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sm1\Documents\GitHub\kickstarteranalysis2021\"/>
    </mc:Choice>
  </mc:AlternateContent>
  <xr:revisionPtr revIDLastSave="0" documentId="13_ncr:1_{D4B6EED2-0FB8-4241-82F2-CBF903A6B26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heater Outcomes by Launch Date" sheetId="8" r:id="rId1"/>
    <sheet name="Outcomes Based on Goals" sheetId="9" r:id="rId2"/>
    <sheet name="Data" sheetId="1" r:id="rId3"/>
  </sheets>
  <definedNames>
    <definedName name="_xlnm._FilterDatabase" localSheetId="2" hidden="1">Data!$A$1:$T$4116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" i="9" l="1"/>
  <c r="F14" i="9"/>
  <c r="E14" i="9"/>
  <c r="D14" i="9"/>
  <c r="C14" i="9"/>
  <c r="B14" i="9"/>
  <c r="D13" i="9"/>
  <c r="C13" i="9"/>
  <c r="B13" i="9"/>
  <c r="Y19" i="8"/>
  <c r="X19" i="8"/>
  <c r="W19" i="8"/>
  <c r="V19" i="8"/>
  <c r="U19" i="8"/>
  <c r="T19" i="8"/>
  <c r="S19" i="8"/>
  <c r="Y18" i="8"/>
  <c r="Y17" i="8"/>
  <c r="Y16" i="8"/>
  <c r="Y15" i="8"/>
  <c r="Y14" i="8"/>
  <c r="Y13" i="8"/>
  <c r="Y12" i="8"/>
  <c r="Y11" i="8"/>
  <c r="Y10" i="8"/>
  <c r="Y9" i="8"/>
  <c r="Y8" i="8"/>
  <c r="Y7" i="8"/>
  <c r="X18" i="8"/>
  <c r="X17" i="8"/>
  <c r="X16" i="8"/>
  <c r="X15" i="8"/>
  <c r="X14" i="8"/>
  <c r="X13" i="8"/>
  <c r="X12" i="8"/>
  <c r="X11" i="8"/>
  <c r="X10" i="8"/>
  <c r="X9" i="8"/>
  <c r="X8" i="8"/>
  <c r="X7" i="8"/>
  <c r="H3" i="9"/>
  <c r="H4" i="9"/>
  <c r="H5" i="9"/>
  <c r="H6" i="9"/>
  <c r="H7" i="9"/>
  <c r="H8" i="9"/>
  <c r="H9" i="9"/>
  <c r="H10" i="9"/>
  <c r="H11" i="9"/>
  <c r="H12" i="9"/>
  <c r="H2" i="9"/>
  <c r="G3" i="9"/>
  <c r="G4" i="9"/>
  <c r="G5" i="9"/>
  <c r="G6" i="9"/>
  <c r="G7" i="9"/>
  <c r="G8" i="9"/>
  <c r="G9" i="9"/>
  <c r="G10" i="9"/>
  <c r="G11" i="9"/>
  <c r="G12" i="9"/>
  <c r="G2" i="9"/>
  <c r="F3" i="9"/>
  <c r="F4" i="9"/>
  <c r="F5" i="9"/>
  <c r="F6" i="9"/>
  <c r="F7" i="9"/>
  <c r="F8" i="9"/>
  <c r="F9" i="9"/>
  <c r="F10" i="9"/>
  <c r="F11" i="9"/>
  <c r="F12" i="9"/>
  <c r="F2" i="9"/>
  <c r="E12" i="9"/>
  <c r="E11" i="9"/>
  <c r="E10" i="9"/>
  <c r="E9" i="9"/>
  <c r="E8" i="9"/>
  <c r="E7" i="9"/>
  <c r="E6" i="9"/>
  <c r="E5" i="9"/>
  <c r="E4" i="9"/>
  <c r="E3" i="9"/>
  <c r="E2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2" i="9"/>
  <c r="U1182" i="1"/>
  <c r="U807" i="1"/>
  <c r="U764" i="1"/>
  <c r="U693" i="1"/>
  <c r="U677" i="1"/>
  <c r="U581" i="1"/>
  <c r="U549" i="1"/>
  <c r="U517" i="1"/>
  <c r="U501" i="1"/>
  <c r="U485" i="1"/>
  <c r="U437" i="1"/>
  <c r="U421" i="1"/>
  <c r="U357" i="1"/>
  <c r="U325" i="1"/>
  <c r="U293" i="1"/>
  <c r="U261" i="1"/>
  <c r="U245" i="1"/>
  <c r="U229" i="1"/>
  <c r="U181" i="1"/>
  <c r="U165" i="1"/>
  <c r="U101" i="1"/>
  <c r="U69" i="1"/>
  <c r="U53" i="1"/>
  <c r="U39" i="1"/>
  <c r="U31" i="1"/>
  <c r="U23" i="1"/>
  <c r="U21" i="1"/>
  <c r="U15" i="1"/>
  <c r="U11" i="1"/>
  <c r="U7" i="1"/>
  <c r="U5" i="1"/>
  <c r="S3" i="1"/>
  <c r="U3" i="1" s="1"/>
  <c r="T3" i="1"/>
  <c r="S4" i="1"/>
  <c r="U4" i="1" s="1"/>
  <c r="T4" i="1"/>
  <c r="S5" i="1"/>
  <c r="T5" i="1"/>
  <c r="S6" i="1"/>
  <c r="U6" i="1" s="1"/>
  <c r="T6" i="1"/>
  <c r="S7" i="1"/>
  <c r="T7" i="1"/>
  <c r="S8" i="1"/>
  <c r="U8" i="1" s="1"/>
  <c r="T8" i="1"/>
  <c r="S9" i="1"/>
  <c r="U9" i="1" s="1"/>
  <c r="T9" i="1"/>
  <c r="S10" i="1"/>
  <c r="U10" i="1" s="1"/>
  <c r="T10" i="1"/>
  <c r="S11" i="1"/>
  <c r="T11" i="1"/>
  <c r="S12" i="1"/>
  <c r="U12" i="1" s="1"/>
  <c r="T12" i="1"/>
  <c r="S13" i="1"/>
  <c r="U13" i="1" s="1"/>
  <c r="T13" i="1"/>
  <c r="S14" i="1"/>
  <c r="U14" i="1" s="1"/>
  <c r="T14" i="1"/>
  <c r="S15" i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T21" i="1"/>
  <c r="S22" i="1"/>
  <c r="U22" i="1" s="1"/>
  <c r="T22" i="1"/>
  <c r="S23" i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S4116" i="1"/>
  <c r="U4116" i="1" s="1"/>
  <c r="T4116" i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9" l="1"/>
  <c r="F13" i="9" s="1"/>
  <c r="G13" i="9" l="1"/>
  <c r="H13" i="9"/>
</calcChain>
</file>

<file path=xl/sharedStrings.xml><?xml version="1.0" encoding="utf-8"?>
<sst xmlns="http://schemas.openxmlformats.org/spreadsheetml/2006/main" count="32998" uniqueCount="8404">
  <si>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</si>
  <si>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</si>
  <si>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</si>
  <si>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</si>
  <si>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</si>
  <si>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</si>
  <si>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</si>
  <si>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</si>
  <si>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</si>
  <si>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</si>
  <si>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</si>
  <si>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</si>
  <si>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</si>
  <si>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</si>
  <si>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</si>
  <si>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</si>
  <si>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</si>
  <si>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</si>
  <si>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</si>
  <si>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</si>
  <si>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</si>
  <si>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</si>
  <si>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</si>
  <si>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</si>
  <si>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</si>
  <si>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</si>
  <si>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</si>
  <si>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</si>
  <si>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</si>
  <si>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</si>
  <si>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</si>
  <si>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</si>
  <si>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</si>
  <si>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</si>
  <si>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</si>
  <si>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</si>
  <si>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</si>
  <si>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</si>
  <si>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</si>
  <si>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</si>
  <si>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</si>
  <si>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</si>
  <si>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</si>
  <si>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</si>
  <si>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</si>
  <si>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</si>
  <si>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</si>
  <si>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</si>
  <si>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</si>
  <si>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</si>
  <si>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</si>
  <si>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</si>
  <si>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</si>
  <si>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</si>
  <si>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</si>
  <si>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</si>
  <si>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</si>
  <si>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</si>
  <si>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</si>
  <si>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</si>
  <si>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</si>
  <si>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</si>
  <si>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</si>
  <si>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</si>
  <si>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</si>
  <si>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</si>
  <si>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</si>
  <si>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</si>
  <si>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</si>
  <si>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</si>
  <si>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</si>
  <si>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</si>
  <si>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</si>
  <si>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</si>
  <si>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</si>
  <si>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</si>
  <si>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</si>
  <si>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</si>
  <si>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</si>
  <si>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</si>
  <si>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</si>
  <si>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</si>
  <si>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</si>
  <si>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</si>
  <si>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</si>
  <si>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</si>
  <si>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</si>
  <si>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</si>
  <si>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</si>
  <si>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</si>
  <si>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</si>
  <si>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</si>
  <si>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</si>
  <si>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</si>
  <si>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</si>
  <si>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</si>
  <si>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</si>
  <si>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</si>
  <si>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</si>
  <si>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</si>
  <si>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</si>
  <si>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</si>
  <si>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</si>
  <si>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</si>
  <si>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</si>
  <si>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</si>
  <si>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</si>
  <si>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</si>
  <si>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</si>
  <si>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</si>
  <si>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</si>
  <si>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</si>
  <si>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</si>
  <si>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</si>
  <si>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</si>
  <si>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</si>
  <si>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</si>
  <si>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</si>
  <si>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</si>
  <si>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</si>
  <si>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</si>
  <si>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</si>
  <si>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</si>
  <si>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</si>
  <si>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</si>
  <si>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</si>
  <si>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</si>
  <si>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</si>
  <si>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</si>
  <si>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</si>
  <si>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</si>
  <si>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</si>
  <si>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</si>
  <si>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</si>
  <si>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</si>
  <si>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</si>
  <si>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</si>
  <si>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</si>
  <si>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</si>
  <si>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</si>
  <si>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</si>
  <si>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</si>
  <si>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</si>
  <si>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</si>
  <si>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</si>
  <si>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</si>
  <si>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</si>
  <si>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</si>
  <si>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</si>
  <si>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</si>
  <si>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</si>
  <si>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</si>
  <si>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</si>
  <si>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</si>
  <si>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</si>
  <si>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</si>
  <si>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</si>
  <si>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</si>
  <si>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</si>
  <si>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</si>
  <si>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</si>
  <si>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</si>
  <si>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</si>
  <si>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</si>
  <si>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</si>
  <si>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</si>
  <si>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</si>
  <si>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</si>
  <si>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</si>
  <si>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</si>
  <si>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</si>
  <si>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</si>
  <si>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</si>
  <si>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</si>
  <si>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</si>
  <si>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</si>
  <si>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</si>
  <si>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</si>
  <si>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</si>
  <si>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</si>
  <si>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</si>
  <si>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</si>
  <si>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</si>
  <si>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</si>
  <si>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</si>
  <si>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</si>
  <si>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</si>
  <si>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</si>
  <si>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</si>
  <si>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</si>
  <si>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</si>
  <si>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</si>
  <si>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</si>
  <si>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</si>
  <si>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</si>
  <si>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</si>
  <si>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</si>
  <si>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</si>
  <si>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</si>
  <si>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</si>
  <si>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</si>
  <si>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</si>
  <si>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</si>
  <si>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</si>
  <si>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</si>
  <si>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</si>
  <si>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</si>
  <si>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</si>
  <si>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</si>
  <si>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</si>
  <si>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</si>
  <si>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</si>
  <si>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</si>
  <si>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</si>
  <si>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</si>
  <si>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</si>
  <si>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</si>
  <si>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</si>
  <si>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</si>
  <si>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</si>
  <si>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</si>
  <si>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</si>
  <si>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</si>
  <si>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</si>
  <si>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</si>
  <si>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</si>
  <si>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</si>
  <si>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</si>
  <si>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</si>
  <si>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</si>
  <si>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</si>
  <si>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</si>
  <si>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</si>
  <si>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</si>
  <si>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</si>
  <si>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</si>
  <si>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</si>
  <si>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</si>
  <si>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</si>
  <si>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</si>
  <si>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</si>
  <si>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</si>
  <si>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</si>
  <si>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</si>
  <si>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</si>
  <si>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</si>
  <si>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</si>
  <si>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</si>
  <si>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</si>
  <si>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</si>
  <si>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</si>
  <si>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</si>
  <si>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</si>
  <si>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</si>
  <si>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</si>
  <si>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</si>
  <si>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</si>
  <si>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</si>
  <si>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</si>
  <si>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</si>
  <si>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</si>
  <si>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</si>
  <si>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</si>
  <si>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</si>
  <si>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</si>
  <si>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</si>
  <si>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</si>
  <si>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</si>
  <si>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</si>
  <si>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</si>
  <si>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</si>
  <si>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</si>
  <si>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</si>
  <si>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</si>
  <si>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</si>
  <si>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</si>
  <si>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</si>
  <si>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</si>
  <si>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</si>
  <si>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</si>
  <si>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</si>
  <si>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</si>
  <si>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</si>
  <si>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</si>
  <si>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</si>
  <si>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</si>
  <si>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</si>
  <si>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</si>
  <si>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</si>
  <si>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</si>
  <si>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</si>
  <si>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</si>
  <si>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</si>
  <si>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</si>
  <si>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</si>
  <si>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</si>
  <si>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</si>
  <si>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</si>
  <si>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</si>
  <si>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</si>
  <si>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</si>
  <si>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</si>
  <si>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</si>
  <si>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</si>
  <si>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</si>
  <si>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</si>
  <si>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</si>
  <si>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</si>
  <si>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</si>
  <si>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</si>
  <si>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</si>
  <si>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</si>
  <si>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</si>
  <si>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</si>
  <si>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</si>
  <si>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</si>
  <si>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</si>
  <si>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</si>
  <si>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</si>
  <si>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</si>
  <si>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</si>
  <si>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</si>
  <si>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</si>
  <si>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</si>
  <si>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</si>
  <si>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</si>
  <si>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</si>
  <si>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</si>
  <si>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</si>
  <si>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</si>
  <si>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</si>
  <si>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</si>
  <si>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</si>
  <si>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</si>
  <si>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</si>
  <si>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</si>
  <si>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</si>
  <si>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</si>
  <si>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</si>
  <si>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</si>
  <si>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</si>
  <si>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</si>
  <si>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</si>
  <si>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</si>
  <si>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</si>
  <si>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</si>
  <si>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</si>
  <si>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</si>
  <si>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</si>
  <si>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</si>
  <si>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</si>
  <si>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</si>
  <si>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</si>
  <si>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</si>
  <si>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</si>
  <si>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</si>
  <si>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</si>
  <si>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</si>
  <si>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</si>
  <si>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</si>
  <si>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</si>
  <si>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</si>
  <si>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</si>
  <si>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</si>
  <si>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</si>
  <si>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</si>
  <si>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</si>
  <si>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</si>
  <si>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</si>
  <si>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</si>
  <si>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</si>
  <si>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</si>
  <si>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</si>
  <si>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</si>
  <si>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</si>
  <si>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</si>
  <si>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</si>
  <si>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</si>
  <si>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</si>
  <si>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</si>
  <si>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</si>
  <si>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</si>
  <si>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</si>
  <si>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</si>
  <si>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</si>
  <si>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</si>
  <si>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</si>
  <si>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</si>
  <si>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</si>
  <si>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</si>
  <si>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</si>
  <si>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</si>
  <si>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</si>
  <si>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</si>
  <si>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</si>
  <si>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</si>
  <si>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</si>
  <si>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</si>
  <si>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</si>
  <si>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</si>
  <si>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</si>
  <si>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</si>
  <si>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</si>
  <si>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</si>
  <si>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</si>
  <si>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</si>
  <si>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</si>
  <si>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</si>
  <si>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</si>
  <si>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</si>
  <si>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</si>
  <si>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</si>
  <si>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</si>
  <si>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</si>
  <si>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</si>
  <si>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</si>
  <si>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</si>
  <si>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</si>
  <si>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</si>
  <si>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</si>
  <si>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</si>
  <si>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</si>
  <si>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</si>
  <si>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</si>
  <si>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</si>
  <si>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</si>
  <si>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</si>
  <si>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</si>
  <si>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</si>
  <si>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</si>
  <si>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</si>
  <si>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</si>
  <si>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</si>
  <si>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</si>
  <si>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</si>
  <si>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</si>
  <si>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</si>
  <si>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</si>
  <si>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</si>
  <si>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</si>
  <si>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</si>
  <si>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</si>
  <si>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</si>
  <si>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</si>
  <si>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</si>
  <si>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</si>
  <si>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</si>
  <si>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</si>
  <si>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</si>
  <si>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</si>
  <si>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</si>
  <si>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</si>
  <si>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</si>
  <si>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</si>
  <si>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</si>
  <si>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</si>
  <si>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</si>
  <si>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</si>
  <si>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</si>
  <si>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</si>
  <si>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</si>
  <si>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</si>
  <si>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</si>
  <si>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</si>
  <si>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</si>
  <si>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</si>
  <si>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</si>
  <si>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</si>
  <si>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</si>
  <si>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</si>
  <si>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</si>
  <si>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</si>
  <si>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</si>
  <si>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</si>
  <si>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</si>
  <si>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</si>
  <si>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</si>
  <si>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</si>
  <si>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</si>
  <si>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</si>
  <si>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</si>
  <si>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</si>
  <si>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</si>
  <si>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</si>
  <si>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</si>
  <si>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</si>
  <si>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</si>
  <si>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</si>
  <si>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</si>
  <si>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</si>
  <si>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</si>
  <si>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</si>
  <si>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</si>
  <si>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</si>
  <si>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</si>
  <si>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</si>
  <si>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</si>
  <si>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</si>
  <si>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</si>
  <si>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</si>
  <si>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</si>
  <si>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</si>
  <si>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</si>
  <si>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</si>
  <si>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</si>
  <si>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</si>
  <si>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</si>
  <si>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</si>
  <si>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</si>
  <si>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</si>
  <si>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</si>
  <si>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</si>
  <si>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</si>
  <si>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</si>
  <si>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</si>
  <si>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</si>
  <si>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</si>
  <si>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</si>
  <si>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</si>
  <si>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</si>
  <si>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</si>
  <si>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</si>
  <si>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</si>
  <si>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</si>
  <si>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</si>
  <si>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</si>
  <si>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</si>
  <si>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</si>
  <si>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</si>
  <si>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</si>
  <si>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</si>
  <si>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</si>
  <si>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</si>
  <si>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</si>
  <si>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</si>
  <si>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</si>
  <si>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</si>
  <si>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</si>
  <si>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</si>
  <si>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</si>
  <si>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</si>
  <si>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</si>
  <si>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</si>
  <si>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</si>
  <si>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</si>
  <si>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</si>
  <si>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</si>
  <si>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</si>
  <si>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</si>
  <si>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</si>
  <si>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</si>
  <si>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</si>
  <si>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</si>
  <si>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</si>
  <si>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</si>
  <si>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</si>
  <si>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</si>
  <si>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</si>
  <si>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</si>
  <si>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</si>
  <si>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</si>
  <si>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</si>
  <si>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</si>
  <si>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</si>
  <si>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</si>
  <si>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</si>
  <si>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</si>
  <si>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</si>
  <si>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</si>
  <si>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</si>
  <si>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</si>
  <si>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</si>
  <si>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</si>
  <si>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</si>
  <si>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</si>
  <si>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</si>
  <si>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</si>
  <si>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</si>
  <si>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</si>
  <si>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</si>
  <si>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</si>
  <si>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</si>
  <si>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</si>
  <si>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</si>
  <si>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</si>
  <si>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</si>
  <si>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</si>
  <si>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</si>
  <si>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</si>
  <si>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</si>
  <si>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</si>
  <si>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</si>
  <si>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</si>
  <si>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</si>
  <si>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</si>
  <si>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</si>
  <si>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</si>
  <si>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</si>
  <si>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</si>
  <si>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</si>
  <si>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</si>
  <si>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</si>
  <si>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</si>
  <si>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</si>
  <si>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</si>
  <si>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</si>
  <si>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</si>
  <si>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</si>
  <si>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</si>
  <si>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</si>
  <si>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</si>
  <si>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</si>
  <si>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</si>
  <si>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</si>
  <si>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</si>
  <si>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</si>
  <si>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</si>
  <si>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</si>
  <si>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</si>
  <si>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</si>
  <si>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</si>
  <si>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</si>
  <si>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</si>
  <si>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</si>
  <si>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</si>
  <si>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</si>
  <si>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</si>
  <si>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</si>
  <si>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</si>
  <si>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</si>
  <si>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</si>
  <si>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</si>
  <si>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</si>
  <si>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</si>
  <si>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</si>
  <si>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</si>
  <si>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</si>
  <si>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</si>
  <si>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</si>
  <si>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</si>
  <si>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</si>
  <si>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</si>
  <si>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</si>
  <si>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</si>
  <si>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</si>
  <si>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</si>
  <si>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</si>
  <si>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</si>
  <si>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</si>
  <si>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</si>
  <si>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</si>
  <si>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</si>
  <si>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</si>
  <si>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</si>
  <si>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</si>
  <si>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</si>
  <si>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</si>
  <si>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</si>
  <si>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</si>
  <si>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</si>
  <si>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</si>
  <si>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</si>
  <si>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</si>
  <si>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</si>
  <si>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</si>
  <si>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</si>
  <si>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</si>
  <si>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</si>
  <si>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</si>
  <si>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</si>
  <si>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</si>
  <si>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</si>
  <si>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</si>
  <si>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</si>
  <si>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</si>
  <si>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</si>
  <si>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</si>
  <si>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</si>
  <si>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</si>
  <si>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</si>
  <si>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</si>
  <si>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</si>
  <si>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</si>
  <si>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</si>
  <si>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</si>
  <si>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</si>
  <si>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</si>
  <si>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</si>
  <si>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</si>
  <si>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</si>
  <si>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</si>
  <si>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</si>
  <si>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</si>
  <si>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</si>
  <si>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</si>
  <si>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</si>
  <si>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</si>
  <si>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</si>
  <si>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</si>
  <si>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</si>
  <si>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</si>
  <si>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</si>
  <si>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</si>
  <si>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</si>
  <si>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</si>
  <si>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</si>
  <si>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</si>
  <si>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</si>
  <si>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</si>
  <si>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</si>
  <si>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</si>
  <si>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</si>
  <si>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</si>
  <si>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</si>
  <si>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</si>
  <si>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</si>
  <si>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</si>
  <si>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</si>
  <si>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</si>
  <si>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</si>
  <si>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</si>
  <si>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</si>
  <si>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</si>
  <si>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</si>
  <si>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</si>
  <si>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</si>
  <si>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</si>
  <si>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</si>
  <si>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</si>
  <si>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</si>
  <si>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</si>
  <si>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</si>
  <si>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</si>
  <si>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</si>
  <si>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</si>
  <si>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</si>
  <si>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</si>
  <si>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</si>
  <si>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</si>
  <si>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</si>
  <si>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</si>
  <si>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</si>
  <si>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</si>
  <si>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</si>
  <si>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</si>
  <si>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</si>
  <si>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</si>
  <si>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</si>
  <si>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</si>
  <si>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</si>
  <si>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</si>
  <si>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</si>
  <si>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</si>
  <si>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</si>
  <si>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</si>
  <si>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</si>
  <si>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</si>
  <si>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</si>
  <si>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</si>
  <si>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</si>
  <si>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</si>
  <si>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</si>
  <si>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</si>
  <si>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</si>
  <si>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</si>
  <si>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</si>
  <si>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</si>
  <si>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</si>
  <si>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</si>
  <si>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</si>
  <si>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</si>
  <si>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</si>
  <si>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</si>
  <si>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</si>
  <si>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</si>
  <si>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</si>
  <si>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</si>
  <si>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</si>
  <si>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</si>
  <si>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</si>
  <si>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</si>
  <si>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</si>
  <si>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</si>
  <si>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</si>
  <si>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</si>
  <si>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</si>
  <si>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</si>
  <si>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</si>
  <si>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</si>
  <si>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</si>
  <si>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</si>
  <si>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</si>
  <si>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</si>
  <si>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</si>
  <si>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</si>
  <si>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</si>
  <si>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</si>
  <si>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</si>
  <si>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</si>
  <si>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</si>
  <si>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</si>
  <si>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</si>
  <si>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</si>
  <si>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</si>
  <si>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</si>
  <si>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</si>
  <si>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</si>
  <si>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</si>
  <si>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</si>
  <si>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</si>
  <si>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</si>
  <si>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</si>
  <si>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</si>
  <si>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</si>
  <si>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</si>
  <si>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</si>
  <si>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</si>
  <si>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</si>
  <si>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</si>
  <si>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</si>
  <si>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</si>
  <si>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</si>
  <si>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</si>
  <si>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</si>
  <si>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</si>
  <si>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</si>
  <si>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</si>
  <si>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</si>
  <si>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</si>
  <si>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</si>
  <si>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</si>
  <si>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</si>
  <si>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</si>
  <si>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</si>
  <si>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</si>
  <si>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</si>
  <si>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</si>
  <si>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</si>
  <si>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</si>
  <si>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</si>
  <si>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</si>
  <si>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</si>
  <si>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</si>
  <si>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</si>
  <si>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</si>
  <si>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</si>
  <si>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</si>
  <si>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</si>
  <si>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</si>
  <si>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</si>
  <si>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</si>
  <si>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</si>
  <si>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</si>
  <si>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</si>
  <si>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</si>
  <si>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</si>
  <si>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</si>
  <si>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</si>
  <si>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</si>
  <si>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</si>
  <si>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</si>
  <si>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</si>
  <si>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</si>
  <si>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</si>
  <si>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</si>
  <si>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</si>
  <si>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</si>
  <si>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</si>
  <si>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</si>
  <si>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</si>
  <si>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</si>
  <si>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</si>
  <si>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</si>
  <si>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</si>
  <si>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</si>
  <si>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</si>
  <si>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</si>
  <si>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</si>
  <si>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</si>
  <si>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</si>
  <si>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</si>
  <si>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</si>
  <si>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</si>
  <si>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</si>
  <si>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</si>
  <si>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</si>
  <si>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</si>
  <si>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</si>
  <si>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</si>
  <si>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</si>
  <si>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</si>
  <si>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</si>
  <si>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</si>
  <si>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</si>
  <si>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</si>
  <si>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</si>
  <si>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</si>
  <si>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</si>
  <si>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</si>
  <si>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</si>
  <si>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</si>
  <si>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</si>
  <si>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</si>
  <si>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</si>
  <si>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</si>
  <si>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</si>
  <si>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</si>
  <si>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</si>
  <si>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</si>
  <si>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</si>
  <si>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</si>
  <si>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</si>
  <si>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</si>
  <si>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</si>
  <si>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</si>
  <si>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</si>
  <si>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</si>
  <si>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</si>
  <si>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</si>
  <si>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</si>
  <si>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</si>
  <si>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</si>
  <si>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</si>
  <si>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</si>
  <si>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</si>
  <si>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</si>
  <si>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</si>
  <si>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</si>
  <si>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</si>
  <si>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</si>
  <si>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</si>
  <si>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</si>
  <si>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</si>
  <si>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</si>
  <si>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</si>
  <si>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</si>
  <si>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</si>
  <si>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</si>
  <si>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</si>
  <si>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</si>
  <si>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</si>
  <si>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</si>
  <si>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</si>
  <si>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</si>
  <si>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</si>
  <si>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</si>
  <si>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</si>
  <si>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</si>
  <si>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</si>
  <si>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</si>
  <si>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</si>
  <si>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</si>
  <si>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</si>
  <si>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</si>
  <si>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</si>
  <si>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</si>
  <si>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</si>
  <si>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</si>
  <si>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</si>
  <si>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</si>
  <si>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</si>
  <si>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</si>
  <si>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</si>
  <si>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</si>
  <si>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</si>
  <si>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</si>
  <si>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</si>
  <si>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</si>
  <si>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</si>
  <si>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</si>
  <si>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</si>
  <si>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</si>
  <si>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</si>
  <si>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</si>
  <si>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</si>
  <si>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</si>
  <si>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</si>
  <si>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</si>
  <si>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</si>
  <si>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</si>
  <si>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</si>
  <si>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</si>
  <si>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</si>
  <si>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</si>
  <si>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</si>
  <si>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</si>
  <si>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</si>
  <si>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</si>
  <si>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</si>
  <si>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</si>
  <si>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</si>
  <si>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</si>
  <si>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</si>
  <si>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</si>
  <si>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</si>
  <si>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</si>
  <si>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</si>
  <si>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</si>
  <si>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</si>
  <si>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</si>
  <si>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</si>
  <si>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</si>
  <si>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</si>
  <si>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</si>
  <si>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</si>
  <si>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</si>
  <si>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</si>
  <si>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</si>
  <si>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</si>
  <si>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</si>
  <si>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</si>
  <si>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</si>
  <si>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</si>
  <si>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</si>
  <si>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</si>
  <si>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</si>
  <si>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</si>
  <si>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</si>
  <si>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</si>
  <si>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</si>
  <si>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</si>
  <si>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</si>
  <si>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</si>
  <si>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</si>
  <si>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</si>
  <si>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</si>
  <si>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</si>
  <si>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</si>
  <si>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</si>
  <si>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</si>
  <si>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</si>
  <si>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</si>
  <si>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</si>
  <si>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</si>
  <si>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</si>
  <si>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</si>
  <si>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</si>
  <si>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</si>
  <si>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</si>
  <si>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</si>
  <si>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</si>
  <si>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</si>
  <si>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</si>
  <si>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</si>
  <si>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</si>
  <si>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</si>
  <si>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</si>
  <si>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</si>
  <si>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</si>
  <si>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</si>
  <si>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</si>
  <si>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</si>
  <si>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</si>
  <si>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</si>
  <si>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</si>
  <si>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</si>
  <si>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</si>
  <si>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</si>
  <si>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</si>
  <si>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</si>
  <si>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</si>
  <si>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</si>
  <si>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</si>
  <si>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</si>
  <si>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</si>
  <si>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</si>
  <si>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</si>
  <si>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</si>
  <si>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</si>
  <si>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</si>
  <si>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</si>
  <si>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</si>
  <si>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</si>
  <si>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</si>
  <si>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</si>
  <si>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</si>
  <si>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</si>
  <si>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</si>
  <si>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</si>
  <si>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</si>
  <si>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</si>
  <si>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</si>
  <si>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</si>
  <si>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</si>
  <si>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</si>
  <si>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</si>
  <si>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</si>
  <si>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</si>
  <si>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</si>
  <si>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</si>
  <si>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</si>
  <si>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</si>
  <si>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</si>
  <si>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</si>
  <si>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</si>
  <si>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</si>
  <si>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</si>
  <si>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</si>
  <si>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</si>
  <si>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</si>
  <si>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</si>
  <si>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</si>
  <si>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</si>
  <si>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</si>
  <si>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</si>
  <si>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</si>
  <si>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</si>
  <si>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</si>
  <si>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</si>
  <si>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</si>
  <si>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</si>
  <si>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</si>
  <si>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</si>
  <si>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</si>
  <si>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</si>
  <si>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</si>
  <si>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</si>
  <si>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</si>
  <si>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</si>
  <si>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</si>
  <si>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</si>
  <si>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</si>
  <si>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</si>
  <si>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</si>
  <si>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</si>
  <si>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</si>
  <si>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</si>
  <si>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</si>
  <si>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</si>
  <si>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</si>
  <si>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</si>
  <si>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</si>
  <si>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</si>
  <si>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</si>
  <si>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</si>
  <si>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</si>
  <si>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</si>
  <si>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</si>
  <si>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</si>
  <si>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</si>
  <si>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</si>
  <si>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</si>
  <si>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</si>
  <si>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</si>
  <si>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</si>
  <si>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</si>
  <si>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</si>
  <si>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</si>
  <si>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</si>
  <si>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</si>
  <si>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</si>
  <si>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</si>
  <si>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</si>
  <si>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</si>
  <si>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</si>
  <si>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</si>
  <si>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</si>
  <si>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</si>
  <si>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</si>
  <si>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</si>
  <si>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</si>
  <si>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</si>
  <si>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</si>
  <si>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</si>
  <si>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</si>
  <si>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</si>
  <si>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</si>
  <si>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</si>
  <si>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</si>
  <si>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</si>
  <si>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</si>
  <si>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</si>
  <si>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</si>
  <si>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</si>
  <si>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</si>
  <si>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</si>
  <si>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</si>
  <si>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</si>
  <si>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</si>
  <si>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</si>
  <si>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</si>
  <si>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</si>
  <si>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</si>
  <si>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</si>
  <si>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</si>
  <si>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</si>
  <si>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</si>
  <si>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</si>
  <si>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</si>
  <si>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</si>
  <si>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</si>
  <si>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</si>
  <si>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</si>
  <si>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</si>
  <si>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</si>
  <si>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</si>
  <si>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</si>
  <si>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</si>
  <si>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</si>
  <si>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</si>
  <si>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</si>
  <si>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</si>
  <si>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</si>
  <si>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</si>
  <si>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</si>
  <si>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</si>
  <si>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</si>
  <si>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</si>
  <si>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</si>
  <si>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</si>
  <si>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</si>
  <si>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</si>
  <si>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</si>
  <si>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</si>
  <si>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</si>
  <si>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</si>
  <si>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</si>
  <si>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</si>
  <si>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</si>
  <si>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</si>
  <si>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</si>
  <si>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</si>
  <si>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</si>
  <si>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</si>
  <si>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</si>
  <si>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</si>
  <si>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</si>
  <si>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</si>
  <si>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</si>
  <si>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</si>
  <si>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</si>
  <si>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</si>
  <si>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</si>
  <si>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</si>
  <si>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</si>
  <si>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</si>
  <si>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</si>
  <si>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</si>
  <si>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</si>
  <si>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</si>
  <si>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</si>
  <si>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</si>
  <si>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</si>
  <si>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</si>
  <si>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</si>
  <si>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</si>
  <si>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</si>
  <si>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</si>
  <si>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</si>
  <si>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</si>
  <si>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</si>
  <si>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</si>
  <si>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</si>
  <si>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</si>
  <si>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</si>
  <si>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</si>
  <si>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</si>
  <si>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</si>
  <si>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</si>
  <si>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</si>
  <si>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</si>
  <si>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</si>
  <si>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</si>
  <si>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</si>
  <si>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</si>
  <si>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</si>
  <si>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</si>
  <si>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</si>
  <si>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</si>
  <si>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</si>
  <si>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</si>
  <si>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</si>
  <si>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</si>
  <si>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</si>
  <si>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</si>
  <si>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</si>
  <si>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</si>
  <si>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</si>
  <si>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</si>
  <si>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</si>
  <si>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</si>
  <si>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</si>
  <si>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</si>
  <si>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</si>
  <si>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</si>
  <si>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</si>
  <si>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</si>
  <si>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</si>
  <si>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</si>
  <si>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</si>
  <si>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</si>
  <si>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</si>
  <si>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</si>
  <si>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</si>
  <si>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</si>
  <si>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</si>
  <si>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</si>
  <si>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</si>
  <si>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</si>
  <si>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</si>
  <si>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</si>
  <si>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</si>
  <si>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</si>
  <si>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</si>
  <si>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</si>
  <si>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</si>
  <si>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</si>
  <si>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</si>
  <si>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</si>
  <si>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</si>
  <si>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</si>
  <si>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</si>
  <si>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</si>
  <si>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</si>
  <si>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</si>
  <si>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</si>
  <si>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</si>
  <si>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</si>
  <si>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</si>
  <si>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</si>
  <si>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</si>
  <si>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</si>
  <si>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</si>
  <si>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</si>
  <si>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</si>
  <si>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</si>
  <si>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</si>
  <si>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</si>
  <si>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</si>
  <si>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</si>
  <si>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</si>
  <si>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</si>
  <si>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</si>
  <si>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</si>
  <si>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</si>
  <si>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</si>
  <si>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</si>
  <si>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</si>
  <si>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</si>
  <si>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</si>
  <si>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</si>
  <si>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</si>
  <si>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</si>
  <si>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</si>
  <si>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</si>
  <si>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</si>
  <si>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</si>
  <si>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</si>
  <si>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</si>
  <si>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</si>
  <si>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</si>
  <si>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</si>
  <si>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</si>
  <si>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</si>
  <si>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</si>
  <si>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</si>
  <si>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</si>
  <si>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</si>
  <si>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</si>
  <si>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</si>
  <si>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</si>
  <si>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</si>
  <si>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</si>
  <si>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</si>
  <si>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</si>
  <si>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</si>
  <si>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</si>
  <si>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</si>
  <si>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</si>
  <si>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</si>
  <si>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</si>
  <si>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</si>
  <si>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</si>
  <si>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</si>
  <si>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</si>
  <si>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</si>
  <si>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</si>
  <si>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</si>
  <si>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</si>
  <si>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</si>
  <si>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</si>
  <si>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</si>
  <si>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</si>
  <si>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</si>
  <si>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</si>
  <si>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</si>
  <si>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</si>
  <si>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</si>
  <si>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</si>
  <si>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</si>
  <si>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</si>
  <si>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</si>
  <si>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</si>
  <si>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</si>
  <si>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</si>
  <si>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</si>
  <si>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</si>
  <si>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</si>
  <si>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</si>
  <si>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</si>
  <si>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</si>
  <si>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</si>
  <si>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</si>
  <si>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</si>
  <si>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</si>
  <si>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</si>
  <si>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</si>
  <si>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</si>
  <si>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</si>
  <si>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</si>
  <si>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</si>
  <si>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</si>
  <si>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</si>
  <si>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</si>
  <si>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</si>
  <si>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</si>
  <si>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</si>
  <si>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</si>
  <si>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</si>
  <si>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</si>
  <si>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</si>
  <si>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</si>
  <si>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</si>
  <si>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</si>
  <si>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</si>
  <si>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</si>
  <si>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</si>
  <si>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</si>
  <si>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</si>
  <si>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</si>
  <si>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</si>
  <si>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</si>
  <si>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</si>
  <si>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</si>
  <si>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</si>
  <si>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</si>
  <si>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</si>
  <si>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</si>
  <si>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</si>
  <si>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</si>
  <si>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</si>
  <si>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</si>
  <si>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</si>
  <si>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</si>
  <si>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</si>
  <si>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</si>
  <si>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</si>
  <si>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</si>
  <si>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</si>
  <si>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</si>
  <si>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</si>
  <si>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</si>
  <si>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</si>
  <si>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</si>
  <si>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</si>
  <si>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</si>
  <si>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</si>
  <si>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</si>
  <si>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</si>
  <si>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</si>
  <si>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</si>
  <si>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</si>
  <si>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</si>
  <si>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</si>
  <si>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</si>
  <si>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</si>
  <si>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</si>
  <si>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</si>
  <si>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</si>
  <si>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</si>
  <si>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</si>
  <si>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</si>
  <si>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</si>
  <si>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</si>
  <si>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</si>
  <si>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</si>
  <si>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</si>
  <si>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</si>
  <si>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</si>
  <si>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</si>
  <si>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</si>
  <si>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</si>
  <si>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</si>
  <si>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</si>
  <si>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</si>
  <si>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</si>
  <si>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</si>
  <si>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</si>
  <si>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</si>
  <si>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</si>
  <si>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</si>
  <si>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</si>
  <si>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</si>
  <si>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</si>
  <si>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</si>
  <si>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</si>
  <si>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</si>
  <si>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</si>
  <si>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</si>
  <si>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</si>
  <si>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</si>
  <si>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</si>
  <si>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</si>
  <si>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</si>
  <si>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</si>
  <si>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</si>
  <si>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</si>
  <si>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</si>
  <si>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</si>
  <si>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</si>
  <si>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</si>
  <si>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</si>
  <si>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</si>
  <si>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</si>
  <si>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</si>
  <si>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</si>
  <si>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</si>
  <si>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</si>
  <si>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</si>
  <si>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</si>
  <si>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</si>
  <si>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</si>
  <si>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</si>
  <si>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</si>
  <si>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</si>
  <si>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</si>
  <si>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</si>
  <si>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</si>
  <si>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</si>
  <si>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</si>
  <si>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</si>
  <si>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</si>
  <si>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</si>
  <si>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</si>
  <si>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</si>
  <si>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</si>
  <si>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</si>
  <si>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</si>
  <si>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</si>
  <si>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</si>
  <si>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</si>
  <si>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</si>
  <si>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</si>
  <si>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</si>
  <si>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</si>
  <si>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</si>
  <si>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</si>
  <si>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</si>
  <si>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</si>
  <si>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</si>
  <si>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</si>
  <si>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</si>
  <si>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</si>
  <si>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</si>
  <si>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</si>
  <si>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</si>
  <si>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</si>
  <si>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</si>
  <si>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</si>
  <si>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</si>
  <si>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</si>
  <si>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</si>
  <si>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</si>
  <si>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</si>
  <si>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</si>
  <si>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</si>
  <si>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</si>
  <si>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</si>
  <si>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</si>
  <si>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</si>
  <si>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</si>
  <si>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</si>
  <si>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</si>
  <si>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</si>
  <si>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</si>
  <si>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</si>
  <si>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</si>
  <si>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</si>
  <si>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</si>
  <si>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</si>
  <si>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</si>
  <si>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</si>
  <si>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</si>
  <si>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</si>
  <si>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</si>
  <si>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</si>
  <si>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</si>
  <si>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</si>
  <si>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</si>
  <si>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</si>
  <si>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</si>
  <si>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</si>
  <si>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</si>
  <si>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</si>
  <si>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</si>
  <si>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</si>
  <si>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</si>
  <si>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</si>
  <si>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</si>
  <si>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</si>
  <si>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</si>
  <si>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</si>
  <si>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</si>
  <si>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</si>
  <si>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</si>
  <si>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</si>
  <si>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</si>
  <si>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</si>
  <si>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</si>
  <si>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</si>
  <si>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</si>
  <si>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</si>
  <si>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</si>
  <si>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</si>
  <si>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</si>
  <si>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</si>
  <si>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</si>
  <si>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</si>
  <si>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</si>
  <si>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</si>
  <si>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</si>
  <si>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</si>
  <si>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</si>
  <si>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</si>
  <si>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</si>
  <si>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</si>
  <si>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</si>
  <si>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</si>
  <si>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</si>
  <si>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</si>
  <si>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</si>
  <si>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</si>
  <si>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</si>
  <si>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</si>
  <si>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</si>
  <si>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</si>
  <si>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</si>
  <si>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</si>
  <si>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</si>
  <si>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</si>
  <si>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</si>
  <si>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</si>
  <si>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</si>
  <si>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</si>
  <si>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</si>
  <si>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</si>
  <si>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</si>
  <si>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</si>
  <si>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</si>
  <si>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</si>
  <si>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</si>
  <si>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</si>
  <si>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</si>
  <si>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</si>
  <si>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</si>
  <si>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</si>
  <si>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</si>
  <si>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</si>
  <si>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</si>
  <si>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</si>
  <si>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</si>
  <si>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</si>
  <si>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</si>
  <si>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</si>
  <si>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</si>
  <si>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</si>
  <si>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</si>
  <si>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</si>
  <si>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</si>
  <si>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</si>
  <si>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</si>
  <si>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</si>
  <si>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</si>
  <si>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</si>
  <si>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</si>
  <si>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</si>
  <si>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</si>
  <si>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</si>
  <si>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</si>
  <si>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</si>
  <si>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</si>
  <si>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</si>
  <si>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</si>
  <si>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</si>
  <si>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</si>
  <si>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</si>
  <si>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</si>
  <si>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</si>
  <si>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</si>
  <si>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</si>
  <si>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</si>
  <si>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</si>
  <si>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</si>
  <si>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</si>
  <si>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</si>
  <si>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</si>
  <si>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</si>
  <si>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</si>
  <si>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</si>
  <si>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</si>
  <si>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</si>
  <si>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</si>
  <si>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</si>
  <si>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</si>
  <si>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</si>
  <si>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</si>
  <si>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</si>
  <si>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</si>
  <si>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</si>
  <si>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</si>
  <si>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</si>
  <si>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</si>
  <si>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</si>
  <si>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</si>
  <si>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</si>
  <si>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</si>
  <si>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</si>
  <si>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</si>
  <si>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</si>
  <si>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</si>
  <si>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</si>
  <si>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</si>
  <si>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</si>
  <si>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</si>
  <si>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</si>
  <si>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</si>
  <si>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</si>
  <si>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</si>
  <si>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</si>
  <si>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</si>
  <si>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</si>
  <si>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</si>
  <si>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</si>
  <si>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</si>
  <si>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</si>
  <si>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</si>
  <si>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</si>
  <si>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</si>
  <si>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</si>
  <si>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</si>
  <si>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</si>
  <si>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</si>
  <si>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</si>
  <si>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</si>
  <si>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</si>
  <si>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</si>
  <si>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</si>
  <si>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</si>
  <si>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</si>
  <si>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</si>
  <si>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</si>
  <si>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</si>
  <si>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</si>
  <si>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</si>
  <si>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</si>
  <si>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</si>
  <si>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</si>
  <si>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</si>
  <si>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</si>
  <si>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</si>
  <si>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</si>
  <si>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</si>
  <si>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</si>
  <si>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</si>
  <si>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</si>
  <si>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</si>
  <si>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</si>
  <si>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</si>
  <si>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</si>
  <si>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</si>
  <si>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</si>
  <si>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</si>
  <si>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</si>
  <si>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</si>
  <si>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</si>
  <si>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</si>
  <si>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</si>
  <si>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</si>
  <si>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</si>
  <si>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</si>
  <si>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</si>
  <si>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</si>
  <si>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</si>
  <si>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</si>
  <si>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</si>
  <si>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</si>
  <si>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</si>
  <si>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</si>
  <si>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</si>
  <si>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</si>
  <si>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</si>
  <si>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</si>
  <si>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</si>
  <si>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</si>
  <si>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</si>
  <si>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</si>
  <si>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</si>
  <si>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</si>
  <si>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</si>
  <si>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</si>
  <si>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</si>
  <si>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</si>
  <si>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</si>
  <si>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</si>
  <si>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</si>
  <si>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</si>
  <si>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</si>
  <si>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</si>
  <si>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</si>
  <si>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</si>
  <si>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</si>
  <si>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</si>
  <si>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</si>
  <si>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</si>
  <si>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</si>
  <si>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</si>
  <si>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</si>
  <si>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</si>
  <si>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</si>
  <si>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</si>
  <si>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</si>
  <si>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</si>
  <si>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</si>
  <si>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</si>
  <si>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</si>
  <si>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</si>
  <si>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</si>
  <si>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</si>
  <si>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</si>
  <si>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</si>
  <si>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</si>
  <si>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</si>
  <si>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</si>
  <si>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</si>
  <si>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</si>
  <si>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</si>
  <si>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</si>
  <si>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</si>
  <si>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</si>
  <si>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</si>
  <si>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</si>
  <si>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</si>
  <si>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</si>
  <si>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</si>
  <si>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</si>
  <si>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</si>
  <si>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</si>
  <si>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</si>
  <si>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</si>
  <si>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</si>
  <si>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</si>
  <si>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</si>
  <si>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</si>
  <si>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</si>
  <si>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</si>
  <si>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</si>
  <si>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</si>
  <si>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</si>
  <si>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</si>
  <si>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</si>
  <si>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</si>
  <si>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</si>
  <si>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</si>
  <si>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</si>
  <si>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</si>
  <si>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</si>
  <si>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</si>
  <si>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</si>
  <si>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</si>
  <si>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</si>
  <si>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</si>
  <si>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</si>
  <si>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</si>
  <si>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</si>
  <si>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</si>
  <si>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</si>
  <si>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</si>
  <si>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</si>
  <si>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</si>
  <si>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</si>
  <si>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</si>
  <si>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</si>
  <si>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</si>
  <si>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</si>
  <si>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</si>
  <si>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</si>
  <si>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</si>
  <si>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</si>
  <si>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</si>
  <si>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</si>
  <si>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</si>
  <si>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</si>
  <si>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</si>
  <si>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</si>
  <si>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</si>
  <si>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</si>
  <si>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</si>
  <si>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</si>
  <si>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</si>
  <si>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</si>
  <si>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</si>
  <si>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</si>
  <si>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</si>
  <si>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</si>
  <si>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</si>
  <si>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</si>
  <si>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</si>
  <si>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</si>
  <si>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</si>
  <si>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</si>
  <si>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</si>
  <si>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</si>
  <si>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</si>
  <si>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</si>
  <si>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</si>
  <si>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</si>
  <si>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</si>
  <si>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</si>
  <si>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</si>
  <si>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</si>
  <si>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</si>
  <si>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</si>
  <si>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</si>
  <si>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</si>
  <si>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</si>
  <si>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</si>
  <si>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</si>
  <si>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</si>
  <si>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</si>
  <si>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</si>
  <si>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</si>
  <si>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</si>
  <si>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</si>
  <si>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</si>
  <si>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</si>
  <si>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</si>
  <si>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</si>
  <si>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</si>
  <si>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</si>
  <si>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</si>
  <si>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</si>
  <si>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</si>
  <si>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</si>
  <si>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</si>
  <si>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</si>
  <si>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</si>
  <si>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</si>
  <si>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</si>
  <si>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</si>
  <si>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</si>
  <si>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</si>
  <si>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</si>
  <si>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</si>
  <si>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</si>
  <si>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</si>
  <si>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</si>
  <si>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</si>
  <si>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</si>
  <si>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</si>
  <si>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</si>
  <si>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</si>
  <si>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</si>
  <si>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</si>
  <si>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</si>
  <si>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</si>
  <si>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</si>
  <si>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</si>
  <si>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</si>
  <si>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</si>
  <si>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</si>
  <si>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</si>
  <si>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</si>
  <si>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</si>
  <si>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</si>
  <si>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</si>
  <si>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</si>
  <si>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</si>
  <si>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</si>
  <si>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</si>
  <si>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</si>
  <si>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</si>
  <si>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</si>
  <si>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</si>
  <si>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</si>
  <si>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</si>
  <si>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</si>
  <si>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</si>
  <si>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</si>
  <si>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</si>
  <si>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</si>
  <si>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</si>
  <si>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</si>
  <si>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</si>
  <si>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</si>
  <si>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</si>
  <si>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</si>
  <si>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</si>
  <si>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</si>
  <si>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</si>
  <si>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</si>
  <si>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</si>
  <si>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</si>
  <si>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</si>
  <si>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</si>
  <si>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</si>
  <si>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</si>
  <si>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</si>
  <si>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</si>
  <si>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</si>
  <si>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</si>
  <si>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</si>
  <si>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</si>
  <si>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</si>
  <si>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</si>
  <si>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</si>
  <si>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</si>
  <si>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</si>
  <si>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</si>
  <si>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</si>
  <si>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</si>
  <si>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</si>
  <si>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</si>
  <si>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</si>
  <si>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</si>
  <si>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</si>
  <si>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</si>
  <si>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</si>
  <si>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</si>
  <si>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</si>
  <si>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</si>
  <si>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</si>
  <si>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</si>
  <si>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</si>
  <si>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</si>
  <si>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</si>
  <si>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</si>
  <si>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</si>
  <si>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</si>
  <si>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</si>
  <si>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</si>
  <si>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</si>
  <si>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</si>
  <si>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</si>
  <si>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</si>
  <si>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</si>
  <si>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</si>
  <si>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</si>
  <si>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</si>
  <si>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</si>
  <si>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</si>
  <si>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</si>
  <si>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</si>
  <si>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</si>
  <si>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</si>
  <si>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</si>
  <si>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</si>
  <si>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</si>
  <si>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</si>
  <si>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</si>
  <si>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</si>
  <si>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</si>
  <si>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</si>
  <si>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</si>
  <si>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</si>
  <si>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</si>
  <si>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</si>
  <si>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</si>
  <si>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</si>
  <si>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</si>
  <si>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</si>
  <si>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</si>
  <si>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</si>
  <si>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</si>
  <si>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</si>
  <si>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</si>
  <si>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</si>
  <si>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</si>
  <si>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</si>
  <si>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</si>
  <si>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</si>
  <si>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</si>
  <si>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</si>
  <si>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</si>
  <si>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</si>
  <si>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</si>
  <si>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</si>
  <si>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</si>
  <si>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</si>
  <si>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</si>
  <si>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</si>
  <si>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</si>
  <si>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</si>
  <si>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</si>
  <si>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</si>
  <si>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</si>
  <si>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</si>
  <si>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</si>
  <si>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</si>
  <si>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</si>
  <si>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</si>
  <si>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</si>
  <si>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</si>
  <si>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</si>
  <si>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</si>
  <si>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</si>
  <si>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</si>
  <si>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</si>
  <si>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</si>
  <si>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</si>
  <si>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</si>
  <si>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</si>
  <si>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</si>
  <si>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</si>
  <si>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</si>
  <si>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</si>
  <si>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</si>
  <si>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</si>
  <si>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</si>
  <si>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</si>
  <si>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</si>
  <si>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</si>
  <si>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</si>
  <si>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</si>
  <si>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</si>
  <si>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</si>
  <si>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</si>
  <si>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</si>
  <si>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</si>
  <si>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</si>
  <si>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</si>
  <si>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</si>
  <si>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</si>
  <si>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</si>
  <si>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</si>
  <si>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</si>
  <si>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</si>
  <si>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</si>
  <si>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</si>
  <si>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</si>
  <si>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</si>
  <si>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</si>
  <si>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</si>
  <si>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</si>
  <si>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</si>
  <si>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</si>
  <si>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</si>
  <si>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</si>
  <si>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</si>
  <si>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</si>
  <si>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</si>
  <si>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</si>
  <si>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</si>
  <si>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</si>
  <si>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</si>
  <si>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</si>
  <si>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</si>
  <si>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</si>
  <si>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</si>
  <si>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</si>
  <si>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</si>
  <si>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</si>
  <si>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</si>
  <si>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</si>
  <si>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</si>
  <si>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</si>
  <si>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</si>
  <si>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</si>
  <si>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</si>
  <si>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</si>
  <si>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</si>
  <si>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</si>
  <si>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</si>
  <si>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</si>
  <si>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</si>
  <si>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</si>
  <si>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</si>
  <si>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</si>
  <si>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</si>
  <si>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</si>
  <si>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</si>
  <si>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</si>
  <si>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</si>
  <si>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</si>
  <si>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</si>
  <si>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</si>
  <si>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</si>
  <si>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</si>
  <si>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</si>
  <si>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</si>
  <si>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</si>
  <si>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</si>
  <si>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</si>
  <si>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</si>
  <si>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</si>
  <si>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</si>
  <si>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</si>
  <si>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</si>
  <si>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</si>
  <si>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</si>
  <si>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</si>
  <si>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</si>
  <si>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</si>
  <si>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</si>
  <si>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</si>
  <si>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</si>
  <si>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</si>
  <si>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</si>
  <si>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</si>
  <si>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</si>
  <si>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</si>
  <si>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</si>
  <si>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</si>
  <si>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</si>
  <si>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</si>
  <si>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</si>
  <si>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</si>
  <si>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</si>
  <si>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</si>
  <si>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</si>
  <si>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</si>
  <si>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</si>
  <si>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</si>
  <si>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</si>
  <si>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</si>
  <si>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</si>
  <si>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</si>
  <si>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</si>
  <si>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</si>
  <si>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</si>
  <si>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</si>
  <si>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</si>
  <si>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</si>
  <si>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</si>
  <si>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</si>
  <si>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</si>
  <si>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</si>
  <si>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</si>
  <si>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</si>
  <si>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</si>
  <si>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</si>
  <si>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</si>
  <si>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</si>
  <si>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</si>
  <si>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</si>
  <si>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</si>
  <si>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</si>
  <si>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</si>
  <si>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</si>
  <si>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</si>
  <si>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</si>
  <si>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</si>
  <si>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</si>
  <si>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</si>
  <si>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</si>
  <si>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</si>
  <si>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</si>
  <si>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</si>
  <si>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</si>
  <si>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</si>
  <si>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</si>
  <si>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</si>
  <si>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</si>
  <si>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</si>
  <si>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</si>
  <si>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</si>
  <si>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</si>
  <si>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</si>
  <si>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</si>
  <si>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</si>
  <si>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</si>
  <si>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</si>
  <si>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</si>
  <si>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</si>
  <si>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</si>
  <si>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</si>
  <si>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</si>
  <si>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</si>
  <si>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</si>
  <si>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</si>
  <si>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</si>
  <si>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</si>
  <si>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</si>
  <si>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</si>
  <si>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</si>
  <si>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</si>
  <si>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</si>
  <si>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</si>
  <si>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</si>
  <si>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</si>
  <si>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</si>
  <si>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</si>
  <si>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</si>
  <si>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</si>
  <si>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</si>
  <si>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</si>
  <si>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</si>
  <si>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</si>
  <si>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</si>
  <si>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</si>
  <si>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</si>
  <si>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</si>
  <si>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</si>
  <si>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</si>
  <si>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</si>
  <si>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</si>
  <si>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</si>
  <si>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</si>
  <si>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</si>
  <si>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</si>
  <si>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</si>
  <si>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</si>
  <si>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</si>
  <si>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</si>
  <si>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</si>
  <si>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</si>
  <si>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</si>
  <si>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</si>
  <si>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</si>
  <si>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</si>
  <si>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</si>
  <si>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</si>
  <si>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</si>
  <si>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</si>
  <si>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</si>
  <si>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</si>
  <si>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</si>
  <si>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</si>
  <si>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</si>
  <si>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</si>
  <si>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</si>
  <si>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</si>
  <si>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</si>
  <si>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</si>
  <si>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</si>
  <si>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</si>
  <si>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</si>
  <si>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</si>
  <si>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</si>
  <si>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</si>
  <si>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</si>
  <si>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</si>
  <si>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</si>
  <si>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</si>
  <si>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</si>
  <si>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</si>
  <si>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</si>
  <si>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</si>
  <si>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</si>
  <si>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</si>
  <si>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</si>
  <si>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</si>
  <si>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</si>
  <si>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</si>
  <si>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</si>
  <si>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</si>
  <si>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</si>
  <si>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</si>
  <si>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</si>
  <si>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</si>
  <si>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</si>
  <si>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</si>
  <si>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</si>
  <si>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</si>
  <si>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</si>
  <si>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</si>
  <si>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</si>
  <si>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</si>
  <si>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</si>
  <si>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</si>
  <si>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</si>
  <si>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</si>
  <si>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</si>
  <si>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</si>
  <si>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</si>
  <si>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</si>
  <si>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</si>
  <si>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</si>
  <si>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</si>
  <si>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</si>
  <si>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</si>
  <si>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</si>
  <si>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</si>
  <si>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</si>
  <si>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</si>
  <si>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</si>
  <si>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</si>
  <si>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</si>
  <si>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</si>
  <si>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</si>
  <si>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</si>
  <si>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</si>
  <si>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</si>
  <si>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</si>
  <si>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</si>
  <si>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</si>
  <si>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</si>
  <si>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</si>
  <si>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</si>
  <si>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</si>
  <si>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</si>
  <si>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</si>
  <si>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</si>
  <si>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</si>
  <si>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</si>
  <si>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</si>
  <si>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</si>
  <si>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</si>
  <si>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</si>
  <si>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</si>
  <si>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</si>
  <si>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</si>
  <si>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</si>
  <si>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</si>
  <si>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</si>
  <si>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</si>
  <si>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</si>
  <si>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</si>
  <si>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</si>
  <si>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</si>
  <si>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</si>
  <si>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</si>
  <si>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</si>
  <si>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</si>
  <si>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</si>
  <si>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</si>
  <si>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</si>
  <si>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</si>
  <si>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</si>
  <si>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</si>
  <si>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</si>
  <si>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</si>
  <si>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</si>
  <si>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</si>
  <si>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</si>
  <si>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</si>
  <si>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</si>
  <si>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</si>
  <si>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</si>
  <si>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</si>
  <si>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</si>
  <si>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</si>
  <si>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</si>
  <si>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</si>
  <si>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</si>
  <si>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</si>
  <si>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</si>
  <si>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</si>
  <si>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</si>
  <si>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</si>
  <si>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</si>
  <si>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</si>
  <si>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</si>
  <si>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</si>
  <si>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</si>
  <si>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</si>
  <si>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</si>
  <si>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</si>
  <si>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</si>
  <si>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</si>
  <si>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</si>
  <si>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</si>
  <si>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</si>
  <si>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</si>
  <si>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</si>
  <si>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</si>
  <si>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</si>
  <si>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</si>
  <si>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</si>
  <si>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</si>
  <si>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</si>
  <si>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</si>
  <si>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</si>
  <si>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</si>
  <si>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</si>
  <si>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</si>
  <si>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</si>
  <si>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</si>
  <si>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</si>
  <si>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</si>
  <si>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</si>
  <si>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</si>
  <si>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</si>
  <si>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</si>
  <si>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</si>
  <si>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</si>
  <si>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</si>
  <si>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</si>
  <si>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</si>
  <si>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</si>
  <si>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</si>
  <si>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</si>
  <si>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</si>
  <si>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</si>
  <si>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</si>
  <si>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</si>
  <si>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</si>
  <si>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</si>
  <si>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</si>
  <si>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</si>
  <si>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</si>
  <si>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</si>
  <si>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</si>
  <si>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</si>
  <si>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</si>
  <si>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</si>
  <si>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</si>
  <si>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</si>
  <si>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</si>
  <si>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</si>
  <si>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</si>
  <si>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</si>
  <si>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</si>
  <si>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</si>
  <si>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</si>
  <si>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</si>
  <si>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</si>
  <si>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</si>
  <si>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</si>
  <si>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</si>
  <si>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</si>
  <si>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</si>
  <si>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</si>
  <si>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</si>
  <si>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</si>
  <si>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</si>
  <si>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</si>
  <si>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</si>
  <si>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</si>
  <si>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</si>
  <si>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</si>
  <si>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</si>
  <si>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</si>
  <si>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</si>
  <si>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</si>
  <si>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</si>
  <si>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</si>
  <si>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</si>
  <si>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</si>
  <si>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</si>
  <si>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</si>
  <si>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</si>
  <si>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</si>
  <si>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</si>
  <si>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</si>
  <si>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</si>
  <si>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</si>
  <si>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</si>
  <si>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</si>
  <si>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</si>
  <si>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</si>
  <si>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</si>
  <si>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</si>
  <si>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</si>
  <si>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</si>
  <si>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</si>
  <si>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</si>
  <si>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</si>
  <si>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</si>
  <si>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</si>
  <si>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</si>
  <si>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</si>
  <si>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</si>
  <si>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</si>
  <si>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</si>
  <si>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</si>
  <si>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</si>
  <si>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</si>
  <si>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</si>
  <si>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</si>
  <si>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</si>
  <si>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</si>
  <si>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</si>
  <si>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</si>
  <si>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</si>
  <si>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</si>
  <si>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</si>
  <si>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</si>
  <si>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</si>
  <si>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</si>
  <si>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</si>
  <si>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</si>
  <si>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</si>
  <si>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</si>
  <si>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</si>
  <si>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</si>
  <si>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</si>
  <si>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</si>
  <si>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</si>
  <si>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</si>
  <si>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</si>
  <si>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</si>
  <si>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</si>
  <si>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</si>
  <si>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</si>
  <si>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</si>
  <si>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</si>
  <si>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</si>
  <si>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</si>
  <si>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</si>
  <si>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</si>
  <si>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</si>
  <si>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</si>
  <si>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</si>
  <si>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</si>
  <si>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</si>
  <si>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</si>
  <si>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</si>
  <si>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</si>
  <si>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</si>
  <si>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</si>
  <si>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</si>
  <si>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</si>
  <si>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</si>
  <si>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</si>
  <si>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</si>
  <si>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</si>
  <si>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</si>
  <si>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</si>
  <si>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</si>
  <si>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</si>
  <si>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</si>
  <si>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</si>
  <si>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</si>
  <si>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</si>
  <si>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</si>
  <si>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</si>
  <si>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</si>
  <si>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</si>
  <si>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</si>
  <si>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</si>
  <si>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</si>
  <si>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</si>
  <si>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</si>
  <si>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</si>
  <si>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</si>
  <si>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</si>
  <si>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</si>
  <si>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</si>
  <si>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</si>
  <si>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</si>
  <si>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</si>
  <si>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</si>
  <si>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</si>
  <si>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</si>
  <si>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</si>
  <si>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</si>
  <si>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</si>
  <si>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</si>
  <si>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</si>
  <si>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</si>
  <si>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</si>
  <si>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</si>
  <si>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</si>
  <si>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</si>
  <si>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</si>
  <si>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</si>
  <si>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</si>
  <si>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</si>
  <si>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</si>
  <si>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</si>
  <si>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</si>
  <si>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</si>
  <si>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</si>
  <si>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</si>
  <si>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</si>
  <si>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</si>
  <si>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</si>
  <si>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</si>
  <si>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</si>
  <si>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</si>
  <si>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</si>
  <si>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</si>
  <si>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</si>
  <si>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</si>
  <si>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</si>
  <si>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</si>
  <si>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</si>
  <si>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</si>
  <si>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</si>
  <si>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</si>
  <si>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</si>
  <si>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</si>
  <si>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</si>
  <si>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</si>
  <si>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</si>
  <si>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</si>
  <si>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</si>
  <si>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</si>
  <si>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</si>
  <si>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</si>
  <si>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</si>
  <si>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</si>
  <si>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</si>
  <si>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</si>
  <si>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</si>
  <si>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</si>
  <si>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</si>
  <si>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</si>
  <si>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</si>
  <si>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</si>
  <si>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</si>
  <si>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</si>
  <si>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</si>
  <si>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</si>
  <si>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</si>
  <si>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</si>
  <si>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</si>
  <si>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</si>
  <si>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</si>
  <si>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</si>
  <si>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</si>
  <si>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</si>
  <si>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</si>
  <si>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</si>
  <si>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</si>
  <si>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</si>
  <si>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</si>
  <si>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</si>
  <si>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</si>
  <si>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</si>
  <si>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</si>
  <si>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</si>
  <si>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</si>
  <si>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</si>
  <si>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</si>
  <si>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</si>
  <si>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</si>
  <si>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</si>
  <si>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</si>
  <si>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</si>
  <si>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</si>
  <si>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</si>
  <si>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</si>
  <si>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</si>
  <si>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</si>
  <si>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</si>
  <si>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</si>
  <si>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</si>
  <si>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</si>
  <si>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</si>
  <si>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</si>
  <si>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</si>
  <si>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</si>
  <si>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</si>
  <si>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</si>
  <si>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</si>
  <si>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</si>
  <si>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</si>
  <si>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</si>
  <si>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</si>
  <si>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</si>
  <si>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</si>
  <si>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</si>
  <si>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</si>
  <si>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</si>
  <si>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</si>
  <si>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</si>
  <si>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</si>
  <si>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</si>
  <si>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</si>
  <si>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</si>
  <si>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</si>
  <si>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</si>
  <si>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</si>
  <si>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</si>
  <si>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</si>
  <si>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</si>
  <si>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</si>
  <si>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</si>
  <si>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</si>
  <si>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</si>
  <si>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</si>
  <si>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</si>
  <si>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</si>
  <si>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</si>
  <si>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</si>
  <si>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</si>
  <si>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</si>
  <si>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</si>
  <si>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</si>
  <si>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</si>
  <si>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</si>
  <si>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</si>
  <si>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</si>
  <si>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</si>
  <si>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</si>
  <si>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</si>
  <si>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</si>
  <si>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</si>
  <si>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</si>
  <si>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</si>
  <si>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</si>
  <si>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</si>
  <si>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</si>
  <si>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</si>
  <si>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</si>
  <si>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</si>
  <si>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</si>
  <si>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</si>
  <si>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</si>
  <si>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</si>
  <si>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</si>
  <si>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</si>
  <si>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</si>
  <si>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</si>
  <si>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</si>
  <si>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</si>
  <si>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</si>
  <si>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</si>
  <si>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</si>
  <si>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</si>
  <si>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</si>
  <si>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</si>
  <si>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</si>
  <si>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</si>
  <si>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</si>
  <si>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</si>
  <si>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</si>
  <si>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</si>
  <si>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</si>
  <si>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</si>
  <si>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</si>
  <si>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</si>
  <si>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</si>
  <si>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</si>
  <si>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</si>
  <si>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</si>
  <si>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</si>
  <si>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</si>
  <si>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</si>
  <si>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</si>
  <si>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</si>
  <si>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</si>
  <si>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</si>
  <si>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</si>
  <si>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</si>
  <si>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</si>
  <si>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</si>
  <si>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</si>
  <si>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</si>
  <si>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</si>
  <si>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</si>
  <si>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</si>
  <si>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</si>
  <si>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</si>
  <si>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</si>
  <si>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</si>
  <si>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</si>
  <si>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</si>
  <si>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</si>
  <si>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</si>
  <si>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</si>
  <si>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</si>
  <si>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</si>
  <si>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</si>
  <si>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</si>
  <si>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</si>
  <si>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</si>
  <si>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</si>
  <si>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</si>
  <si>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</si>
  <si>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</si>
  <si>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</si>
  <si>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</si>
  <si>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</si>
  <si>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</si>
  <si>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</si>
  <si>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</si>
  <si>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</si>
  <si>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</si>
  <si>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</si>
  <si>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</si>
  <si>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</si>
  <si>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</si>
  <si>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</si>
  <si>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</si>
  <si>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</si>
  <si>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</si>
  <si>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</si>
  <si>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</si>
  <si>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</si>
  <si>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</si>
  <si>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</si>
  <si>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</si>
  <si>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</si>
  <si>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</si>
  <si>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</si>
  <si>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</si>
  <si>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</si>
  <si>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</si>
  <si>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</si>
  <si>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</si>
  <si>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</si>
  <si>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</si>
  <si>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</si>
  <si>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</si>
  <si>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</si>
  <si>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</si>
  <si>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</si>
  <si>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</si>
  <si>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</si>
  <si>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</si>
  <si>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</si>
  <si>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</si>
  <si>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</si>
  <si>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</si>
  <si>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</si>
  <si>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</si>
  <si>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</si>
  <si>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</si>
  <si>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</si>
  <si>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</si>
  <si>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</si>
  <si>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</si>
  <si>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</si>
  <si>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</si>
  <si>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</si>
  <si>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</si>
  <si>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</si>
  <si>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</si>
  <si>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</si>
  <si>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</si>
  <si>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</si>
  <si>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</si>
  <si>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</si>
  <si>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</si>
  <si>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</si>
  <si>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</si>
  <si>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</si>
  <si>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</si>
  <si>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</si>
  <si>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</si>
  <si>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</si>
  <si>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</si>
  <si>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</si>
  <si>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</si>
  <si>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</si>
  <si>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</si>
  <si>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</si>
  <si>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</si>
  <si>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</si>
  <si>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</si>
  <si>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</si>
  <si>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</si>
  <si>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</si>
  <si>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</si>
  <si>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</si>
  <si>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</si>
  <si>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</si>
  <si>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</si>
  <si>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</si>
  <si>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</si>
  <si>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</si>
  <si>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</si>
  <si>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</si>
  <si>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</si>
  <si>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</si>
  <si>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</si>
  <si>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</si>
  <si>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</si>
  <si>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</si>
  <si>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</si>
  <si>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</si>
  <si>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</si>
  <si>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</si>
  <si>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</si>
  <si>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</si>
  <si>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</si>
  <si>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</si>
  <si>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</si>
  <si>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</si>
  <si>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</si>
  <si>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</si>
  <si>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</si>
  <si>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</si>
  <si>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</si>
  <si>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</si>
  <si>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</si>
  <si>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</si>
  <si>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</si>
  <si>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</si>
  <si>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</si>
  <si>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</si>
  <si>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</si>
  <si>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</si>
  <si>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</si>
  <si>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</si>
  <si>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</si>
  <si>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</si>
  <si>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</si>
  <si>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</si>
  <si>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</si>
  <si>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</si>
  <si>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</si>
  <si>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</si>
  <si>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</si>
  <si>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</si>
  <si>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</si>
  <si>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</si>
  <si>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</si>
  <si>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</si>
  <si>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</si>
  <si>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</si>
  <si>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</si>
  <si>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</si>
  <si>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</si>
  <si>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</si>
  <si>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</si>
  <si>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</si>
  <si>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</si>
  <si>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</si>
  <si>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</si>
  <si>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</si>
  <si>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</si>
  <si>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</si>
  <si>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</si>
  <si>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</si>
  <si>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</si>
  <si>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</si>
  <si>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</si>
  <si>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</si>
  <si>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</si>
  <si>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</si>
  <si>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</si>
  <si>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</si>
  <si>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</si>
  <si>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</si>
  <si>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</si>
  <si>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</si>
  <si>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</si>
  <si>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</si>
  <si>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</si>
  <si>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</si>
  <si>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</si>
  <si>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</si>
  <si>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</si>
  <si>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</si>
  <si>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</si>
  <si>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</si>
  <si>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</si>
  <si>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</si>
  <si>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</si>
  <si>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</si>
  <si>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</si>
  <si>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</si>
  <si>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</si>
  <si>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</si>
  <si>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</si>
  <si>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</si>
  <si>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</si>
  <si>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</si>
  <si>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</si>
  <si>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</si>
  <si>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</si>
  <si>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</si>
  <si>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</si>
  <si>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</si>
  <si>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</si>
  <si>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</si>
  <si>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</si>
  <si>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</si>
  <si>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</si>
  <si>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</si>
  <si>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</si>
  <si>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</si>
  <si>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</si>
  <si>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</si>
  <si>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</si>
  <si>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</si>
  <si>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</si>
  <si>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</si>
  <si>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</si>
  <si>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</si>
  <si>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</si>
  <si>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</si>
  <si>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</si>
  <si>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</si>
  <si>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</si>
  <si>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</si>
  <si>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</si>
  <si>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</si>
  <si>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</si>
  <si>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</si>
  <si>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</si>
  <si>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</si>
  <si>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</si>
  <si>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</si>
  <si>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</si>
  <si>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</si>
  <si>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</si>
  <si>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</si>
  <si>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</si>
  <si>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</si>
  <si>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</si>
  <si>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</si>
  <si>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</si>
  <si>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</si>
  <si>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</si>
  <si>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</si>
  <si>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</si>
  <si>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</si>
  <si>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</si>
  <si>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</si>
  <si>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</si>
  <si>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</si>
  <si>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</si>
  <si>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</si>
  <si>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</si>
  <si>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</si>
  <si>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</si>
  <si>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</si>
  <si>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</si>
  <si>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</si>
  <si>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</si>
  <si>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</si>
  <si>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</si>
  <si>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</si>
  <si>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</si>
  <si>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</si>
  <si>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</si>
  <si>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</si>
  <si>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</si>
  <si>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</si>
  <si>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</si>
  <si>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</si>
  <si>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</si>
  <si>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</si>
  <si>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</si>
  <si>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</si>
  <si>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</si>
  <si>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</si>
  <si>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</si>
  <si>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</si>
  <si>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</si>
  <si>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</si>
  <si>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</si>
  <si>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</si>
  <si>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</si>
  <si>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</si>
  <si>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</si>
  <si>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</si>
  <si>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</si>
  <si>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</si>
  <si>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</si>
  <si>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</si>
  <si>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</si>
  <si>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</si>
  <si>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</si>
  <si>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</si>
  <si>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</si>
  <si>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</si>
  <si>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</si>
  <si>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</si>
  <si>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</si>
  <si>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</si>
  <si>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</si>
  <si>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</si>
  <si>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</si>
  <si>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</si>
  <si>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</si>
  <si>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</si>
  <si>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</si>
  <si>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</si>
  <si>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</si>
  <si>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</si>
  <si>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</si>
  <si>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</si>
  <si>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</si>
  <si>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</si>
  <si>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</si>
  <si>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</si>
  <si>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</si>
  <si>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</si>
  <si>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</si>
  <si>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</si>
  <si>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</si>
  <si>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</si>
  <si>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</si>
  <si>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</si>
  <si>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</si>
  <si>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</si>
  <si>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</si>
  <si>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</si>
  <si>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</si>
  <si>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</si>
  <si>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</si>
  <si>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</si>
  <si>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</si>
  <si>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</si>
  <si>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</si>
  <si>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</si>
  <si>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</si>
  <si>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</si>
  <si>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</si>
  <si>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</si>
  <si>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</si>
  <si>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</si>
  <si>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</si>
  <si>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</si>
  <si>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</si>
  <si>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</si>
  <si>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</si>
  <si>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</si>
  <si>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</si>
  <si>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</si>
  <si>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</si>
  <si>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</si>
  <si>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</si>
  <si>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</si>
  <si>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</si>
  <si>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</si>
  <si>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</si>
  <si>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</si>
  <si>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</si>
  <si>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</si>
  <si>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</si>
  <si>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</si>
  <si>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</si>
  <si>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</si>
  <si>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</si>
  <si>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</si>
  <si>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</si>
  <si>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</si>
  <si>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</si>
  <si>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</si>
  <si>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</si>
  <si>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</si>
  <si>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</si>
  <si>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</si>
  <si>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</si>
  <si>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</si>
  <si>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</si>
  <si>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</si>
  <si>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</si>
  <si>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</si>
  <si>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</si>
  <si>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</si>
  <si>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</si>
  <si>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</si>
  <si>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</si>
  <si>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</si>
  <si>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</si>
  <si>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</si>
  <si>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</si>
  <si>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</si>
  <si>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</si>
  <si>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</si>
  <si>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</si>
  <si>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</si>
  <si>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</si>
  <si>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</si>
  <si>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</si>
  <si>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</si>
  <si>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</si>
  <si>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</si>
  <si>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</si>
  <si>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</si>
  <si>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</si>
  <si>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</si>
  <si>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</si>
  <si>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</si>
  <si>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</si>
  <si>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</si>
  <si>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</si>
  <si>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</si>
  <si>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</si>
  <si>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</si>
  <si>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</si>
  <si>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</si>
  <si>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</si>
  <si>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</si>
  <si>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</si>
  <si>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</si>
  <si>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</si>
  <si>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</si>
  <si>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</si>
  <si>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</si>
  <si>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</si>
  <si>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</si>
  <si>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</si>
  <si>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</si>
  <si>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</si>
  <si>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</si>
  <si>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</si>
  <si>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</si>
  <si>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</si>
  <si>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</si>
  <si>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</si>
  <si>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</si>
  <si>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</si>
  <si>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</si>
  <si>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</si>
  <si>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</si>
  <si>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</si>
  <si>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</si>
  <si>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</si>
  <si>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</si>
  <si>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</si>
  <si>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</si>
  <si>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</si>
  <si>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</si>
  <si>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</si>
  <si>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</si>
  <si>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</si>
  <si>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</si>
  <si>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</si>
  <si>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</si>
  <si>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</si>
  <si>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</si>
  <si>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</si>
  <si>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</si>
  <si>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</si>
  <si>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</si>
  <si>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</si>
  <si>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</si>
  <si>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</si>
  <si>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</si>
  <si>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</si>
  <si>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</si>
  <si>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</si>
  <si>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</si>
  <si>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</si>
  <si>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</si>
  <si>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</si>
  <si>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</si>
  <si>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</si>
  <si>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</si>
  <si>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</si>
  <si>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</si>
  <si>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</si>
  <si>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</si>
  <si>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</si>
  <si>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</si>
  <si>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</si>
  <si>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</si>
  <si>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</si>
  <si>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</si>
  <si>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</si>
  <si>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</si>
  <si>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</si>
  <si>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</si>
  <si>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</si>
  <si>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</si>
  <si>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</si>
  <si>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</si>
  <si>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</si>
  <si>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</si>
  <si>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</si>
  <si>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</si>
  <si>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</si>
  <si>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</si>
  <si>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</si>
  <si>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</si>
  <si>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</si>
  <si>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</si>
  <si>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</si>
  <si>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</si>
  <si>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</si>
  <si>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</si>
  <si>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</si>
  <si>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</si>
  <si>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</si>
  <si>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</si>
  <si>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</si>
  <si>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</si>
  <si>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</si>
  <si>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</si>
  <si>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</si>
  <si>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</si>
  <si>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</si>
  <si>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</si>
  <si>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</si>
  <si>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</si>
  <si>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</si>
  <si>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</si>
  <si>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</si>
  <si>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</si>
  <si>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</si>
  <si>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</si>
  <si>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</si>
  <si>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</si>
  <si>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</si>
  <si>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</si>
  <si>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</si>
  <si>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</si>
  <si>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</si>
  <si>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</si>
  <si>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</si>
  <si>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</si>
  <si>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</si>
  <si>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</si>
  <si>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</si>
  <si>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</si>
  <si>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</si>
  <si>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</si>
  <si>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</si>
  <si>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</si>
  <si>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</si>
  <si>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</si>
  <si>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</si>
  <si>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</si>
  <si>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</si>
  <si>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</si>
  <si>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</si>
  <si>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</si>
  <si>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</si>
  <si>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</si>
  <si>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</si>
  <si>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</si>
  <si>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</si>
  <si>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</si>
  <si>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</si>
  <si>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</si>
  <si>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</si>
  <si>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</si>
  <si>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</si>
  <si>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</si>
  <si>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</si>
  <si>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</si>
  <si>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</si>
  <si>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</si>
  <si>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</si>
  <si>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</si>
  <si>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</si>
  <si>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</si>
  <si>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</si>
  <si>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</si>
  <si>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</si>
  <si>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</si>
  <si>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</si>
  <si>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</si>
  <si>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</si>
  <si>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</si>
  <si>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</si>
  <si>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</si>
  <si>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</si>
  <si>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</si>
  <si>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</si>
  <si>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</si>
  <si>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</si>
  <si>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</si>
  <si>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</si>
  <si>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</si>
  <si>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</si>
  <si>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</si>
  <si>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</si>
  <si>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</si>
  <si>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</si>
  <si>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</si>
  <si>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</si>
  <si>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</si>
  <si>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</si>
  <si>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</si>
  <si>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</si>
  <si>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</si>
  <si>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</si>
  <si>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</si>
  <si>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</si>
  <si>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</si>
  <si>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</si>
  <si>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</si>
  <si>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</si>
  <si>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</si>
  <si>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</si>
  <si>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</si>
  <si>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</si>
  <si>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</si>
  <si>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</si>
  <si>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</si>
  <si>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</si>
  <si>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</si>
  <si>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</si>
  <si>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</si>
  <si>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</si>
  <si>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</si>
  <si>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</si>
  <si>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</si>
  <si>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</si>
  <si>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</si>
  <si>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</si>
  <si>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</si>
  <si>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</si>
  <si>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</si>
  <si>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</si>
  <si>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</si>
  <si>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</si>
  <si>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</si>
  <si>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</si>
  <si>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</si>
  <si>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</si>
  <si>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</si>
  <si>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</si>
  <si>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</si>
  <si>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</si>
  <si>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</si>
  <si>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</si>
  <si>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</si>
  <si>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</si>
  <si>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</si>
  <si>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</si>
  <si>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</si>
  <si>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</si>
  <si>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</si>
  <si>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</si>
  <si>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</si>
  <si>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</si>
  <si>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</si>
  <si>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</si>
  <si>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</si>
  <si>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</si>
  <si>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</si>
  <si>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</si>
  <si>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</si>
  <si>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</si>
  <si>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</si>
  <si>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</si>
  <si>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</si>
  <si>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</si>
  <si>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</si>
  <si>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</si>
  <si>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</si>
  <si>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</si>
  <si>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</si>
  <si>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</si>
  <si>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</si>
  <si>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</si>
  <si>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</si>
  <si>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</si>
  <si>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</si>
  <si>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</si>
  <si>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</si>
  <si>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</si>
  <si>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</si>
  <si>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</si>
  <si>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</si>
  <si>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</si>
  <si>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</si>
  <si>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</si>
  <si>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</si>
  <si>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</si>
  <si>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</si>
  <si>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</si>
  <si>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</si>
  <si>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</si>
  <si>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</si>
  <si>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</si>
  <si>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</si>
  <si>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</si>
  <si>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</si>
  <si>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</si>
  <si>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</si>
  <si>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</si>
  <si>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</si>
  <si>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</si>
  <si>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</si>
  <si>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</si>
  <si>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</si>
  <si>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</si>
  <si>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</si>
  <si>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</si>
  <si>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</si>
  <si>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</si>
  <si>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</si>
  <si>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</si>
  <si>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</si>
  <si>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</si>
  <si>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</si>
  <si>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</si>
  <si>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</si>
  <si>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</si>
  <si>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</si>
  <si>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</si>
  <si>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</si>
  <si>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</si>
  <si>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</si>
  <si>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</si>
  <si>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</si>
  <si>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</si>
  <si>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</si>
  <si>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</si>
  <si>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</si>
  <si>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</si>
  <si>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</si>
  <si>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</si>
  <si>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</si>
  <si>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</si>
  <si>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</si>
  <si>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</si>
  <si>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</si>
  <si>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</si>
  <si>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</si>
  <si>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</si>
  <si>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</si>
  <si>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</si>
  <si>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</si>
  <si>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</si>
  <si>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</si>
  <si>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</si>
  <si>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</si>
  <si>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</si>
  <si>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</si>
  <si>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</si>
  <si>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</si>
  <si>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</si>
  <si>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</si>
  <si>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</si>
  <si>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</si>
  <si>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</si>
  <si>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</si>
  <si>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</si>
  <si>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</si>
  <si>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</si>
  <si>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</si>
  <si>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</si>
  <si>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</si>
  <si>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</si>
  <si>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</si>
  <si>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</si>
  <si>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</si>
  <si>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</si>
  <si>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</si>
  <si>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</si>
  <si>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</si>
  <si>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</si>
  <si>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</si>
  <si>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</si>
  <si>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</si>
  <si>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</si>
  <si>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</si>
  <si>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</si>
  <si>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</si>
  <si>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</si>
  <si>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</si>
  <si>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</si>
  <si>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</si>
  <si>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</si>
  <si>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</si>
  <si>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</si>
  <si>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</si>
  <si>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</si>
  <si>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</si>
  <si>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</si>
  <si>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</si>
  <si>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</si>
  <si>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</si>
  <si>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</si>
  <si>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</si>
  <si>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</si>
  <si>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</si>
  <si>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</si>
  <si>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</si>
  <si>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</si>
  <si>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</si>
  <si>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</si>
  <si>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</si>
  <si>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</si>
  <si>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</si>
  <si>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</si>
  <si>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</si>
  <si>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</si>
  <si>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</si>
  <si>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</si>
  <si>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</si>
  <si>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</si>
  <si>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</si>
  <si>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</si>
  <si>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</si>
  <si>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</si>
  <si>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</si>
  <si>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</si>
  <si>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</si>
  <si>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</si>
  <si>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</si>
  <si>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</si>
  <si>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</si>
  <si>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</si>
  <si>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</si>
  <si>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</si>
  <si>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</si>
  <si>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</si>
  <si>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</si>
  <si>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</si>
  <si>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</si>
  <si>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</si>
  <si>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</si>
  <si>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</si>
  <si>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</si>
  <si>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</si>
  <si>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</si>
  <si>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</si>
  <si>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</si>
  <si>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</si>
  <si>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</si>
  <si>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</si>
  <si>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</si>
  <si>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</si>
  <si>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</si>
  <si>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</si>
  <si>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</si>
  <si>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</si>
  <si>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</si>
  <si>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</si>
  <si>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</si>
  <si>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</si>
  <si>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</si>
  <si>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</si>
  <si>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</si>
  <si>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</si>
  <si>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</si>
  <si>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</si>
  <si>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</si>
  <si>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</si>
  <si>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</si>
  <si>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</si>
  <si>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</si>
  <si>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</si>
  <si>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</si>
  <si>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</si>
  <si>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</si>
  <si>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</si>
  <si>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</si>
  <si>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</si>
  <si>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</si>
  <si>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</si>
  <si>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</si>
  <si>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</si>
  <si>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</si>
  <si>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</si>
  <si>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</si>
  <si>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</si>
  <si>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</si>
  <si>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</si>
  <si>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</si>
  <si>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</si>
  <si>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</si>
  <si>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</si>
  <si>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</si>
  <si>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</si>
  <si>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</si>
  <si>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</si>
  <si>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</si>
  <si>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</si>
  <si>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</si>
  <si>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</si>
  <si>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</si>
  <si>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</si>
  <si>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</si>
  <si>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</si>
  <si>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</si>
  <si>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</si>
  <si>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</si>
  <si>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</si>
  <si>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</si>
  <si>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</si>
  <si>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</si>
  <si>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</si>
  <si>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</si>
  <si>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</si>
  <si>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</si>
  <si>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</si>
  <si>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</si>
  <si>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</si>
  <si>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</si>
  <si>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</si>
  <si>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</si>
  <si>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</si>
  <si>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</si>
  <si>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</si>
  <si>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</si>
  <si>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</si>
  <si>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</si>
  <si>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</si>
  <si>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</si>
  <si>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</si>
  <si>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</si>
  <si>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</si>
  <si>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</si>
  <si>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</si>
  <si>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</si>
  <si>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</si>
  <si>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</si>
  <si>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</si>
  <si>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</si>
  <si>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</si>
  <si>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</si>
  <si>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</si>
  <si>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</si>
  <si>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</si>
  <si>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</si>
  <si>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</si>
  <si>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</si>
  <si>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</si>
  <si>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</si>
  <si>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</si>
  <si>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</si>
  <si>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</si>
  <si>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</si>
  <si>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</si>
  <si>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</si>
  <si>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</si>
  <si>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</si>
  <si>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</si>
  <si>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</si>
  <si>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</si>
  <si>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</si>
  <si>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</si>
  <si>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</si>
  <si>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</si>
  <si>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</si>
  <si>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</si>
  <si>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</si>
  <si>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</si>
  <si>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</si>
  <si>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</si>
  <si>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</si>
  <si>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</si>
  <si>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</si>
  <si>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</si>
  <si>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</si>
  <si>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</si>
  <si>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</si>
  <si>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</si>
  <si>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</si>
  <si>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</si>
  <si>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</si>
  <si>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</si>
  <si>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</si>
  <si>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</si>
  <si>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</si>
  <si>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</si>
  <si>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</si>
  <si>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</si>
  <si>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</si>
  <si>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</si>
  <si>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</si>
  <si>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</si>
  <si>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</si>
  <si>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</si>
  <si>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</si>
  <si>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</si>
  <si>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</si>
  <si>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</si>
  <si>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</si>
  <si>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</si>
  <si>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</si>
  <si>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</si>
  <si>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</si>
  <si>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</si>
  <si>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</si>
  <si>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</si>
  <si>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</si>
  <si>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</si>
  <si>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</si>
  <si>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</si>
  <si>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</si>
  <si>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</si>
  <si>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</si>
  <si>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</si>
  <si>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</si>
  <si>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</si>
  <si>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</si>
  <si>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</si>
  <si>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</si>
  <si>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</si>
  <si>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</si>
  <si>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</si>
  <si>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</si>
  <si>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</si>
  <si>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</si>
  <si>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</si>
  <si>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</si>
  <si>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</si>
  <si>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</si>
  <si>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</si>
  <si>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</si>
  <si>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</si>
  <si>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</si>
  <si>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</si>
  <si>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</si>
  <si>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</si>
  <si>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</si>
  <si>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</si>
  <si>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</si>
  <si>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</si>
  <si>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</si>
  <si>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</si>
  <si>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</si>
  <si>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</si>
  <si>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</si>
  <si>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</si>
  <si>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</si>
  <si>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</si>
  <si>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</si>
  <si>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</si>
  <si>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</si>
  <si>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</si>
  <si>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</si>
  <si>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</si>
  <si>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</si>
  <si>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</si>
  <si>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</si>
  <si>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</si>
  <si>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</si>
  <si>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</si>
  <si>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</si>
  <si>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</si>
  <si>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</si>
  <si>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</si>
  <si>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</si>
  <si>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</si>
  <si>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</si>
  <si>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</si>
  <si>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</si>
  <si>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</si>
  <si>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</si>
  <si>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</si>
  <si>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</si>
  <si>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</si>
  <si>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</si>
  <si>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</si>
  <si>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</si>
  <si>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</si>
  <si>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</si>
  <si>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</si>
  <si>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</si>
  <si>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</si>
  <si>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</si>
  <si>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</si>
  <si>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</si>
  <si>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</si>
  <si>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</si>
  <si>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</si>
  <si>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</si>
  <si>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</si>
  <si>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</si>
  <si>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</si>
  <si>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</si>
  <si>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</si>
  <si>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</si>
  <si>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</si>
  <si>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</si>
  <si>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</si>
  <si>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</si>
  <si>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</si>
  <si>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</si>
  <si>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</si>
  <si>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</si>
  <si>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</si>
  <si>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</si>
  <si>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</si>
  <si>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</si>
  <si>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</si>
  <si>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</si>
  <si>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</si>
  <si>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</si>
  <si>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</si>
  <si>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</si>
  <si>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</si>
  <si>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</si>
  <si>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</si>
  <si>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</si>
  <si>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</si>
  <si>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</si>
  <si>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</si>
  <si>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</si>
  <si>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</si>
  <si>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</si>
  <si>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</si>
  <si>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</si>
  <si>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</si>
  <si>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</si>
  <si>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</si>
  <si>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</si>
  <si>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</si>
  <si>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</si>
  <si>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</si>
  <si>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</si>
  <si>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</si>
  <si>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</si>
  <si>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</si>
  <si>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</si>
  <si>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</si>
  <si>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</si>
  <si>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</si>
  <si>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</si>
  <si>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</si>
  <si>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</si>
  <si>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</si>
  <si>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</si>
  <si>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</si>
  <si>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</si>
  <si>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</si>
  <si>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</si>
  <si>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</si>
  <si>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</si>
  <si>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</si>
  <si>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</si>
  <si>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</si>
  <si>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</si>
  <si>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</si>
  <si>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</si>
  <si>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</si>
  <si>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</si>
  <si>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</si>
  <si>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</si>
  <si>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</si>
  <si>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</si>
  <si>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</si>
  <si>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</si>
  <si>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</si>
  <si>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</si>
  <si>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</si>
  <si>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</si>
  <si>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</si>
  <si>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</si>
  <si>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</si>
  <si>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</si>
  <si>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</si>
  <si>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</si>
  <si>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</si>
  <si>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</si>
  <si>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</si>
  <si>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</si>
  <si>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</si>
  <si>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</si>
  <si>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</si>
  <si>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</si>
  <si>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</si>
  <si>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</si>
  <si>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</si>
  <si>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</si>
  <si>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</si>
  <si>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</si>
  <si>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</si>
  <si>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</si>
  <si>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</si>
  <si>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</si>
  <si>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</si>
  <si>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</si>
  <si>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</si>
  <si>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</si>
  <si>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</si>
  <si>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</si>
  <si>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</si>
  <si>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</si>
  <si>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</si>
  <si>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</si>
  <si>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</si>
  <si>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</si>
  <si>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</si>
  <si>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</si>
  <si>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</si>
  <si>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</si>
  <si>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</si>
  <si>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</si>
  <si>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</si>
  <si>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</si>
  <si>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</si>
  <si>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</si>
  <si>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</si>
  <si>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</si>
  <si>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</si>
  <si>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</si>
  <si>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</si>
  <si>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</si>
  <si>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</si>
  <si>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</si>
  <si>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</si>
  <si>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</si>
  <si>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</si>
  <si>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</si>
  <si>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</si>
  <si>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</si>
  <si>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</si>
  <si>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</si>
  <si>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</si>
  <si>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</si>
  <si>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</si>
  <si>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</si>
  <si>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</si>
  <si>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</si>
  <si>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</si>
  <si>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</si>
  <si>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</si>
  <si>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</si>
  <si>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</si>
  <si>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</si>
  <si>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</si>
  <si>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</si>
  <si>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</si>
  <si>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</si>
  <si>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</si>
  <si>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</si>
  <si>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</si>
  <si>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</si>
  <si>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</si>
  <si>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</si>
  <si>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</si>
  <si>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</si>
  <si>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</si>
  <si>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</si>
  <si>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</si>
  <si>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</si>
  <si>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</si>
  <si>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</si>
  <si>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</si>
  <si>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</si>
  <si>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</si>
  <si>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</si>
  <si>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</si>
  <si>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</si>
  <si>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</si>
  <si>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</si>
  <si>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</si>
  <si>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</si>
  <si>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</si>
  <si>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</si>
  <si>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</si>
  <si>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</si>
  <si>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</si>
  <si>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</si>
  <si>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</si>
  <si>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</si>
  <si>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</si>
  <si>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</si>
  <si>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</si>
  <si>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</si>
  <si>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</si>
  <si>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</si>
  <si>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</si>
  <si>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</si>
  <si>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</si>
  <si>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</si>
  <si>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</si>
  <si>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</si>
  <si>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</si>
  <si>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</si>
  <si>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</si>
  <si>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</si>
  <si>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</si>
  <si>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</si>
  <si>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</si>
  <si>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</si>
  <si>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</si>
  <si>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</si>
  <si>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</si>
  <si>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</si>
  <si>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</si>
  <si>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</si>
  <si>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</si>
  <si>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</si>
  <si>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</si>
  <si>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</si>
  <si>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</si>
  <si>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</si>
  <si>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</si>
  <si>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</si>
  <si>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</si>
  <si>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</si>
  <si>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</si>
  <si>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</si>
  <si>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</si>
  <si>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</si>
  <si>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</si>
  <si>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</si>
  <si>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</si>
  <si>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</si>
  <si>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</si>
  <si>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</si>
  <si>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</si>
  <si>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</si>
  <si>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</si>
  <si>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</si>
  <si>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</si>
  <si>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</si>
  <si>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</si>
  <si>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</si>
  <si>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</si>
  <si>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</si>
  <si>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</si>
  <si>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</si>
  <si>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</si>
  <si>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</si>
  <si>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</si>
  <si>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</si>
  <si>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</si>
  <si>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</si>
  <si>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</si>
  <si>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</si>
  <si>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</si>
  <si>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</si>
  <si>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</si>
  <si>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</si>
  <si>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</si>
  <si>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</si>
  <si>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</si>
  <si>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</si>
  <si>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</si>
  <si>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</si>
  <si>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</si>
  <si>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</si>
  <si>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</si>
  <si>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</si>
  <si>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</si>
  <si>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</si>
  <si>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</si>
  <si>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</si>
  <si>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</si>
  <si>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</si>
  <si>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</si>
  <si>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</si>
  <si>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</si>
  <si>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</si>
  <si>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</si>
  <si>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</si>
  <si>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</si>
  <si>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</si>
  <si>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</si>
  <si>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</si>
  <si>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</si>
  <si>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</si>
  <si>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</si>
  <si>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</si>
  <si>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</si>
  <si>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</si>
  <si>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</si>
  <si>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</si>
  <si>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</si>
  <si>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</si>
  <si>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</si>
  <si>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</si>
  <si>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</si>
  <si>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</si>
  <si>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</si>
  <si>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</si>
  <si>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</si>
  <si>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</si>
  <si>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</si>
  <si>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</si>
  <si>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</si>
  <si>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</si>
  <si>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</si>
  <si>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</si>
  <si>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</si>
  <si>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</si>
  <si>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</si>
  <si>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</si>
  <si>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</si>
  <si>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</si>
  <si>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</si>
  <si>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</si>
  <si>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</si>
  <si>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</si>
  <si>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</si>
  <si>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</si>
  <si>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</si>
  <si>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</si>
  <si>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</si>
  <si>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</si>
  <si>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</si>
  <si>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</si>
  <si>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</si>
  <si>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</si>
  <si>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</si>
  <si>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</si>
  <si>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</si>
  <si>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</si>
  <si>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</si>
  <si>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</si>
  <si>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</si>
  <si>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</si>
  <si>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</si>
  <si>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</si>
  <si>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</si>
  <si>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</si>
  <si>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</si>
  <si>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</si>
  <si>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</si>
  <si>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</si>
  <si>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</si>
  <si>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</si>
  <si>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</si>
  <si>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</si>
  <si>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</si>
  <si>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</si>
  <si>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</si>
  <si>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</si>
  <si>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</si>
  <si>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</si>
  <si>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</si>
  <si>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</si>
  <si>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</si>
  <si>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</si>
  <si>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</si>
  <si>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</si>
  <si>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</si>
  <si>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</si>
  <si>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</si>
  <si>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</si>
  <si>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</si>
  <si>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</si>
  <si>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</si>
  <si>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</si>
  <si>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</si>
  <si>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</si>
  <si>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</si>
  <si>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</si>
  <si>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</si>
  <si>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</si>
  <si>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</si>
  <si>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</si>
  <si>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</si>
  <si>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</si>
  <si>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</si>
  <si>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</si>
  <si>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</si>
  <si>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</si>
  <si>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</si>
  <si>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</si>
  <si>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</si>
  <si>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</si>
  <si>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</si>
  <si>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</si>
  <si>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</si>
  <si>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</si>
  <si>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</si>
  <si>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</si>
  <si>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</si>
  <si>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</si>
  <si>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</si>
  <si>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</si>
  <si>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</si>
  <si>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</si>
  <si>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</si>
  <si>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</si>
  <si>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</si>
  <si>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</si>
  <si>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</si>
  <si>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</si>
  <si>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</si>
  <si>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</si>
  <si>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</si>
  <si>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</si>
  <si>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</si>
  <si>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</si>
  <si>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</si>
  <si>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</si>
  <si>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</si>
  <si>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</si>
  <si>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</si>
  <si>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</si>
  <si>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</si>
  <si>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</si>
  <si>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</si>
  <si>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</si>
  <si>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</si>
  <si>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</si>
  <si>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</si>
  <si>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</si>
  <si>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</si>
  <si>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</si>
  <si>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</si>
  <si>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</si>
  <si>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</si>
  <si>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</si>
  <si>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</si>
  <si>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</si>
  <si>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</si>
  <si>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</si>
  <si>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</si>
  <si>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</si>
  <si>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</si>
  <si>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</si>
  <si>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</si>
  <si>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</si>
  <si>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</si>
  <si>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</si>
  <si>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</si>
  <si>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</si>
  <si>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</si>
  <si>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</si>
  <si>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</si>
  <si>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</si>
  <si>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</si>
  <si>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</si>
  <si>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</si>
  <si>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</si>
  <si>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</si>
  <si>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</si>
  <si>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</si>
  <si>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</si>
  <si>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</si>
  <si>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</si>
  <si>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</si>
  <si>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</si>
  <si>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</si>
  <si>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</si>
  <si>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</si>
  <si>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</si>
  <si>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</si>
  <si>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</si>
  <si>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</si>
  <si>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</si>
  <si>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</si>
  <si>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</si>
  <si>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</si>
  <si>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</si>
  <si>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</si>
  <si>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</si>
  <si>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</si>
  <si>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</si>
  <si>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</si>
  <si>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</si>
  <si>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</si>
  <si>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</si>
  <si>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</si>
  <si>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</si>
  <si>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</si>
  <si>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</si>
  <si>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</si>
  <si>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</si>
  <si>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</si>
  <si>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</si>
  <si>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</si>
  <si>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</si>
  <si>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</si>
  <si>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</si>
  <si>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</si>
  <si>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</si>
  <si>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</si>
  <si>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</si>
  <si>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</si>
  <si>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</si>
  <si>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</si>
  <si>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</si>
  <si>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</si>
  <si>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</si>
  <si>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</si>
  <si>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</si>
  <si>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</si>
  <si>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</si>
  <si>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</si>
  <si>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</si>
  <si>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</si>
  <si>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</si>
  <si>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</si>
  <si>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</si>
  <si>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</si>
  <si>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</si>
  <si>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</si>
  <si>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</si>
  <si>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</si>
  <si>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</si>
  <si>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</si>
  <si>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</si>
  <si>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</si>
  <si>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</si>
  <si>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</si>
  <si>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</si>
  <si>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</si>
  <si>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</si>
  <si>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</si>
  <si>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</si>
  <si>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</si>
  <si>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</si>
  <si>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</si>
  <si>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</si>
  <si>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</si>
  <si>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</si>
  <si>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</si>
  <si>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</si>
  <si>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</si>
  <si>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</si>
  <si>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</si>
  <si>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</si>
  <si>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</si>
  <si>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</si>
  <si>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</si>
  <si>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</si>
  <si>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</si>
  <si>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</si>
  <si>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</si>
  <si>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</si>
  <si>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</si>
  <si>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</si>
  <si>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</si>
  <si>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</si>
  <si>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</si>
  <si>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</si>
  <si>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</si>
  <si>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</si>
  <si>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</si>
  <si>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</si>
  <si>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</si>
  <si>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</si>
  <si>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</si>
  <si>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</si>
  <si>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</si>
  <si>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</si>
  <si>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</si>
  <si>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</si>
  <si>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</si>
  <si>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</si>
  <si>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</si>
  <si>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</si>
  <si>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</si>
  <si>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</si>
  <si>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</si>
  <si>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</si>
  <si>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</si>
  <si>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</si>
  <si>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</si>
  <si>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</si>
  <si>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</si>
  <si>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</si>
  <si>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</si>
  <si>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</si>
  <si>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</si>
  <si>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</si>
  <si>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</si>
  <si>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</si>
  <si>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</si>
  <si>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</si>
  <si>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</si>
  <si>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</si>
  <si>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</si>
  <si>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</si>
  <si>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</si>
  <si>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</si>
  <si>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</si>
  <si>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</si>
  <si>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</si>
  <si>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</si>
  <si>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</si>
  <si>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</si>
  <si>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</si>
  <si>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</si>
  <si>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</si>
  <si>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</si>
  <si>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</si>
  <si>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</si>
  <si>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</si>
  <si>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</si>
  <si>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</si>
  <si>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</si>
  <si>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</si>
  <si>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</si>
  <si>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</si>
  <si>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</si>
  <si>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</si>
  <si>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</si>
  <si>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</si>
  <si>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</si>
  <si>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</si>
  <si>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</si>
  <si>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</si>
  <si>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</si>
  <si>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</si>
  <si>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</si>
  <si>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</si>
  <si>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</si>
  <si>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</si>
  <si>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</si>
  <si>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</si>
  <si>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</si>
  <si>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</si>
  <si>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</si>
  <si>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</si>
  <si>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</si>
  <si>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</si>
  <si>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</si>
  <si>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</si>
  <si>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</si>
  <si>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</si>
  <si>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</si>
  <si>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</si>
  <si>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</si>
  <si>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</si>
  <si>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</si>
  <si>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</si>
  <si>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</si>
  <si>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</si>
  <si>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</si>
  <si>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</si>
  <si>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</si>
  <si>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</si>
  <si>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</si>
  <si>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</si>
  <si>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</si>
  <si>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</si>
  <si>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</si>
  <si>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</si>
  <si>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</si>
  <si>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</si>
  <si>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</si>
  <si>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</si>
  <si>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</si>
  <si>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</si>
  <si>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</si>
  <si>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</si>
  <si>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</si>
  <si>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</si>
  <si>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</si>
  <si>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</si>
  <si>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</si>
  <si>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</si>
  <si>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</si>
  <si>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</si>
  <si>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</si>
  <si>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</si>
  <si>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</si>
  <si>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</si>
  <si>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</si>
  <si>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</si>
  <si>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</si>
  <si>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</si>
  <si>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</si>
  <si>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</si>
  <si>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</si>
  <si>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</si>
  <si>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</si>
  <si>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</si>
  <si>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</si>
  <si>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</si>
  <si>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</si>
  <si>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</si>
  <si>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</si>
  <si>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</si>
  <si>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</si>
  <si>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</si>
  <si>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</si>
  <si>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</si>
  <si>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</si>
  <si>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</si>
  <si>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</si>
  <si>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</si>
  <si>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</si>
  <si>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</si>
  <si>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</si>
  <si>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</si>
  <si>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</si>
  <si>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</si>
  <si>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</si>
  <si>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</si>
  <si>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</si>
  <si>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</si>
  <si>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</si>
  <si>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</si>
  <si>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</si>
  <si>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</si>
  <si>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</si>
  <si>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</si>
  <si>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</si>
  <si>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</si>
  <si>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</si>
  <si>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</si>
  <si>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</si>
  <si>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</si>
  <si>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</si>
  <si>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</si>
  <si>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</si>
  <si>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</si>
  <si>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</si>
  <si>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</si>
  <si>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</si>
  <si>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</si>
  <si>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</si>
  <si>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</si>
  <si>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</si>
  <si>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</si>
  <si>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</si>
  <si>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</si>
  <si>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</si>
  <si>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</si>
  <si>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</si>
  <si>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</si>
  <si>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</si>
  <si>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</si>
  <si>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</si>
  <si>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</si>
  <si>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</si>
  <si>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</si>
  <si>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</si>
  <si>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</si>
  <si>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</si>
  <si>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</si>
  <si>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</si>
  <si>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</si>
  <si>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</si>
  <si>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</si>
  <si>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</si>
  <si>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</si>
  <si>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</si>
  <si>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</si>
  <si>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</si>
  <si>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</si>
  <si>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</si>
  <si>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</si>
  <si>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</si>
  <si>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</si>
  <si>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</si>
  <si>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</si>
  <si>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</si>
  <si>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</si>
  <si>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</si>
  <si>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</si>
  <si>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</si>
  <si>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</si>
  <si>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</si>
  <si>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</si>
  <si>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</si>
  <si>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</si>
  <si>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</si>
  <si>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</si>
  <si>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</si>
  <si>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</si>
  <si>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</si>
  <si>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</si>
  <si>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</si>
  <si>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</si>
  <si>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</si>
  <si>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</si>
  <si>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</si>
  <si>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</si>
  <si>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</si>
  <si>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</si>
  <si>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</si>
  <si>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</si>
  <si>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</si>
  <si>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</si>
  <si>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</si>
  <si>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</si>
  <si>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</si>
  <si>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</si>
  <si>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</si>
  <si>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</si>
  <si>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</si>
  <si>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</si>
  <si>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</si>
  <si>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</si>
  <si>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</si>
  <si>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</si>
  <si>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</si>
  <si>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</si>
  <si>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</si>
  <si>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</si>
  <si>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</si>
  <si>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</si>
  <si>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</si>
  <si>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</si>
  <si>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</si>
  <si>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</si>
  <si>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</si>
  <si>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</si>
  <si>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</si>
  <si>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</si>
  <si>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</si>
  <si>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</si>
  <si>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</si>
  <si>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</si>
  <si>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</si>
  <si>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</si>
  <si>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</si>
  <si>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</si>
  <si>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</si>
  <si>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</si>
  <si>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</si>
  <si>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</si>
  <si>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</si>
  <si>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</si>
  <si>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</si>
  <si>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</si>
  <si>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</si>
  <si>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</si>
  <si>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</si>
  <si>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</si>
  <si>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</si>
  <si>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</si>
  <si>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</si>
  <si>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</si>
  <si>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</si>
  <si>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</si>
  <si>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</si>
  <si>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</si>
  <si>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</si>
  <si>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</si>
  <si>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</si>
  <si>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</si>
  <si>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</si>
  <si>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</si>
  <si>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</si>
  <si>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</si>
  <si>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</si>
  <si>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</si>
  <si>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</si>
  <si>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</si>
  <si>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</si>
  <si>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</si>
  <si>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</si>
  <si>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</si>
  <si>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</si>
  <si>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</si>
  <si>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</si>
  <si>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</si>
  <si>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</si>
  <si>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</si>
  <si>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</si>
  <si>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</si>
  <si>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</si>
  <si>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</si>
  <si>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</si>
  <si>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</si>
  <si>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</si>
  <si>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</si>
  <si>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</si>
  <si>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</si>
  <si>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</si>
  <si>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</si>
  <si>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</si>
  <si>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</si>
  <si>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</si>
  <si>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</si>
  <si>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</si>
  <si>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</si>
  <si>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</si>
  <si>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</si>
  <si>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</si>
  <si>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</si>
  <si>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</si>
  <si>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</si>
  <si>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</si>
  <si>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</si>
  <si>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</si>
  <si>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</si>
  <si>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</si>
  <si>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</si>
  <si>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</si>
  <si>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</si>
  <si>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</si>
  <si>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</si>
  <si>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</si>
  <si>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</si>
  <si>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</si>
  <si>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</si>
  <si>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</si>
  <si>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</si>
  <si>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</si>
  <si>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</si>
  <si>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</si>
  <si>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</si>
  <si>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</si>
  <si>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</si>
  <si>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</si>
  <si>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</si>
  <si>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</si>
  <si>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</si>
  <si>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</si>
  <si>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</si>
  <si>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</si>
  <si>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</si>
  <si>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</si>
  <si>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</si>
  <si>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</si>
  <si>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</si>
  <si>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</si>
  <si>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</si>
  <si>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</si>
  <si>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</si>
  <si>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</si>
  <si>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</si>
  <si>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</si>
  <si>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</si>
  <si>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</si>
  <si>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</si>
  <si>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</si>
  <si>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</si>
  <si>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</si>
  <si>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</si>
  <si>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</si>
  <si>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</si>
  <si>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</si>
  <si>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</si>
  <si>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</si>
  <si>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</si>
  <si>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</si>
  <si>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</si>
  <si>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</si>
  <si>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</si>
  <si>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</si>
  <si>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</si>
  <si>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</si>
  <si>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</si>
  <si>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</si>
  <si>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</si>
  <si>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</si>
  <si>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</si>
  <si>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</si>
  <si>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</si>
  <si>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</si>
  <si>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</si>
  <si>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</si>
  <si>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</si>
  <si>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</si>
  <si>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</si>
  <si>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</si>
  <si>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</si>
  <si>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</si>
  <si>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</si>
  <si>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</si>
  <si>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</si>
  <si>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</si>
  <si>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</si>
  <si>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</si>
  <si>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</si>
  <si>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</si>
  <si>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</si>
  <si>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</si>
  <si>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</si>
  <si>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</si>
  <si>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</si>
  <si>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</si>
  <si>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</si>
  <si>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</si>
  <si>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</si>
  <si>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</si>
  <si>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</si>
  <si>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</si>
  <si>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</si>
  <si>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</si>
  <si>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</si>
  <si>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</si>
  <si>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</si>
  <si>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</si>
  <si>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</si>
  <si>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</si>
  <si>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</si>
  <si>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</si>
  <si>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</si>
  <si>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</si>
  <si>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</si>
  <si>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</si>
  <si>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</si>
  <si>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</si>
  <si>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</si>
  <si>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</si>
  <si>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</si>
  <si>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</si>
  <si>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</si>
  <si>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</si>
  <si>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</si>
  <si>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</si>
  <si>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</si>
  <si>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</si>
  <si>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</si>
  <si>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</si>
  <si>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</si>
  <si>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</si>
  <si>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</si>
  <si>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</si>
  <si>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</si>
  <si>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</si>
  <si>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</si>
  <si>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</si>
  <si>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</si>
  <si>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</si>
  <si>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</si>
  <si>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</si>
  <si>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</si>
  <si>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</si>
  <si>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</si>
  <si>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</si>
  <si>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</si>
  <si>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</si>
  <si>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</si>
  <si>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</si>
  <si>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</si>
  <si>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</si>
  <si>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</si>
  <si>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</si>
  <si>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</si>
  <si>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</si>
  <si>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</si>
  <si>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</si>
  <si>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</si>
  <si>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</si>
  <si>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</si>
  <si>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</si>
  <si>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</si>
  <si>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</si>
  <si>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</si>
  <si>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</si>
  <si>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</si>
  <si>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</si>
  <si>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</si>
  <si>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</si>
  <si>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</si>
  <si>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</si>
  <si>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</si>
  <si>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</si>
  <si>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</si>
  <si>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</si>
  <si>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</si>
  <si>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</si>
  <si>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</si>
  <si>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</si>
  <si>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</si>
  <si>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</si>
  <si>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</si>
  <si>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</si>
  <si>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</si>
  <si>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</si>
  <si>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</si>
  <si>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</si>
  <si>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</si>
  <si>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</si>
  <si>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</si>
  <si>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</si>
  <si>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</si>
  <si>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</si>
  <si>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</si>
  <si>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</si>
  <si>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</si>
  <si>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</si>
  <si>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</si>
  <si>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</si>
  <si>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</si>
  <si>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</si>
  <si>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</si>
  <si>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</si>
  <si>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</si>
  <si>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</si>
  <si>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</si>
  <si>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</si>
  <si>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</si>
  <si>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</si>
  <si>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</si>
  <si>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</si>
  <si>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</si>
  <si>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</si>
  <si>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</si>
  <si>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</si>
  <si>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</si>
  <si>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</si>
  <si>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</si>
  <si>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</si>
  <si>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</si>
  <si>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</si>
  <si>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</si>
  <si>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</si>
  <si>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</si>
  <si>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</si>
  <si>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</si>
  <si>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</si>
  <si>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</si>
  <si>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</si>
  <si>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</si>
  <si>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</si>
  <si>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</si>
  <si>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</si>
  <si>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</si>
  <si>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</si>
  <si>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</si>
  <si>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</si>
  <si>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</si>
  <si>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</si>
  <si>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</si>
  <si>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</si>
  <si>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</si>
  <si>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</si>
  <si>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</si>
  <si>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</si>
  <si>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</si>
  <si>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</si>
  <si>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</si>
  <si>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</si>
  <si>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</si>
  <si>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</si>
  <si>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</si>
  <si>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</si>
  <si>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</si>
  <si>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</si>
  <si>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</si>
  <si>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</si>
  <si>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</si>
  <si>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</si>
  <si>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</si>
  <si>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</si>
  <si>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</si>
  <si>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</si>
  <si>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</si>
  <si>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</si>
  <si>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</si>
  <si>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</si>
  <si>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</si>
  <si>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</si>
  <si>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</si>
  <si>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</si>
  <si>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</si>
  <si>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</si>
  <si>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</si>
  <si>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</si>
  <si>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</si>
  <si>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</si>
  <si>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</si>
  <si>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</si>
  <si>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</si>
  <si>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</si>
  <si>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</si>
  <si>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</si>
  <si>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</si>
  <si>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</si>
  <si>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</si>
  <si>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</si>
  <si>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</si>
  <si>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</si>
  <si>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</si>
  <si>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</si>
  <si>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</si>
  <si>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</si>
  <si>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</si>
  <si>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</si>
  <si>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</si>
  <si>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</si>
  <si>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</si>
  <si>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</si>
  <si>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</si>
  <si>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</si>
  <si>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</si>
  <si>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</si>
  <si>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</si>
  <si>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</si>
  <si>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</si>
  <si>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</si>
  <si>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</si>
  <si>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</si>
  <si>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</si>
  <si>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</si>
  <si>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</si>
  <si>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</si>
  <si>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</si>
  <si>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</si>
  <si>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</si>
  <si>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</si>
  <si>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</si>
  <si>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</si>
  <si>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</si>
  <si>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</si>
  <si>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</si>
  <si>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</si>
  <si>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</si>
  <si>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</si>
  <si>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</si>
  <si>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</si>
  <si>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</si>
  <si>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</si>
  <si>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</si>
  <si>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</si>
  <si>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</si>
  <si>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</si>
  <si>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</si>
  <si>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</si>
  <si>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</si>
  <si>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</si>
  <si>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</si>
  <si>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</si>
  <si>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</si>
  <si>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</si>
  <si>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</si>
  <si>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</si>
  <si>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</si>
  <si>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</si>
  <si>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</si>
  <si>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</si>
  <si>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</si>
  <si>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</si>
  <si>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</si>
  <si>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</si>
  <si>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</si>
  <si>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</si>
  <si>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</si>
  <si>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</si>
  <si>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</si>
  <si>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</si>
  <si>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</si>
  <si>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</si>
  <si>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</si>
  <si>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</si>
  <si>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</si>
  <si>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</si>
  <si>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</si>
  <si>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</si>
  <si>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</si>
  <si>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</si>
  <si>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</si>
  <si>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</si>
  <si>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</si>
  <si>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</si>
  <si>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</si>
  <si>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</si>
  <si>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</si>
  <si>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</si>
  <si>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</si>
  <si>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</si>
  <si>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</si>
  <si>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</si>
  <si>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</si>
  <si>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</si>
  <si>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</si>
  <si>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</si>
  <si>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</si>
  <si>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</si>
  <si>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</si>
  <si>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</si>
  <si>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</si>
  <si>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</si>
  <si>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</si>
  <si>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</si>
  <si>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</si>
  <si>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</si>
  <si>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</si>
  <si>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</si>
  <si>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</si>
  <si>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</si>
  <si>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</si>
  <si>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</si>
  <si>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</si>
  <si>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</si>
  <si>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</si>
  <si>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</si>
  <si>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</si>
  <si>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</si>
  <si>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</si>
  <si>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</si>
  <si>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</si>
  <si>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</si>
  <si>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</si>
  <si>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</si>
  <si>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</si>
  <si>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</si>
  <si>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</si>
  <si>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</si>
  <si>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</si>
  <si>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</si>
  <si>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</si>
  <si>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</si>
  <si>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</si>
  <si>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</si>
  <si>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</si>
  <si>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</si>
  <si>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</si>
  <si>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</si>
  <si>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</si>
  <si>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</si>
  <si>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</si>
  <si>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</si>
  <si>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</si>
  <si>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</si>
  <si>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</si>
  <si>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</si>
  <si>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</si>
  <si>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</si>
  <si>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</si>
  <si>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</si>
  <si>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</si>
  <si>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</si>
  <si>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</si>
  <si>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</si>
  <si>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</si>
  <si>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</si>
  <si>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</si>
  <si>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</si>
  <si>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</si>
  <si>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</si>
  <si>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</si>
  <si>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</si>
  <si>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</si>
  <si>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</si>
  <si>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</si>
  <si>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</si>
  <si>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</si>
  <si>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</si>
  <si>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</si>
  <si>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</si>
  <si>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</si>
  <si>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</si>
  <si>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</si>
  <si>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</si>
  <si>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</si>
  <si>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</si>
  <si>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</si>
  <si>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</si>
  <si>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</si>
  <si>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</si>
  <si>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</si>
  <si>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</si>
  <si>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</si>
  <si>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</si>
  <si>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</si>
  <si>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</si>
  <si>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</si>
  <si>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</si>
  <si>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</si>
  <si>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</si>
  <si>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</si>
  <si>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</si>
  <si>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</si>
  <si>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</si>
  <si>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</si>
  <si>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</si>
  <si>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</si>
  <si>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</si>
  <si>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</si>
  <si>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</si>
  <si>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</si>
  <si>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</si>
  <si>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</si>
  <si>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</si>
  <si>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</si>
  <si>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</si>
  <si>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</si>
  <si>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</si>
  <si>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</si>
  <si>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</si>
  <si>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</si>
  <si>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</si>
  <si>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</si>
  <si>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</si>
  <si>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</si>
  <si>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</si>
  <si>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</si>
  <si>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</si>
  <si>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</si>
  <si>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</si>
  <si>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</si>
  <si>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</si>
  <si>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</si>
  <si>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</si>
  <si>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</si>
  <si>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</si>
  <si>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</si>
  <si>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</si>
  <si>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</si>
  <si>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</si>
  <si>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</si>
  <si>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</si>
  <si>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</si>
  <si>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</si>
  <si>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</si>
  <si>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</si>
  <si>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</si>
  <si>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</si>
  <si>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</si>
  <si>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</si>
  <si>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</si>
  <si>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</si>
  <si>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</si>
  <si>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</si>
  <si>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</si>
  <si>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</si>
  <si>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</si>
  <si>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</si>
  <si>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</si>
  <si>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</si>
  <si>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</si>
  <si>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</si>
  <si>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</si>
  <si>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</si>
  <si>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</si>
  <si>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</si>
  <si>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</si>
  <si>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</si>
  <si>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</si>
  <si>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</si>
  <si>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</si>
  <si>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</si>
  <si>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</si>
  <si>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</si>
  <si>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</si>
  <si>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</si>
  <si>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</si>
  <si>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</si>
  <si>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</si>
  <si>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</si>
  <si>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</si>
  <si>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</si>
  <si>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</si>
  <si>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</si>
  <si>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</si>
  <si>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</si>
  <si>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</si>
  <si>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</si>
  <si>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</si>
  <si>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</si>
  <si>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</si>
  <si>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</si>
  <si>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</si>
  <si>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</si>
  <si>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</si>
  <si>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</si>
  <si>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</si>
  <si>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</si>
  <si>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</si>
  <si>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</si>
  <si>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</si>
  <si>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</si>
  <si>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</si>
  <si>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</si>
  <si>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</si>
  <si>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</si>
  <si>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</si>
  <si>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</si>
  <si>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</si>
  <si>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</si>
  <si>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</si>
  <si>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</si>
  <si>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</si>
  <si>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</si>
  <si>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</si>
  <si>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</si>
  <si>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</si>
  <si>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</si>
  <si>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</si>
  <si>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</si>
  <si>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</si>
  <si>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</si>
  <si>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</si>
  <si>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</si>
  <si>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</si>
  <si>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</si>
  <si>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</si>
  <si>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</si>
  <si>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</si>
  <si>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</si>
  <si>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</si>
  <si>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</si>
  <si>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</si>
  <si>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</si>
  <si>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</si>
  <si>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</si>
  <si>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</si>
  <si>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</si>
  <si>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</si>
  <si>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</si>
  <si>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</si>
  <si>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</si>
  <si>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</si>
  <si>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</si>
  <si>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</si>
  <si>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</si>
  <si>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</si>
  <si>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</si>
  <si>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</si>
  <si>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</si>
  <si>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</si>
  <si>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</si>
  <si>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</si>
  <si>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</si>
  <si>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</si>
  <si>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</si>
  <si>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</si>
  <si>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</si>
  <si>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</si>
  <si>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</si>
  <si>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</si>
  <si>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</si>
  <si>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</si>
  <si>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</si>
  <si>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</si>
  <si>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</si>
  <si>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</si>
  <si>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</si>
  <si>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</si>
  <si>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</si>
  <si>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</si>
  <si>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</si>
  <si>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</si>
  <si>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</si>
  <si>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</si>
  <si>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</si>
  <si>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</si>
  <si>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</si>
  <si>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</si>
  <si>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</si>
  <si>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</si>
  <si>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</si>
  <si>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</si>
  <si>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</si>
  <si>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</si>
  <si>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</si>
  <si>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</si>
  <si>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</si>
  <si>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</si>
  <si>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</si>
  <si>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</si>
  <si>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</si>
  <si>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</si>
  <si>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</si>
  <si>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</si>
  <si>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</si>
  <si>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</si>
  <si>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</si>
  <si>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</si>
  <si>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</si>
  <si>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</si>
  <si>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</si>
  <si>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</si>
  <si>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</si>
  <si>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</si>
  <si>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</si>
  <si>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</si>
  <si>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</si>
  <si>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</si>
  <si>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</si>
  <si>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</si>
  <si>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</si>
  <si>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</si>
  <si>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</si>
  <si>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</si>
  <si>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</si>
  <si>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</si>
  <si>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</si>
  <si>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</si>
  <si>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</si>
  <si>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</si>
  <si>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</si>
  <si>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</si>
  <si>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</si>
  <si>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</si>
  <si>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</si>
  <si>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</si>
  <si>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</si>
  <si>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</si>
  <si>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</si>
  <si>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</si>
  <si>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</si>
  <si>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</si>
  <si>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</si>
  <si>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</si>
  <si>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</si>
  <si>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</si>
  <si>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</si>
  <si>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</si>
  <si>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</si>
  <si>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</si>
  <si>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</si>
  <si>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</si>
  <si>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</si>
  <si>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</si>
  <si>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</si>
  <si>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</si>
  <si>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</si>
  <si>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</si>
  <si>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</si>
  <si>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</si>
  <si>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</si>
  <si>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</si>
  <si>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</si>
  <si>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</si>
  <si>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</si>
  <si>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</si>
  <si>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</si>
  <si>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</si>
  <si>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</si>
  <si>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</si>
  <si>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</si>
  <si>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</si>
  <si>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</si>
  <si>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</si>
  <si>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</si>
  <si>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</si>
  <si>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</si>
  <si>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</si>
  <si>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</si>
  <si>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</si>
  <si>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</si>
  <si>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</si>
  <si>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</si>
  <si>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</si>
  <si>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</si>
  <si>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</si>
  <si>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</si>
  <si>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</si>
  <si>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</si>
  <si>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</si>
  <si>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</si>
  <si>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</si>
  <si>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</si>
  <si>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</si>
  <si>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</si>
  <si>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</si>
  <si>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</si>
  <si>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</si>
  <si>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</si>
  <si>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</si>
  <si>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</si>
  <si>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</si>
  <si>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</si>
  <si>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</si>
  <si>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</si>
  <si>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</si>
  <si>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</si>
  <si>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</si>
  <si>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</si>
  <si>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</si>
  <si>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</si>
  <si>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</si>
  <si>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</si>
  <si>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</si>
  <si>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</si>
  <si>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</si>
  <si>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</si>
  <si>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</si>
  <si>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</si>
  <si>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</si>
  <si>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</si>
  <si>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</si>
  <si>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</si>
  <si>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</si>
  <si>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</si>
  <si>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</si>
  <si>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</si>
  <si>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</si>
  <si>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</si>
  <si>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</si>
  <si>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</si>
  <si>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</si>
  <si>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</si>
  <si>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</si>
  <si>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</si>
  <si>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</si>
  <si>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</si>
  <si>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</si>
  <si>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</si>
  <si>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</si>
  <si>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</si>
  <si>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</si>
  <si>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</si>
  <si>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</si>
  <si>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</si>
  <si>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</si>
  <si>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</si>
  <si>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</si>
  <si>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</si>
  <si>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</si>
  <si>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</si>
  <si>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</si>
  <si>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</si>
  <si>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</si>
  <si>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</si>
  <si>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</si>
  <si>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</si>
  <si>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</si>
  <si>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</si>
  <si>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</si>
  <si>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</si>
  <si>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</si>
  <si>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</si>
  <si>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</si>
  <si>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</si>
  <si>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</si>
  <si>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</si>
  <si>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</si>
  <si>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</si>
  <si>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</si>
  <si>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</si>
  <si>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</si>
  <si>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</si>
  <si>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</si>
  <si>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</si>
  <si>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</si>
  <si>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</si>
  <si>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</si>
  <si>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</si>
  <si>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</si>
  <si>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</si>
  <si>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</si>
  <si>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</si>
  <si>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</si>
  <si>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</si>
  <si>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</si>
  <si>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</si>
  <si>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</si>
  <si>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</si>
  <si>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</si>
  <si>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</si>
  <si>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</si>
  <si>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</si>
  <si>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</si>
  <si>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</si>
  <si>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</si>
  <si>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</si>
  <si>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</si>
  <si>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</si>
  <si>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</si>
  <si>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</si>
  <si>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</si>
  <si>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</si>
  <si>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</si>
  <si>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</si>
  <si>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</si>
  <si>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</si>
  <si>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</si>
  <si>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</si>
  <si>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</si>
  <si>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</si>
  <si>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</si>
  <si>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</si>
  <si>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</si>
  <si>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</si>
  <si>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</si>
  <si>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</si>
  <si>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</si>
  <si>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</si>
  <si>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</si>
  <si>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</si>
  <si>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</si>
  <si>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</si>
  <si>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</si>
  <si>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</si>
  <si>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</si>
  <si>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</si>
  <si>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</si>
  <si>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</si>
  <si>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</si>
  <si>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</si>
  <si>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</si>
  <si>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</si>
  <si>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</si>
  <si>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</si>
  <si>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</si>
  <si>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</si>
  <si>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</si>
  <si>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</si>
  <si>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</si>
  <si>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</si>
  <si>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</si>
  <si>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</si>
  <si>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</si>
  <si>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</si>
  <si>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</si>
  <si>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</si>
  <si>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</si>
  <si>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</si>
  <si>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</si>
  <si>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</si>
  <si>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</si>
  <si>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</si>
  <si>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</si>
  <si>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</si>
  <si>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</si>
  <si>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</si>
  <si>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</si>
  <si>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</si>
  <si>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</si>
  <si>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</si>
  <si>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</si>
  <si>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</si>
  <si>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</si>
  <si>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</si>
  <si>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</si>
  <si>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</si>
  <si>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</si>
  <si>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</si>
  <si>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</si>
  <si>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</si>
  <si>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</si>
  <si>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</si>
  <si>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</si>
  <si>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</si>
  <si>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</si>
  <si>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</si>
  <si>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</si>
  <si>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</si>
  <si>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</si>
  <si>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</si>
  <si>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</si>
  <si>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</si>
  <si>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</si>
  <si>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</si>
  <si>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</si>
  <si>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</si>
  <si>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</si>
  <si>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</si>
  <si>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</si>
  <si>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</si>
  <si>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</si>
  <si>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</si>
  <si>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</si>
  <si>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</si>
  <si>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</si>
  <si>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</si>
  <si>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</si>
  <si>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</si>
  <si>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</si>
  <si>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</si>
  <si>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</si>
  <si>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</si>
  <si>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</si>
  <si>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</si>
  <si>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</si>
  <si>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</si>
  <si>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</si>
  <si>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</si>
  <si>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</si>
  <si>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</si>
  <si>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</si>
  <si>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</si>
  <si>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</si>
  <si>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</si>
  <si>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</si>
  <si>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</si>
  <si>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</si>
  <si>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</si>
  <si>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</si>
  <si>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</si>
  <si>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</si>
  <si>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</si>
  <si>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</si>
  <si>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</si>
  <si>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</si>
  <si>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</si>
  <si>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</si>
  <si>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</si>
  <si>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</si>
  <si>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</si>
  <si>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</si>
  <si>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</si>
  <si>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</si>
  <si>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</si>
  <si>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</si>
  <si>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</si>
  <si>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</si>
  <si>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</si>
  <si>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</si>
  <si>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</si>
  <si>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</si>
  <si>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</si>
  <si>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</si>
  <si>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</si>
  <si>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</si>
  <si>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</si>
  <si>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</si>
  <si>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</si>
  <si>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</si>
  <si>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</si>
  <si>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</si>
  <si>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</si>
  <si>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</si>
  <si>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</si>
  <si>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</si>
  <si>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</si>
  <si>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</si>
  <si>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</si>
  <si>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</si>
  <si>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</si>
  <si>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</si>
  <si>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</si>
  <si>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</si>
  <si>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</si>
  <si>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</si>
  <si>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</si>
  <si>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</si>
  <si>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</si>
  <si>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</si>
  <si>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</si>
  <si>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</si>
  <si>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</si>
  <si>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</si>
  <si>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</si>
  <si>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</si>
  <si>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</si>
  <si>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</si>
  <si>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</si>
  <si>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</si>
  <si>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</si>
  <si>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</si>
  <si>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</si>
  <si>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</si>
  <si>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</si>
  <si>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</si>
  <si>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</si>
  <si>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</si>
  <si>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</si>
  <si>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</si>
  <si>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</si>
  <si>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</si>
  <si>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</si>
  <si>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</si>
  <si>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</si>
  <si>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</si>
  <si>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</si>
  <si>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</si>
  <si>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</si>
  <si>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</si>
  <si>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</si>
  <si>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</si>
  <si>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</si>
  <si>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</si>
  <si>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</si>
  <si>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</si>
  <si>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</si>
  <si>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</si>
  <si>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</si>
  <si>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</si>
  <si>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</si>
  <si>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</si>
  <si>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</si>
  <si>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</si>
  <si>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</si>
  <si>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</si>
  <si>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</si>
  <si>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</si>
  <si>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</si>
  <si>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</si>
  <si>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</si>
  <si>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</si>
  <si>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</si>
  <si>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</si>
  <si>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</si>
  <si>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</si>
  <si>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</si>
  <si>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</si>
  <si>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</si>
  <si>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</si>
  <si>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</si>
  <si>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</si>
  <si>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</si>
  <si>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</si>
  <si>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</si>
  <si>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</si>
  <si>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</si>
  <si>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</si>
  <si>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</si>
  <si>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</si>
  <si>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</si>
  <si>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</si>
  <si>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</si>
  <si>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</si>
  <si>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</si>
  <si>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</si>
  <si>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</si>
  <si>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</si>
  <si>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</si>
  <si>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</si>
  <si>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</si>
  <si>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</si>
  <si>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</si>
  <si>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</si>
  <si>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</si>
  <si>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</si>
  <si>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</si>
  <si>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</si>
  <si>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</si>
  <si>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</si>
  <si>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</si>
  <si>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</si>
  <si>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</si>
  <si>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</si>
  <si>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</si>
  <si>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</si>
  <si>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</si>
  <si>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</si>
  <si>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</si>
  <si>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</si>
  <si>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</si>
  <si>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</si>
  <si>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</si>
  <si>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</si>
  <si>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</si>
  <si>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</si>
  <si>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</si>
  <si>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</si>
  <si>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</si>
  <si>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</si>
  <si>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</si>
  <si>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</si>
  <si>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</si>
  <si>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</si>
  <si>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</si>
  <si>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</si>
  <si>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</si>
  <si>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</si>
  <si>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</si>
  <si>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</si>
  <si>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</si>
  <si>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</si>
  <si>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</si>
  <si>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</si>
  <si>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</si>
  <si>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</si>
  <si>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</si>
  <si>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</si>
  <si>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</si>
  <si>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</si>
  <si>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</si>
  <si>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</si>
  <si>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</si>
  <si>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</si>
  <si>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</si>
  <si>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</si>
  <si>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</si>
  <si>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</si>
  <si>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</si>
  <si>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</si>
  <si>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</si>
  <si>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</si>
  <si>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</si>
  <si>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</si>
  <si>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</si>
  <si>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</si>
  <si>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</si>
  <si>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</si>
  <si>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</si>
  <si>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</si>
  <si>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</si>
  <si>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</si>
  <si>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</si>
  <si>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</si>
  <si>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</si>
  <si>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</si>
  <si>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</si>
  <si>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</si>
  <si>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</si>
  <si>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</si>
  <si>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</si>
  <si>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</si>
  <si>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</si>
  <si>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</si>
  <si>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</si>
  <si>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</si>
  <si>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</si>
  <si>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</si>
  <si>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</si>
  <si>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</si>
  <si>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</si>
  <si>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</si>
  <si>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</si>
  <si>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</si>
  <si>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</si>
  <si>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</si>
  <si>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</si>
  <si>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</si>
  <si>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</si>
  <si>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</si>
  <si>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</si>
  <si>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</si>
  <si>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</si>
  <si>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</si>
  <si>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</si>
  <si>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</si>
  <si>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</si>
  <si>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</si>
  <si>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</si>
  <si>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</si>
  <si>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</si>
  <si>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</si>
  <si>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</si>
  <si>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</si>
  <si>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</si>
  <si>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</si>
  <si>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</si>
  <si>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</si>
  <si>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</si>
  <si>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</si>
  <si>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</si>
  <si>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</si>
  <si>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</si>
  <si>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</si>
  <si>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</si>
  <si>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</si>
  <si>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</si>
  <si>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</si>
  <si>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</si>
  <si>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</si>
  <si>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</si>
  <si>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</si>
  <si>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</si>
  <si>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</si>
  <si>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</si>
  <si>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</si>
  <si>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</si>
  <si>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</si>
  <si>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</si>
  <si>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</si>
  <si>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</si>
  <si>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</si>
  <si>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</si>
  <si>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</si>
  <si>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</si>
  <si>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</si>
  <si>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</si>
  <si>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</si>
  <si>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</si>
  <si>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</si>
  <si>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</si>
  <si>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</si>
  <si>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</si>
  <si>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</si>
  <si>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</si>
  <si>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</si>
  <si>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</si>
  <si>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</si>
  <si>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</si>
  <si>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</si>
  <si>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</si>
  <si>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</si>
  <si>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</si>
  <si>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</si>
  <si>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</si>
  <si>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</si>
  <si>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</si>
  <si>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</si>
  <si>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</si>
  <si>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</si>
  <si>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</si>
  <si>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</si>
  <si>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</si>
  <si>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</si>
  <si>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</si>
  <si>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</si>
  <si>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</si>
  <si>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</si>
  <si>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</si>
  <si>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</si>
  <si>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</si>
  <si>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</si>
  <si>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</si>
  <si>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</si>
  <si>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</si>
  <si>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</si>
  <si>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</si>
  <si>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</si>
  <si>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</si>
  <si>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</si>
  <si>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</si>
  <si>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</si>
  <si>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</si>
  <si>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</si>
  <si>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</si>
  <si>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</si>
  <si>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</si>
  <si>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</si>
  <si>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</si>
  <si>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</si>
  <si>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</si>
  <si>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</si>
  <si>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</si>
  <si>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</si>
  <si>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</si>
  <si>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</si>
  <si>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</si>
  <si>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</si>
  <si>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</si>
  <si>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</si>
  <si>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</si>
  <si>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</si>
  <si>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</si>
  <si>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</si>
  <si>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</si>
  <si>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</si>
  <si>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</si>
  <si>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</si>
  <si>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</si>
  <si>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</si>
  <si>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</si>
  <si>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</si>
  <si>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</si>
  <si>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</si>
  <si>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</si>
  <si>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</si>
  <si>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</si>
  <si>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</si>
  <si>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</si>
  <si>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</si>
  <si>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</si>
  <si>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</si>
  <si>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</si>
  <si>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</si>
  <si>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</si>
  <si>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</si>
  <si>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</si>
  <si>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</si>
  <si>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</si>
  <si>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</si>
  <si>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</si>
  <si>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</si>
  <si>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</si>
  <si>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</si>
  <si>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</si>
  <si>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</si>
  <si>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</si>
  <si>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</si>
  <si>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</si>
  <si>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</si>
  <si>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</si>
  <si>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</si>
  <si>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</si>
  <si>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</si>
  <si>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</si>
  <si>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</si>
  <si>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</si>
  <si>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</si>
  <si>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</si>
  <si>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</si>
  <si>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</si>
  <si>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</si>
  <si>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</si>
  <si>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</si>
  <si>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</si>
  <si>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</si>
  <si>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</si>
  <si>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</si>
  <si>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</si>
  <si>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</si>
  <si>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</si>
  <si>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</si>
  <si>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</si>
  <si>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</si>
  <si>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</si>
  <si>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</si>
  <si>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</si>
  <si>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</si>
  <si>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</si>
  <si>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</si>
  <si>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</si>
  <si>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</si>
  <si>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</si>
  <si>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</si>
  <si>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</si>
  <si>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</si>
  <si>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</si>
  <si>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</si>
  <si>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</si>
  <si>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</si>
  <si>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</si>
  <si>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</si>
  <si>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</si>
  <si>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</si>
  <si>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</si>
  <si>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</si>
  <si>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</si>
  <si>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</si>
  <si>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</si>
  <si>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</si>
  <si>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</si>
  <si>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</si>
  <si>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</si>
  <si>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</si>
  <si>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</si>
  <si>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</si>
  <si>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</si>
  <si>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</si>
  <si>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</si>
  <si>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</si>
  <si>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</si>
  <si>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</si>
  <si>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</si>
  <si>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</si>
  <si>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</si>
  <si>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</si>
  <si>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</si>
  <si>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</si>
  <si>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</si>
  <si>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</si>
  <si>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</si>
  <si>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</si>
  <si>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</si>
  <si>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</si>
  <si>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</si>
  <si>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</si>
  <si>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</si>
  <si>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</si>
  <si>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</si>
  <si>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</si>
  <si>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</si>
  <si>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</si>
  <si>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</si>
  <si>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</si>
  <si>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</si>
  <si>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</si>
  <si>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</si>
  <si>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</si>
  <si>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</si>
  <si>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</si>
  <si>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</si>
  <si>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</si>
  <si>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</si>
  <si>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</si>
  <si>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</si>
  <si>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</si>
  <si>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</si>
  <si>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</si>
  <si>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</si>
  <si>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</si>
  <si>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</si>
  <si>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</si>
  <si>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</si>
  <si>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</si>
  <si>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</si>
  <si>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</si>
  <si>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</si>
  <si>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</si>
  <si>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</si>
  <si>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</si>
  <si>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</si>
  <si>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</si>
  <si>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</si>
  <si>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</si>
  <si>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</si>
  <si>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</si>
  <si>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</si>
  <si>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</si>
  <si>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</si>
  <si>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</si>
  <si>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</si>
  <si>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</si>
  <si>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</si>
  <si>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</si>
  <si>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</si>
  <si>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</si>
  <si>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</si>
  <si>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</si>
  <si>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</si>
  <si>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</si>
  <si>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</si>
  <si>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</si>
  <si>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</si>
  <si>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</si>
  <si>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</si>
  <si>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</si>
  <si>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</si>
  <si>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</si>
  <si>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</si>
  <si>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</si>
  <si>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</si>
  <si>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</si>
  <si>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</si>
  <si>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</si>
  <si>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</si>
  <si>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</si>
  <si>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</si>
  <si>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</si>
  <si>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</si>
  <si>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</si>
  <si>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</si>
  <si>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</si>
  <si>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</si>
  <si>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</si>
  <si>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</si>
  <si>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</si>
  <si>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</si>
  <si>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</si>
  <si>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</si>
  <si>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</si>
  <si>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</si>
  <si>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</si>
  <si>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</si>
  <si>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</si>
  <si>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</si>
  <si>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</si>
  <si>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</si>
  <si>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</si>
  <si>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</si>
  <si>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</si>
  <si>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</si>
  <si>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</si>
  <si>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</si>
  <si>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</si>
  <si>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</si>
  <si>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</si>
  <si>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</si>
  <si>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</si>
  <si>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</si>
  <si>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</si>
  <si>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</si>
  <si>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</si>
  <si>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</si>
  <si>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</si>
  <si>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</si>
  <si>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</si>
  <si>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</si>
  <si>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</si>
  <si>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</si>
  <si>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</si>
  <si>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</si>
  <si>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</si>
  <si>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</si>
  <si>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</si>
  <si>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</si>
  <si>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</si>
  <si>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</si>
  <si>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</si>
  <si>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</si>
  <si>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</si>
  <si>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</si>
  <si>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</si>
  <si>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</si>
  <si>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</si>
  <si>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</si>
  <si>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</si>
  <si>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</si>
  <si>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</si>
  <si>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</si>
  <si>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</si>
  <si>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</si>
  <si>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</si>
  <si>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</si>
  <si>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</si>
  <si>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</si>
  <si>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</si>
  <si>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</si>
  <si>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</si>
  <si>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</si>
  <si>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</si>
  <si>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</si>
  <si>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</si>
  <si>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</si>
  <si>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</si>
  <si>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</si>
  <si>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</si>
  <si>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</si>
  <si>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</si>
  <si>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</si>
  <si>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</si>
  <si>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</si>
  <si>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</si>
  <si>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</si>
  <si>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</si>
  <si>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</si>
  <si>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</si>
  <si>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</si>
  <si>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</si>
  <si>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</si>
  <si>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</si>
  <si>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</si>
  <si>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</si>
  <si>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</si>
  <si>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</si>
  <si>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</si>
  <si>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</si>
  <si>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</si>
  <si>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</si>
  <si>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</si>
  <si>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</si>
  <si>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</si>
  <si>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</si>
  <si>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</si>
  <si>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</si>
  <si>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</si>
  <si>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</si>
  <si>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</si>
  <si>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</si>
  <si>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</si>
  <si>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</si>
  <si>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</si>
  <si>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</si>
  <si>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</si>
  <si>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</si>
  <si>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</si>
  <si>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</si>
  <si>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</si>
  <si>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</si>
  <si>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</si>
  <si>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</si>
  <si>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</si>
  <si>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</si>
  <si>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</si>
  <si>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</si>
  <si>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</si>
  <si>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</si>
  <si>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</si>
  <si>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</si>
  <si>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</si>
  <si>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</si>
  <si>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</si>
  <si>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</si>
  <si>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</si>
  <si>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</si>
  <si>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</si>
  <si>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</si>
  <si>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</si>
  <si>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</si>
  <si>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</si>
  <si>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</si>
  <si>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</si>
  <si>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</si>
  <si>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</si>
  <si>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</si>
  <si>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</si>
  <si>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</si>
  <si>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</si>
  <si>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</si>
  <si>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</si>
  <si>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</si>
  <si>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</si>
  <si>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</si>
  <si>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</si>
  <si>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</si>
  <si>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</si>
  <si>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</si>
  <si>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</si>
  <si>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</si>
  <si>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</si>
  <si>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</si>
  <si>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</si>
  <si>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</si>
  <si>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</si>
  <si>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</si>
  <si>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</si>
  <si>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</si>
  <si>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</si>
  <si>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</si>
  <si>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</si>
  <si>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</si>
  <si>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</si>
  <si>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</si>
  <si>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</si>
  <si>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</si>
  <si>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</si>
  <si>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</si>
  <si>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</si>
  <si>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</si>
  <si>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</si>
  <si>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</si>
  <si>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</si>
  <si>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</si>
  <si>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</si>
  <si>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</si>
  <si>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</si>
  <si>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</si>
  <si>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</si>
  <si>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</si>
  <si>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</si>
  <si>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</si>
  <si>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</si>
  <si>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</si>
  <si>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</si>
  <si>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</si>
  <si>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</si>
  <si>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</si>
  <si>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</si>
  <si>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</si>
  <si>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</si>
  <si>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</si>
  <si>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</si>
  <si>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</si>
  <si>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</si>
  <si>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</si>
  <si>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</si>
  <si>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</si>
  <si>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</si>
  <si>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</si>
  <si>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</si>
  <si>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</si>
  <si>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</si>
  <si>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</si>
  <si>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</si>
  <si>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</si>
  <si>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</si>
  <si>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</si>
  <si>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</si>
  <si>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</si>
  <si>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</si>
  <si>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</si>
  <si>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</si>
  <si>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</si>
  <si>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</si>
  <si>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</si>
  <si>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</si>
  <si>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</si>
  <si>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</si>
  <si>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</si>
  <si>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</si>
  <si>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</si>
  <si>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</si>
  <si>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</si>
  <si>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</si>
  <si>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</si>
  <si>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</si>
  <si>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</si>
  <si>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</si>
  <si>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</si>
  <si>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</si>
  <si>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</si>
  <si>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</si>
  <si>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</si>
  <si>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</si>
  <si>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</si>
  <si>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</si>
  <si>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</si>
  <si>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</si>
  <si>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</si>
  <si>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</si>
  <si>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</si>
  <si>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</si>
  <si>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</si>
  <si>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</si>
  <si>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</si>
  <si>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</si>
  <si>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</si>
  <si>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</si>
  <si>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</si>
  <si>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</si>
  <si>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</si>
  <si>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</si>
  <si>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</si>
  <si>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</si>
  <si>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</si>
  <si>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</si>
  <si>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</si>
  <si>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</si>
  <si>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</si>
  <si>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</si>
  <si>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</si>
  <si>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</si>
  <si>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</si>
  <si>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</si>
  <si>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</si>
  <si>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</si>
  <si>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</si>
  <si>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</si>
  <si>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</si>
  <si>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</si>
  <si>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</si>
  <si>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</si>
  <si>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</si>
  <si>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</si>
  <si>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</si>
  <si>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</si>
  <si>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</si>
  <si>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</si>
  <si>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</si>
  <si>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</si>
  <si>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</si>
  <si>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</si>
  <si>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</si>
  <si>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</si>
  <si>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</si>
  <si>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</si>
  <si>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</si>
  <si>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</si>
  <si>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</si>
  <si>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</si>
  <si>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</si>
  <si>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</si>
  <si>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</si>
  <si>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</si>
  <si>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</si>
  <si>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</si>
  <si>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</si>
  <si>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</si>
  <si>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</si>
  <si>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</si>
  <si>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</si>
  <si>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</si>
  <si>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</si>
  <si>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</si>
  <si>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</si>
  <si>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</si>
  <si>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</si>
  <si>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</si>
  <si>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</si>
  <si>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</si>
  <si>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</si>
  <si>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</si>
  <si>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</si>
  <si>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</si>
  <si>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</si>
  <si>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</si>
  <si>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</si>
  <si>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</si>
  <si>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</si>
  <si>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</si>
  <si>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</si>
  <si>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</si>
  <si>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</si>
  <si>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</si>
  <si>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</si>
  <si>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</si>
  <si>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</si>
  <si>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</si>
  <si>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</si>
  <si>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</si>
  <si>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</si>
  <si>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</si>
  <si>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</si>
  <si>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</si>
  <si>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</si>
  <si>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</si>
  <si>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</si>
  <si>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</si>
  <si>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</si>
  <si>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</si>
  <si>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</si>
  <si>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</si>
  <si>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</si>
  <si>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</si>
  <si>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</si>
  <si>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</si>
  <si>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</si>
  <si>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</si>
  <si>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</si>
  <si>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</si>
  <si>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</si>
  <si>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</si>
  <si>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</si>
  <si>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</si>
  <si>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</si>
  <si>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</si>
  <si>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</si>
  <si>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</si>
  <si>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</si>
  <si>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</si>
  <si>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</si>
  <si>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</si>
  <si>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</si>
  <si>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</si>
  <si>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</si>
  <si>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</si>
  <si>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</si>
  <si>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</si>
  <si>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</si>
  <si>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</si>
  <si>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</si>
  <si>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</si>
  <si>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</si>
  <si>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</si>
  <si>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</si>
  <si>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</si>
  <si>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</si>
  <si>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</si>
  <si>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</si>
  <si>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</si>
  <si>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</si>
  <si>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</si>
  <si>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</si>
  <si>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</si>
  <si>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</si>
  <si>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</si>
  <si>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</si>
  <si>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</si>
  <si>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</si>
  <si>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</si>
  <si>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</si>
  <si>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</si>
  <si>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</si>
  <si>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</si>
  <si>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</si>
  <si>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</si>
  <si>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</si>
  <si>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</si>
  <si>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</si>
  <si>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</si>
  <si>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</si>
  <si>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</si>
  <si>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</si>
  <si>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</si>
  <si>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</si>
  <si>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</si>
  <si>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</si>
  <si>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</si>
  <si>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</si>
  <si>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</si>
  <si>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</si>
  <si>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</si>
  <si>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</si>
  <si>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</si>
  <si>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</si>
  <si>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</si>
  <si>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</si>
  <si>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</si>
  <si>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</si>
  <si>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</si>
  <si>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</si>
  <si>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</si>
  <si>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</si>
  <si>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</si>
  <si>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</si>
  <si>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</si>
  <si>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</si>
  <si>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</si>
  <si>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</si>
  <si>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</si>
  <si>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</si>
  <si>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</si>
  <si>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</si>
  <si>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</si>
  <si>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</si>
  <si>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</si>
  <si>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</si>
  <si>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</si>
  <si>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</si>
  <si>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</si>
  <si>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</si>
  <si>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</si>
  <si>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</si>
  <si>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</si>
  <si>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</si>
  <si>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</si>
  <si>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</si>
  <si>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</si>
  <si>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</si>
  <si>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</si>
  <si>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</si>
  <si>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</si>
  <si>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</si>
  <si>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</si>
  <si>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</si>
  <si>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</si>
  <si>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</si>
  <si>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</si>
  <si>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</si>
  <si>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</si>
  <si>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</si>
  <si>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</si>
  <si>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</si>
  <si>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</si>
  <si>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</si>
  <si>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</si>
  <si>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</si>
  <si>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</si>
  <si>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</si>
  <si>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</si>
  <si>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</si>
  <si>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</si>
  <si>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</si>
  <si>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</si>
  <si>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</si>
  <si>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</si>
  <si>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</si>
  <si>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</si>
  <si>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</si>
  <si>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</si>
  <si>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</si>
  <si>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</si>
  <si>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</si>
  <si>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</si>
  <si>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</si>
  <si>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</si>
  <si>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</si>
  <si>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</si>
  <si>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</si>
  <si>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</si>
  <si>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</si>
  <si>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</si>
  <si>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</si>
  <si>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</si>
  <si>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</si>
  <si>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</si>
  <si>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</si>
  <si>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</si>
  <si>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</si>
  <si>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</si>
  <si>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</si>
  <si>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</si>
  <si>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</si>
  <si>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</si>
  <si>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</si>
  <si>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</si>
  <si>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</si>
  <si>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</si>
  <si>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</si>
  <si>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</si>
  <si>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</si>
  <si>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</si>
  <si>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</si>
  <si>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</si>
  <si>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</si>
  <si>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</si>
  <si>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</si>
  <si>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</si>
  <si>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</si>
  <si>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</si>
  <si>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</si>
  <si>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</si>
  <si>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</si>
  <si>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</si>
  <si>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</si>
  <si>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</si>
  <si>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</si>
  <si>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</si>
  <si>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</si>
  <si>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</si>
  <si>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</si>
  <si>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</si>
  <si>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</si>
  <si>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</si>
  <si>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</si>
  <si>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</si>
  <si>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</si>
  <si>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</si>
  <si>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</si>
  <si>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</si>
  <si>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</si>
  <si>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</si>
  <si>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</si>
  <si>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</si>
  <si>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</si>
  <si>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</si>
  <si>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</si>
  <si>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</si>
  <si>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</si>
  <si>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</si>
  <si>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</si>
  <si>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</si>
  <si>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</si>
  <si>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</si>
  <si>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</si>
  <si>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</si>
  <si>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</si>
  <si>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</si>
  <si>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</si>
  <si>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</si>
  <si>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</si>
  <si>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</si>
  <si>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</si>
  <si>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</si>
  <si>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</si>
  <si>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</si>
  <si>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</si>
  <si>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</si>
  <si>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</si>
  <si>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</si>
  <si>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</si>
  <si>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</si>
  <si>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</si>
  <si>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</si>
  <si>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</si>
  <si>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</si>
  <si>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</si>
  <si>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</si>
  <si>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</si>
  <si>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</si>
  <si>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</si>
  <si>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</si>
  <si>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</si>
  <si>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</si>
  <si>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</si>
  <si>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</si>
  <si>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</si>
  <si>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</si>
  <si>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</si>
  <si>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</si>
  <si>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</si>
  <si>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</si>
  <si>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</si>
  <si>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</si>
  <si>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</si>
  <si>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</si>
  <si>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</si>
  <si>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</si>
  <si>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</si>
  <si>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</si>
  <si>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</si>
  <si>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</si>
  <si>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</si>
  <si>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</si>
  <si>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</si>
  <si>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</si>
  <si>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</si>
  <si>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</si>
  <si>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</si>
  <si>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</si>
  <si>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</si>
  <si>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</si>
  <si>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</si>
  <si>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</si>
  <si>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</si>
  <si>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</si>
  <si>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</si>
  <si>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</si>
  <si>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</si>
  <si>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</si>
  <si>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</si>
  <si>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</si>
  <si>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</si>
  <si>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</si>
  <si>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</si>
  <si>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</si>
  <si>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</si>
  <si>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</si>
  <si>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</si>
  <si>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</si>
  <si>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</si>
  <si>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</si>
  <si>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</si>
  <si>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</si>
  <si>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</si>
  <si>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</si>
  <si>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</si>
  <si>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</si>
  <si>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</si>
  <si>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</si>
  <si>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</si>
  <si>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</si>
  <si>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</si>
  <si>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</si>
  <si>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</si>
  <si>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</si>
  <si>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</si>
  <si>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</si>
  <si>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</si>
  <si>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</si>
  <si>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</si>
  <si>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</si>
  <si>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</si>
  <si>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</si>
  <si>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</si>
  <si>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</si>
  <si>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</si>
  <si>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</si>
  <si>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</si>
  <si>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</si>
  <si>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</si>
  <si>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</si>
  <si>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</si>
  <si>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</si>
  <si>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</si>
  <si>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</si>
  <si>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</si>
  <si>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</si>
  <si>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</si>
  <si>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</si>
  <si>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</si>
  <si>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</si>
  <si>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</si>
  <si>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</si>
  <si>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</si>
  <si>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</si>
  <si>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</si>
  <si>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</si>
  <si>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</si>
  <si>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</si>
  <si>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</si>
  <si>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</si>
  <si>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</si>
  <si>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</si>
  <si>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</si>
  <si>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</si>
  <si>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</si>
  <si>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</si>
  <si>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</si>
  <si>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</si>
  <si>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</si>
  <si>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</si>
  <si>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</si>
  <si>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</si>
  <si>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</si>
  <si>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</si>
  <si>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</si>
  <si>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</si>
  <si>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</si>
  <si>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</si>
  <si>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</si>
  <si>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</si>
  <si>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</si>
  <si>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</si>
  <si>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</si>
  <si>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</si>
  <si>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</si>
  <si>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</si>
  <si>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</si>
  <si>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</si>
  <si>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</si>
  <si>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</si>
  <si>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</si>
  <si>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</si>
  <si>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</si>
  <si>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</si>
  <si>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</si>
  <si>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</si>
  <si>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</si>
  <si>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</si>
  <si>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</si>
  <si>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</si>
  <si>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</si>
  <si>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</si>
  <si>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</si>
  <si>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</si>
  <si>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</si>
  <si>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</si>
  <si>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</si>
  <si>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</si>
  <si>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</si>
  <si>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</si>
  <si>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</si>
  <si>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</si>
  <si>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</si>
  <si>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</si>
  <si>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</si>
  <si>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</si>
  <si>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</si>
  <si>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</si>
  <si>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</si>
  <si>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</si>
  <si>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</si>
  <si>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</si>
  <si>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</si>
  <si>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</si>
  <si>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</si>
  <si>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</si>
  <si>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</si>
  <si>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</si>
  <si>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</si>
  <si>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</si>
  <si>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</si>
  <si>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</si>
  <si>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</si>
  <si>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</si>
  <si>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</si>
  <si>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</si>
  <si>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</si>
  <si>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</si>
  <si>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</si>
  <si>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</si>
  <si>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</si>
  <si>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</si>
  <si>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</si>
  <si>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</si>
  <si>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</si>
  <si>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</si>
  <si>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</si>
  <si>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</si>
  <si>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</si>
  <si>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</si>
  <si>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</si>
  <si>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</si>
  <si>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</si>
  <si>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</si>
  <si>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</si>
  <si>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</si>
  <si>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</si>
  <si>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</si>
  <si>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</si>
  <si>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</si>
  <si>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</si>
  <si>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</si>
  <si>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</si>
  <si>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</si>
  <si>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</si>
  <si>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</si>
  <si>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</si>
  <si>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</si>
  <si>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</si>
  <si>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</si>
  <si>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</si>
  <si>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</si>
  <si>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</si>
  <si>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</si>
  <si>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</si>
  <si>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</si>
  <si>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</si>
  <si>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</si>
  <si>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</si>
  <si>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</si>
  <si>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</si>
  <si>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</si>
  <si>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</si>
  <si>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</si>
  <si>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</si>
  <si>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</si>
  <si>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</si>
  <si>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</si>
  <si>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</si>
  <si>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</si>
  <si>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</si>
  <si>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</si>
  <si>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</si>
  <si>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</si>
  <si>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</si>
  <si>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</si>
  <si>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</si>
  <si>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</si>
  <si>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</si>
  <si>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</si>
  <si>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</si>
  <si>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</si>
  <si>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</si>
  <si>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</si>
  <si>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</si>
  <si>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</si>
  <si>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</si>
  <si>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</si>
  <si>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</si>
  <si>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</si>
  <si>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</si>
  <si>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</si>
  <si>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</si>
  <si>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</si>
  <si>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</si>
  <si>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</si>
  <si>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</si>
  <si>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</si>
  <si>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</si>
  <si>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</si>
  <si>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</si>
  <si>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</si>
  <si>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</si>
  <si>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</si>
  <si>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</si>
  <si>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</si>
  <si>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</si>
  <si>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</si>
  <si>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</si>
  <si>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</si>
  <si>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</si>
  <si>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</si>
  <si>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</si>
  <si>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</si>
  <si>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</si>
  <si>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</si>
  <si>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</si>
  <si>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</si>
  <si>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</si>
  <si>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</si>
  <si>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</si>
  <si>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</si>
  <si>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</si>
  <si>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</si>
  <si>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</si>
  <si>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</si>
  <si>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</si>
  <si>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</si>
  <si>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</si>
  <si>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</si>
  <si>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</si>
  <si>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</si>
  <si>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</si>
  <si>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</si>
  <si>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</si>
  <si>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</si>
  <si>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</si>
  <si>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</si>
  <si>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</si>
  <si>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</si>
  <si>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</si>
  <si>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</si>
  <si>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</si>
  <si>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</si>
  <si>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</si>
  <si>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</si>
  <si>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</si>
  <si>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</si>
  <si>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</si>
  <si>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</si>
  <si>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</si>
  <si>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</si>
  <si>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</si>
  <si>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</si>
  <si>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</si>
  <si>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</si>
  <si>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</si>
  <si>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</si>
  <si>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</si>
  <si>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</si>
  <si>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</si>
  <si>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</si>
  <si>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</si>
  <si>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</si>
  <si>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</si>
  <si>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</si>
  <si>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</si>
  <si>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</si>
  <si>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</si>
  <si>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</si>
  <si>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</si>
  <si>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</si>
  <si>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</si>
  <si>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</si>
  <si>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</si>
  <si>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</si>
  <si>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</si>
  <si>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</si>
  <si>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</si>
  <si>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</si>
  <si>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</si>
  <si>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</si>
  <si>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</si>
  <si>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</si>
  <si>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</si>
  <si>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</si>
  <si>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</si>
  <si>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</si>
  <si>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</si>
  <si>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</si>
  <si>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</si>
  <si>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</si>
  <si>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</si>
  <si>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</si>
  <si>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</si>
  <si>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</si>
  <si>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</si>
  <si>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</si>
  <si>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</si>
  <si>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</si>
  <si>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</si>
  <si>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</si>
  <si>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</si>
  <si>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</si>
  <si>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</si>
  <si>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</si>
  <si>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</si>
  <si>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</si>
  <si>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</si>
  <si>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</si>
  <si>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</si>
  <si>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</si>
  <si>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</si>
  <si>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</si>
  <si>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</si>
  <si>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</si>
  <si>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</si>
  <si>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</si>
  <si>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</si>
  <si>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</si>
  <si>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</si>
  <si>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</si>
  <si>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</si>
  <si>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</si>
  <si>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</si>
  <si>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</si>
  <si>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</si>
  <si>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</si>
  <si>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</si>
  <si>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</si>
  <si>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</si>
  <si>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</si>
  <si>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</si>
  <si>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</si>
  <si>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</si>
  <si>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</si>
  <si>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</si>
  <si>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</si>
  <si>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</si>
  <si>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</si>
  <si>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</si>
  <si>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</si>
  <si>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</si>
  <si>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</si>
  <si>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</si>
  <si>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</si>
  <si>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</si>
  <si>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</si>
  <si>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</si>
  <si>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</si>
  <si>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</si>
  <si>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</si>
  <si>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</si>
  <si>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</si>
  <si>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</si>
  <si>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</si>
  <si>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</si>
  <si>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</si>
  <si>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</si>
  <si>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</si>
  <si>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</si>
  <si>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</si>
  <si>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</si>
  <si>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</si>
  <si>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</si>
  <si>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</si>
  <si>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</si>
  <si>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</si>
  <si>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</si>
  <si>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</si>
  <si>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</si>
  <si>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</si>
  <si>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</si>
  <si>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</si>
  <si>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</si>
  <si>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</si>
  <si>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</si>
  <si>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</si>
  <si>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</si>
  <si>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</si>
  <si>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</si>
  <si>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</si>
  <si>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</si>
  <si>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</si>
  <si>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</si>
  <si>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</si>
  <si>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</si>
  <si>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</si>
  <si>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</si>
  <si>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</si>
  <si>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</si>
  <si>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</si>
  <si>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</si>
  <si>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</si>
  <si>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</si>
  <si>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</si>
  <si>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</si>
  <si>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</si>
  <si>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</si>
  <si>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</si>
  <si>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</si>
  <si>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</si>
  <si>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</si>
  <si>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</si>
  <si>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</si>
  <si>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</si>
  <si>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</si>
  <si>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</si>
  <si>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</si>
  <si>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</si>
  <si>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</si>
  <si>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</si>
  <si>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</si>
  <si>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</si>
  <si>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</si>
  <si>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</si>
  <si>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</si>
  <si>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</si>
  <si>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</si>
  <si>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</si>
  <si>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</si>
  <si>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</si>
  <si>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</si>
  <si>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</si>
  <si>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</si>
  <si>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</si>
  <si>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</si>
  <si>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</si>
  <si>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</si>
  <si>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</si>
  <si>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</si>
  <si>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</si>
  <si>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</si>
  <si>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</si>
  <si>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</si>
  <si>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</si>
  <si>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</si>
  <si>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</si>
  <si>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</si>
  <si>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</si>
  <si>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</si>
  <si>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</si>
  <si>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</si>
  <si>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</si>
  <si>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</si>
  <si>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</si>
  <si>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</si>
  <si>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</si>
  <si>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</si>
  <si>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</si>
  <si>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</si>
  <si>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</si>
  <si>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</si>
  <si>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</si>
  <si>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</si>
  <si>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</si>
  <si>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</si>
  <si>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</si>
  <si>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</si>
  <si>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</si>
  <si>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</si>
  <si>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</si>
  <si>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</si>
  <si>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</si>
  <si>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</si>
  <si>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</si>
  <si>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</si>
  <si>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</si>
  <si>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</si>
  <si>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</si>
  <si>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</si>
  <si>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</si>
  <si>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</si>
  <si>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</si>
  <si>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</si>
  <si>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</si>
  <si>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</si>
  <si>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</si>
  <si>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</si>
  <si>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</si>
  <si>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</si>
  <si>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</si>
  <si>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</si>
  <si>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</si>
  <si>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</si>
  <si>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</si>
  <si>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</si>
  <si>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</si>
  <si>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</si>
  <si>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</si>
  <si>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</si>
  <si>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</si>
  <si>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</si>
  <si>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</si>
  <si>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</si>
  <si>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</si>
  <si>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</si>
  <si>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</si>
  <si>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</si>
  <si>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</si>
  <si>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</si>
  <si>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</si>
  <si>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</si>
  <si>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</si>
  <si>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</si>
  <si>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</si>
  <si>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</si>
  <si>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</si>
  <si>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</si>
  <si>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</si>
  <si>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</si>
  <si>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</si>
  <si>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</si>
  <si>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</si>
  <si>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</si>
  <si>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</si>
  <si>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</si>
  <si>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</si>
  <si>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</si>
  <si>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</si>
  <si>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</si>
  <si>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</si>
  <si>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</si>
  <si>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</si>
  <si>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</si>
  <si>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</si>
  <si>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</si>
  <si>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</si>
  <si>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</si>
  <si>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</si>
  <si>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</si>
  <si>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</si>
  <si>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</si>
  <si>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</si>
  <si>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</si>
  <si>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</si>
  <si>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</si>
  <si>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</si>
  <si>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</si>
  <si>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</si>
  <si>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</si>
  <si>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</si>
  <si>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</si>
  <si>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</si>
  <si>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</si>
  <si>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</si>
  <si>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</si>
  <si>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</si>
  <si>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</si>
  <si>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</si>
  <si>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</si>
  <si>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</si>
  <si>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</si>
  <si>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</si>
  <si>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</si>
  <si>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</si>
  <si>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</si>
  <si>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</si>
  <si>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</si>
  <si>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</si>
  <si>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</si>
  <si>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</si>
  <si>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</si>
  <si>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</si>
  <si>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</si>
  <si>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</si>
  <si>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</si>
  <si>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</si>
  <si>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</si>
  <si>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</si>
  <si>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</si>
  <si>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</si>
  <si>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</si>
  <si>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</si>
  <si>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</si>
  <si>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</si>
  <si>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</si>
  <si>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</si>
  <si>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</si>
  <si>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</si>
  <si>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</si>
  <si>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</si>
  <si>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</si>
  <si>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</si>
  <si>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</si>
  <si>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</si>
  <si>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</si>
  <si>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</si>
  <si>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</si>
  <si>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</si>
  <si>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</si>
  <si>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</si>
  <si>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</si>
  <si>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</si>
  <si>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</si>
  <si>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</si>
  <si>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</si>
  <si>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</si>
  <si>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</si>
  <si>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</si>
  <si>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</si>
  <si>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</si>
  <si>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</si>
  <si>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</si>
  <si>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</si>
  <si>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</si>
  <si>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</si>
  <si>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</si>
  <si>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</si>
  <si>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</si>
  <si>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</si>
  <si>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</si>
  <si>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</si>
  <si>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</si>
  <si>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</si>
  <si>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</si>
  <si>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</si>
  <si>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</si>
  <si>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</si>
  <si>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</si>
  <si>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</si>
  <si>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</si>
  <si>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</si>
  <si>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</si>
  <si>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</si>
  <si>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</si>
  <si>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</si>
  <si>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</si>
  <si>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</si>
  <si>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</si>
  <si>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</si>
  <si>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</si>
  <si>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</si>
  <si>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</si>
  <si>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</si>
  <si>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</si>
  <si>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</si>
  <si>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</si>
  <si>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</si>
  <si>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</si>
  <si>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</si>
  <si>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</si>
  <si>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</si>
  <si>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</si>
  <si>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</si>
  <si>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</si>
  <si>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</si>
  <si>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</si>
  <si>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</si>
  <si>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</si>
  <si>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</si>
  <si>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</si>
  <si>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</si>
  <si>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</si>
  <si>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</si>
  <si>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</si>
  <si>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</si>
  <si>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</si>
  <si>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</si>
  <si>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</si>
  <si>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</si>
  <si>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</si>
  <si>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</si>
  <si>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</si>
  <si>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</si>
  <si>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</si>
  <si>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</si>
  <si>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</si>
  <si>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</si>
  <si>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</si>
  <si>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</si>
  <si>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</si>
  <si>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</si>
  <si>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</si>
  <si>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</si>
  <si>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</si>
  <si>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</si>
  <si>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</si>
  <si>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</si>
  <si>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</si>
  <si>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</si>
  <si>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</si>
  <si>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</si>
  <si>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</si>
  <si>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</si>
  <si>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</si>
  <si>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</si>
  <si>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</si>
  <si>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</si>
  <si>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</si>
  <si>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</si>
  <si>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</si>
  <si>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</si>
  <si>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</si>
  <si>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</si>
  <si>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</si>
  <si>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</si>
  <si>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</si>
  <si>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</si>
  <si>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</si>
  <si>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</si>
  <si>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</si>
  <si>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</si>
  <si>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</si>
  <si>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</si>
  <si>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</si>
  <si>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</si>
  <si>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</si>
  <si>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</si>
  <si>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</si>
  <si>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</si>
  <si>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</si>
  <si>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</si>
  <si>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</si>
  <si>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</si>
  <si>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</si>
  <si>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</si>
  <si>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</si>
  <si>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</si>
  <si>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</si>
  <si>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</si>
  <si>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</si>
  <si>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</si>
  <si>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</si>
  <si>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</si>
  <si>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</si>
  <si>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</si>
  <si>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</si>
  <si>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</si>
  <si>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</si>
  <si>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</si>
  <si>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</si>
  <si>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</si>
  <si>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</si>
  <si>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</si>
  <si>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</si>
  <si>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</si>
  <si>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</si>
  <si>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</si>
  <si>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</si>
  <si>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</si>
  <si>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</si>
  <si>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</si>
  <si>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</si>
  <si>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</si>
  <si>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</si>
  <si>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</si>
  <si>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</si>
  <si>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</si>
  <si>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</si>
  <si>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</si>
  <si>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</si>
  <si>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</si>
  <si>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</si>
  <si>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</si>
  <si>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</si>
  <si>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</si>
  <si>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</si>
  <si>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</si>
  <si>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</si>
  <si>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</si>
  <si>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</si>
  <si>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</si>
  <si>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</si>
  <si>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</si>
  <si>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</si>
  <si>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</si>
  <si>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</si>
  <si>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</si>
  <si>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</si>
  <si>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</si>
  <si>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</si>
  <si>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</si>
  <si>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</si>
  <si>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</si>
  <si>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</si>
  <si>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</si>
  <si>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</si>
  <si>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</si>
  <si>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</si>
  <si>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</si>
  <si>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</si>
  <si>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</si>
  <si>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</si>
  <si>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</si>
  <si>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</si>
  <si>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</si>
  <si>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</si>
  <si>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</si>
  <si>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</si>
  <si>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</si>
  <si>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</si>
  <si>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</si>
  <si>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</si>
  <si>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</si>
  <si>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</si>
  <si>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</si>
  <si>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</si>
  <si>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</si>
  <si>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</si>
  <si>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</si>
  <si>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</si>
  <si>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</si>
  <si>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</si>
  <si>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</si>
  <si>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</si>
  <si>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</si>
  <si>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</si>
  <si>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</si>
  <si>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</si>
  <si>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</si>
  <si>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</si>
  <si>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</si>
  <si>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</si>
  <si>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</si>
  <si>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</si>
  <si>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</si>
  <si>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</si>
  <si>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</si>
  <si>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</si>
  <si>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</si>
  <si>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</si>
  <si>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</si>
  <si>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</si>
  <si>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</si>
  <si>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</si>
  <si>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</si>
  <si>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</si>
  <si>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</si>
  <si>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</si>
  <si>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</si>
  <si>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</si>
  <si>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</si>
  <si>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</si>
  <si>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</si>
  <si>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</si>
  <si>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</si>
  <si>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</si>
  <si>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</si>
  <si>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</si>
  <si>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</si>
  <si>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</si>
  <si>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</si>
  <si>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</si>
  <si>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</si>
  <si>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</si>
  <si>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</si>
  <si>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</si>
  <si>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</si>
  <si>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</si>
  <si>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</si>
  <si>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</si>
  <si>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</si>
  <si>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</si>
  <si>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</si>
  <si>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</si>
  <si>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</si>
  <si>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</si>
  <si>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</si>
  <si>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</si>
  <si>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</si>
  <si>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</si>
  <si>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</si>
  <si>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</si>
  <si>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</si>
  <si>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</si>
  <si>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</si>
  <si>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</si>
  <si>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</si>
  <si>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</si>
  <si>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</si>
  <si>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</si>
  <si>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</si>
  <si>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</si>
  <si>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</si>
  <si>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</si>
  <si>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</si>
  <si>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</si>
  <si>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</si>
  <si>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</si>
  <si>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</si>
  <si>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</si>
  <si>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</si>
  <si>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</si>
  <si>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</si>
  <si>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</si>
  <si>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</si>
  <si>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</si>
  <si>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</si>
  <si>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</si>
  <si>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</si>
  <si>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</si>
  <si>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</si>
  <si>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</si>
  <si>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</si>
  <si>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</si>
  <si>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</si>
  <si>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</si>
  <si>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</si>
  <si>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</si>
  <si>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</si>
  <si>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</si>
  <si>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</si>
  <si>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</si>
  <si>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</si>
  <si>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</si>
  <si>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</si>
  <si>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</si>
  <si>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</si>
  <si>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</si>
  <si>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</si>
  <si>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</si>
  <si>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</si>
  <si>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</si>
  <si>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</si>
  <si>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</si>
  <si>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</si>
  <si>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</si>
  <si>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</si>
  <si>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</si>
  <si>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</si>
  <si>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</si>
  <si>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</si>
  <si>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</si>
  <si>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</si>
  <si>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</si>
  <si>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</si>
  <si>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</si>
  <si>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</si>
  <si>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</si>
  <si>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</si>
  <si>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</si>
  <si>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</si>
  <si>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</si>
  <si>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</si>
  <si>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</si>
  <si>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</si>
  <si>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</si>
  <si>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</si>
  <si>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</si>
  <si>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</si>
  <si>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</si>
  <si>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</si>
  <si>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</si>
  <si>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</si>
  <si>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</si>
  <si>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</si>
  <si>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</si>
  <si>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</si>
  <si>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</si>
  <si>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</si>
  <si>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</si>
  <si>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</si>
  <si>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</si>
  <si>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</si>
  <si>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</si>
  <si>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</si>
  <si>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</si>
  <si>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</si>
  <si>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</si>
  <si>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</si>
  <si>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</si>
  <si>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</si>
  <si>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</si>
  <si>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</si>
  <si>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</si>
  <si>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</si>
  <si>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</si>
  <si>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</si>
  <si>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</si>
  <si>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</si>
  <si>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</si>
  <si>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</si>
  <si>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</si>
  <si>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</si>
  <si>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</si>
  <si>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</si>
  <si>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</si>
  <si>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</si>
  <si>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</si>
  <si>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</si>
  <si>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</si>
  <si>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</si>
  <si>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</si>
  <si>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</si>
  <si>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</si>
  <si>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</si>
  <si>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</si>
  <si>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</si>
  <si>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</si>
  <si>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</si>
  <si>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</si>
  <si>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</si>
  <si>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</si>
  <si>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</si>
  <si>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</si>
  <si>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</si>
  <si>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</si>
  <si>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</si>
  <si>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</si>
  <si>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</si>
  <si>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</si>
  <si>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</si>
  <si>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</si>
  <si>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</si>
  <si>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</si>
  <si>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</si>
  <si>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</si>
  <si>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</si>
  <si>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</si>
  <si>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</si>
  <si>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</si>
  <si>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</si>
  <si>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</si>
  <si>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</si>
  <si>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</si>
  <si>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</si>
  <si>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</si>
  <si>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</si>
  <si>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</si>
  <si>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</si>
  <si>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</si>
  <si>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</si>
  <si>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</si>
  <si>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</si>
  <si>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</si>
  <si>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</si>
  <si>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</si>
  <si>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</si>
  <si>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</si>
  <si>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</si>
  <si>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</si>
  <si>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</si>
  <si>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</si>
  <si>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</si>
  <si>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</si>
  <si>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</si>
  <si>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</si>
  <si>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</si>
  <si>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</si>
  <si>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</si>
  <si>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</si>
  <si>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</si>
  <si>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</si>
  <si>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</si>
  <si>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</si>
  <si>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</si>
  <si>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</si>
  <si>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</si>
  <si>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</si>
  <si>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</si>
  <si>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</si>
  <si>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</si>
  <si>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</si>
  <si>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</si>
  <si>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</si>
  <si>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</si>
  <si>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</si>
  <si>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</si>
  <si>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</si>
  <si>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</si>
  <si>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</si>
  <si>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</si>
  <si>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</si>
  <si>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</si>
  <si>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</si>
  <si>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</si>
  <si>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</si>
  <si>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</si>
  <si>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</si>
  <si>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</si>
  <si>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</si>
  <si>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</si>
  <si>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</si>
  <si>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</si>
  <si>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</si>
  <si>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</si>
  <si>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</si>
  <si>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</si>
  <si>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</si>
  <si>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</si>
  <si>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</si>
  <si>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</si>
  <si>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</si>
  <si>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</si>
  <si>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</si>
  <si>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</si>
  <si>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</si>
  <si>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</si>
  <si>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</si>
  <si>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</si>
  <si>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</si>
  <si>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</si>
  <si>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</si>
  <si>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</si>
  <si>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</si>
  <si>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</si>
  <si>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</si>
  <si>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</si>
  <si>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</si>
  <si>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</si>
  <si>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</si>
  <si>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</si>
  <si>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</si>
  <si>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</si>
  <si>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</si>
  <si>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</si>
  <si>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</si>
  <si>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</si>
  <si>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</si>
  <si>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</si>
  <si>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</si>
  <si>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</si>
  <si>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</si>
  <si>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</si>
  <si>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</si>
  <si>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</si>
  <si>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</si>
  <si>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</si>
  <si>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</si>
  <si>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</si>
  <si>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</si>
  <si>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</si>
  <si>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</si>
  <si>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</si>
  <si>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</si>
  <si>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</si>
  <si>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</si>
  <si>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</si>
  <si>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</si>
  <si>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</si>
  <si>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</si>
  <si>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</si>
  <si>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</si>
  <si>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</si>
  <si>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</si>
  <si>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</si>
  <si>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</si>
  <si>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</si>
  <si>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</si>
  <si>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</si>
  <si>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</si>
  <si>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</si>
  <si>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</si>
  <si>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</si>
  <si>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</si>
  <si>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</si>
  <si>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</si>
  <si>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</si>
  <si>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</si>
  <si>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</si>
  <si>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</si>
  <si>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</si>
  <si>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</si>
  <si>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</si>
  <si>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</si>
  <si>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</si>
  <si>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</si>
  <si>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</si>
  <si>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</si>
  <si>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</si>
  <si>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</si>
  <si>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</si>
  <si>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</si>
  <si>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</si>
  <si>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</si>
  <si>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</si>
  <si>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</si>
  <si>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</si>
  <si>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</si>
  <si>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</si>
  <si>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</si>
  <si>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</si>
  <si>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</si>
  <si>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</si>
  <si>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</si>
  <si>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</si>
  <si>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</si>
  <si>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</si>
  <si>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</si>
  <si>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</si>
  <si>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</si>
  <si>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</si>
  <si>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</si>
  <si>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</si>
  <si>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</si>
  <si>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</si>
  <si>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</si>
  <si>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</si>
  <si>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</si>
  <si>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</si>
  <si>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</si>
  <si>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</si>
  <si>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</si>
  <si>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</si>
  <si>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</si>
  <si>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</si>
  <si>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</si>
  <si>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</si>
  <si>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</si>
  <si>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</si>
  <si>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</si>
  <si>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</si>
  <si>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</si>
  <si>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</si>
  <si>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</si>
  <si>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</si>
  <si>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</si>
  <si>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</si>
  <si>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</si>
  <si>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</si>
  <si>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</si>
  <si>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</si>
  <si>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</si>
  <si>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</si>
  <si>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</si>
  <si>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</si>
  <si>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</si>
  <si>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</si>
  <si>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</si>
  <si>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</si>
  <si>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</si>
  <si>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</si>
  <si>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</si>
  <si>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</si>
  <si>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</si>
  <si>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</si>
  <si>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</si>
  <si>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</si>
  <si>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</si>
  <si>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</si>
  <si>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</si>
  <si>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</si>
  <si>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</si>
  <si>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</si>
  <si>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</si>
  <si>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</si>
  <si>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</si>
  <si>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</si>
  <si>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</si>
  <si>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</si>
  <si>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</si>
  <si>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</si>
  <si>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</si>
  <si>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</si>
  <si>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</si>
  <si>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</si>
  <si>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</si>
  <si>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</si>
  <si>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</si>
  <si>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</si>
  <si>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</si>
  <si>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</si>
  <si>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</si>
  <si>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</si>
  <si>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</si>
  <si>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</si>
  <si>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</si>
  <si>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</si>
  <si>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</si>
  <si>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</si>
  <si>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</si>
  <si>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</si>
  <si>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</si>
  <si>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</si>
  <si>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</si>
  <si>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</si>
  <si>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</si>
  <si>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</si>
  <si>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</si>
  <si>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</si>
  <si>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</si>
  <si>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</si>
  <si>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</si>
  <si>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</si>
  <si>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</si>
  <si>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</si>
  <si>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</si>
  <si>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</si>
  <si>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</si>
  <si>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</si>
  <si>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</si>
  <si>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</si>
  <si>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</si>
  <si>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</si>
  <si>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</si>
  <si>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</si>
  <si>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</si>
  <si>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</si>
  <si>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</si>
  <si>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</si>
  <si>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</si>
  <si>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</si>
  <si>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</si>
  <si>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</si>
  <si>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</si>
  <si>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</si>
  <si>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</si>
  <si>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</si>
  <si>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</si>
  <si>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</si>
  <si>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</si>
  <si>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</si>
  <si>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</si>
  <si>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</si>
  <si>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</si>
  <si>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</si>
  <si>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</si>
  <si>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</si>
  <si>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</si>
  <si>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</si>
  <si>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backers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</si>
  <si>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</si>
  <si>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</si>
  <si>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</si>
  <si>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</si>
  <si>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</si>
  <si>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</si>
  <si>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</si>
  <si>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</si>
  <si>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</si>
  <si>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</si>
  <si>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</si>
  <si>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</si>
  <si>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</si>
  <si>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</si>
  <si>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</si>
  <si>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</si>
  <si>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</si>
  <si>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</si>
  <si>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</si>
  <si>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</si>
  <si>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</si>
  <si>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</si>
  <si>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</si>
  <si>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</si>
  <si>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</si>
  <si>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</si>
  <si>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</si>
  <si>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</si>
  <si>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</si>
  <si>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</si>
  <si>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</si>
  <si>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</si>
  <si>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</si>
  <si>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</si>
  <si>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</si>
  <si>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</si>
  <si>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</si>
  <si>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</si>
  <si>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</si>
  <si>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</si>
  <si>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</si>
  <si>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</si>
  <si>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</si>
  <si>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</si>
  <si>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</si>
  <si>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</si>
  <si>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</si>
  <si>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</si>
  <si>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</si>
  <si>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</si>
  <si>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</si>
  <si>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</si>
  <si>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</si>
  <si>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</si>
  <si>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Count of outcomes</t>
  </si>
  <si>
    <t>Column Labels</t>
  </si>
  <si>
    <t>(All)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</si>
  <si>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</si>
  <si>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</si>
  <si>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</si>
  <si>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</si>
  <si>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</si>
  <si>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</si>
  <si>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</si>
  <si>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</si>
  <si>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</si>
  <si>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</si>
  <si>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</si>
  <si>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</si>
  <si>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Percetage donation</t>
  </si>
  <si>
    <t>Year</t>
  </si>
  <si>
    <t>Date Created Conversion</t>
  </si>
  <si>
    <t>Deadline Date syntax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</si>
  <si>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</si>
  <si>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</si>
  <si>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</si>
  <si>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</si>
  <si>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</si>
  <si>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</si>
  <si>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</si>
  <si>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</si>
  <si>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</si>
  <si>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</si>
  <si>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</si>
  <si>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</si>
  <si>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</si>
  <si>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</si>
  <si>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</si>
  <si>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</si>
  <si>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</si>
  <si>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</si>
  <si>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</si>
  <si>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</si>
  <si>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of Successful</t>
  </si>
  <si>
    <t>% of failed</t>
  </si>
  <si>
    <t>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</si>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</sst>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4" tint="0.59996337778862885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layout>
        <c:manualLayout>
          <c:xMode val="edge"/>
          <c:yMode val="edge"/>
          <c:x val="0.31083496062992128"/>
          <c:y val="3.97053172091806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F-455D-800B-2690C2CD257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F-455D-800B-2690C2CD25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F-455D-800B-2690C2CD2573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8F-455D-800B-2690C2CD2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322783"/>
        <c:axId val="1156323615"/>
      </c:lineChart>
      <c:catAx>
        <c:axId val="115632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323615"/>
        <c:crosses val="autoZero"/>
        <c:auto val="1"/>
        <c:lblAlgn val="ctr"/>
        <c:lblOffset val="100"/>
        <c:noMultiLvlLbl val="0"/>
      </c:catAx>
      <c:valAx>
        <c:axId val="11563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32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B-4687-AC0A-B78399EF540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9B-4687-AC0A-B78399EF540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9B-4687-AC0A-B78399EF54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22996127"/>
        <c:axId val="1022996543"/>
      </c:lineChart>
      <c:catAx>
        <c:axId val="102299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96543"/>
        <c:crosses val="autoZero"/>
        <c:auto val="1"/>
        <c:lblAlgn val="ctr"/>
        <c:lblOffset val="100"/>
        <c:noMultiLvlLbl val="0"/>
      </c:catAx>
      <c:valAx>
        <c:axId val="10229965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99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19</xdr:row>
      <xdr:rowOff>168274</xdr:rowOff>
    </xdr:from>
    <xdr:to>
      <xdr:col>9</xdr:col>
      <xdr:colOff>361950</xdr:colOff>
      <xdr:row>36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F1A40-22A8-40C5-A20B-01536E52A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263524</xdr:colOff>
      <xdr:row>15</xdr:row>
      <xdr:rowOff>3174</xdr:rowOff>
    </xdr:from>
    <xdr:to>
      <xdr:col>7</xdr:col>
      <xdr:colOff>660400</xdr:colOff>
      <xdr:row>35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BA0B7-D924-428E-B869-9FCAD0966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dsm1" refreshedDate="44366.679935763888" createdVersion="7" refreshedVersion="7" minRefreshableVersion="3" recordCount="4115" xr:uid="{7C514AF9-373C-4533-B1C7-8EEFF2571D9B}">
  <cacheSource type="worksheet">
    <worksheetSource ref="A1:U411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tage donation" numFmtId="0">
      <sharedItems containsString="0" containsBlank="1" containsNumber="1" containsInteger="1" minValue="0" maxValue="2260300"/>
    </cacheField>
    <cacheField name="Percentage backers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syntax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.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.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.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."/>
    <x v="0"/>
    <s v="science fiction"/>
    <x v="130"/>
    <d v="2014-06-16T20:16:00"/>
    <n v="2014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.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.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.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.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.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.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.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.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.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.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.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.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.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.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.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.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.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."/>
    <x v="0"/>
    <s v="drama"/>
    <x v="182"/>
    <d v="2017-01-07T00:17:12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.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.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.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.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.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.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.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.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.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.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.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.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.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.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.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.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.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.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.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.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.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.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.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.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.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.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.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."/>
    <x v="0"/>
    <s v="animation"/>
    <x v="441"/>
    <d v="2013-11-02T19:03:16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.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.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.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.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.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.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.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.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.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.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.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.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.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.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.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.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.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.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.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.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.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.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.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.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.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.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.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.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.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.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.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.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.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.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.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.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.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.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.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.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.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.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.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.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.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.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."/>
    <x v="2"/>
    <s v="web"/>
    <x v="637"/>
    <d v="2017-02-25T23:04:00"/>
    <n v="201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.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.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.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.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.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.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.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.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.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.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.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.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.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.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.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.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.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.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.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.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.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.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.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.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.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.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.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.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n v="20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.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.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.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.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.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.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.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.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.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.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.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.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.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.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.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.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.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.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.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.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.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.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.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.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.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.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.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.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.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.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.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.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.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.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.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.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.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.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.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.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.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.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.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.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.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.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.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.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.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.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.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.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.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.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.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.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.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.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.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.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.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.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.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.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.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.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.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.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.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.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.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.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.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.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.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.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.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.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.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.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."/>
    <x v="8"/>
    <s v="places"/>
    <x v="1589"/>
    <d v="2015-10-09T23:38:06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.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.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.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.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.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.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.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.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.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.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.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.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.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.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.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.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.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.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.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.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.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.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.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.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.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.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.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.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.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.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.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.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.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.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.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.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.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.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.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.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.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.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.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.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.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.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.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.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.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.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.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.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.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.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.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.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.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.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.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.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.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.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.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.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.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.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.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.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.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.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.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.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.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.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.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.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.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.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.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.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.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.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.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.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.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.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.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.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.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.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.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.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.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.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.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.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.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.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.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.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.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.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.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.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.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.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.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.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.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.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.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.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.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.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.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.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.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.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.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.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.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.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.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.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.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.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.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.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.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.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.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.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.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.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.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n v="20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.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.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.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.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.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.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.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.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.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.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.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.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.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.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.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.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.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.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.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.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.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.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.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.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.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.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.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.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.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.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."/>
    <x v="1"/>
    <s v="musical"/>
    <x v="3885"/>
    <d v="2016-05-09T22:49:51"/>
    <n v="201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.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.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.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.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.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.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.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.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.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.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.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.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.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.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.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.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.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.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.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.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.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.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.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.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.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.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.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.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.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.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.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.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.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.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.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.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.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.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n v="2015"/>
  </r>
  <r>
    <m/>
    <m/>
    <m/>
    <m/>
    <m/>
    <x v="4"/>
    <x v="21"/>
    <m/>
    <m/>
    <m/>
    <m/>
    <m/>
    <m/>
    <m/>
    <m/>
    <m/>
    <x v="9"/>
    <m/>
    <x v="4114"/>
    <d v="1970-01-01T00:00:00"/>
    <n v="19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ADF59-D24F-4297-AFC7-FEAA7C147803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B723D-421D-4405-B05A-E847D19916C2}">
  <dimension ref="A1:Y19"/>
  <sheetViews>
    <sheetView tabSelected="1" workbookViewId="0">
      <selection activeCell="E11" sqref="E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  <col min="23" max="23" width="10.6328125" bestFit="1" customWidth="1"/>
    <col min="24" max="24" width="13.453125" bestFit="1" customWidth="1"/>
  </cols>
  <sheetData>
    <row r="1" spans="1:25" x14ac:dyDescent="0.35">
      <c r="A1" s="9" t="s">
        <v>8358</v>
      </c>
      <c r="B1" t="s">
        <v>8315</v>
      </c>
    </row>
    <row r="2" spans="1:25" x14ac:dyDescent="0.35">
      <c r="A2" s="9" t="s">
        <v>8222</v>
      </c>
      <c r="B2" t="s">
        <v>8363</v>
      </c>
    </row>
    <row r="4" spans="1:25" x14ac:dyDescent="0.35">
      <c r="A4" s="9" t="s">
        <v>8361</v>
      </c>
      <c r="B4" s="9" t="s">
        <v>8362</v>
      </c>
    </row>
    <row r="5" spans="1:25" x14ac:dyDescent="0.35">
      <c r="A5" s="9" t="s">
        <v>8359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25" x14ac:dyDescent="0.35">
      <c r="A6" s="14" t="s">
        <v>8364</v>
      </c>
      <c r="B6" s="10">
        <v>56</v>
      </c>
      <c r="C6" s="10">
        <v>2</v>
      </c>
      <c r="D6" s="10">
        <v>33</v>
      </c>
      <c r="E6" s="10">
        <v>7</v>
      </c>
      <c r="F6" s="10">
        <v>98</v>
      </c>
      <c r="R6" t="s">
        <v>8359</v>
      </c>
      <c r="S6" t="s">
        <v>8218</v>
      </c>
      <c r="T6" t="s">
        <v>8221</v>
      </c>
      <c r="U6" t="s">
        <v>8220</v>
      </c>
      <c r="V6" t="s">
        <v>8219</v>
      </c>
      <c r="W6" t="s">
        <v>8360</v>
      </c>
      <c r="X6" t="s">
        <v>8400</v>
      </c>
      <c r="Y6" t="s">
        <v>8401</v>
      </c>
    </row>
    <row r="7" spans="1:25" x14ac:dyDescent="0.35">
      <c r="A7" s="14" t="s">
        <v>8370</v>
      </c>
      <c r="B7" s="10">
        <v>71</v>
      </c>
      <c r="C7" s="10">
        <v>8</v>
      </c>
      <c r="D7" s="10">
        <v>39</v>
      </c>
      <c r="E7" s="10">
        <v>3</v>
      </c>
      <c r="F7" s="10">
        <v>121</v>
      </c>
      <c r="R7" t="s">
        <v>8364</v>
      </c>
      <c r="S7">
        <v>56</v>
      </c>
      <c r="T7">
        <v>2</v>
      </c>
      <c r="U7">
        <v>33</v>
      </c>
      <c r="V7">
        <v>7</v>
      </c>
      <c r="W7">
        <v>98</v>
      </c>
      <c r="X7">
        <f>S7/W7</f>
        <v>0.5714285714285714</v>
      </c>
      <c r="Y7">
        <f>U7/W7</f>
        <v>0.33673469387755101</v>
      </c>
    </row>
    <row r="8" spans="1:25" x14ac:dyDescent="0.35">
      <c r="A8" s="14" t="s">
        <v>8371</v>
      </c>
      <c r="B8" s="10">
        <v>56</v>
      </c>
      <c r="C8" s="10">
        <v>14</v>
      </c>
      <c r="D8" s="10">
        <v>33</v>
      </c>
      <c r="E8" s="10">
        <v>3</v>
      </c>
      <c r="F8" s="10">
        <v>106</v>
      </c>
      <c r="R8" t="s">
        <v>8370</v>
      </c>
      <c r="S8">
        <v>71</v>
      </c>
      <c r="T8">
        <v>8</v>
      </c>
      <c r="U8">
        <v>39</v>
      </c>
      <c r="V8">
        <v>3</v>
      </c>
      <c r="W8">
        <v>121</v>
      </c>
      <c r="X8">
        <f t="shared" ref="X8:X18" si="0">S8/W8</f>
        <v>0.58677685950413228</v>
      </c>
      <c r="Y8">
        <f t="shared" ref="Y8:Y18" si="1">U8/W8</f>
        <v>0.32231404958677684</v>
      </c>
    </row>
    <row r="9" spans="1:25" x14ac:dyDescent="0.35">
      <c r="A9" s="14" t="s">
        <v>8372</v>
      </c>
      <c r="B9" s="10">
        <v>71</v>
      </c>
      <c r="C9" s="10"/>
      <c r="D9" s="10">
        <v>40</v>
      </c>
      <c r="E9" s="10">
        <v>2</v>
      </c>
      <c r="F9" s="10">
        <v>113</v>
      </c>
      <c r="R9" t="s">
        <v>8371</v>
      </c>
      <c r="S9">
        <v>56</v>
      </c>
      <c r="T9">
        <v>14</v>
      </c>
      <c r="U9">
        <v>33</v>
      </c>
      <c r="V9">
        <v>3</v>
      </c>
      <c r="W9">
        <v>106</v>
      </c>
      <c r="X9">
        <f t="shared" si="0"/>
        <v>0.52830188679245282</v>
      </c>
      <c r="Y9">
        <f t="shared" si="1"/>
        <v>0.31132075471698112</v>
      </c>
    </row>
    <row r="10" spans="1:25" x14ac:dyDescent="0.35">
      <c r="A10" s="14" t="s">
        <v>8373</v>
      </c>
      <c r="B10" s="10">
        <v>111</v>
      </c>
      <c r="C10" s="10"/>
      <c r="D10" s="10">
        <v>52</v>
      </c>
      <c r="E10" s="10">
        <v>3</v>
      </c>
      <c r="F10" s="10">
        <v>166</v>
      </c>
      <c r="R10" t="s">
        <v>8372</v>
      </c>
      <c r="S10">
        <v>71</v>
      </c>
      <c r="U10">
        <v>40</v>
      </c>
      <c r="V10">
        <v>2</v>
      </c>
      <c r="W10">
        <v>113</v>
      </c>
      <c r="X10">
        <f t="shared" si="0"/>
        <v>0.62831858407079644</v>
      </c>
      <c r="Y10">
        <f t="shared" si="1"/>
        <v>0.35398230088495575</v>
      </c>
    </row>
    <row r="11" spans="1:25" x14ac:dyDescent="0.35">
      <c r="A11" s="14" t="s">
        <v>8374</v>
      </c>
      <c r="B11" s="10">
        <v>100</v>
      </c>
      <c r="C11" s="10"/>
      <c r="D11" s="10">
        <v>49</v>
      </c>
      <c r="E11" s="10">
        <v>4</v>
      </c>
      <c r="F11" s="10">
        <v>153</v>
      </c>
      <c r="R11" t="s">
        <v>8373</v>
      </c>
      <c r="S11">
        <v>111</v>
      </c>
      <c r="U11">
        <v>52</v>
      </c>
      <c r="V11">
        <v>3</v>
      </c>
      <c r="W11">
        <v>166</v>
      </c>
      <c r="X11">
        <f t="shared" si="0"/>
        <v>0.66867469879518071</v>
      </c>
      <c r="Y11">
        <f t="shared" si="1"/>
        <v>0.31325301204819278</v>
      </c>
    </row>
    <row r="12" spans="1:25" x14ac:dyDescent="0.35">
      <c r="A12" s="14" t="s">
        <v>8375</v>
      </c>
      <c r="B12" s="10">
        <v>87</v>
      </c>
      <c r="C12" s="10"/>
      <c r="D12" s="10">
        <v>50</v>
      </c>
      <c r="E12" s="10">
        <v>1</v>
      </c>
      <c r="F12" s="10">
        <v>138</v>
      </c>
      <c r="R12" t="s">
        <v>8374</v>
      </c>
      <c r="S12">
        <v>100</v>
      </c>
      <c r="U12">
        <v>49</v>
      </c>
      <c r="V12">
        <v>4</v>
      </c>
      <c r="W12">
        <v>153</v>
      </c>
      <c r="X12">
        <f t="shared" si="0"/>
        <v>0.65359477124183007</v>
      </c>
      <c r="Y12">
        <f t="shared" si="1"/>
        <v>0.3202614379084967</v>
      </c>
    </row>
    <row r="13" spans="1:25" x14ac:dyDescent="0.35">
      <c r="A13" s="14" t="s">
        <v>8365</v>
      </c>
      <c r="B13" s="10">
        <v>72</v>
      </c>
      <c r="C13" s="10"/>
      <c r="D13" s="10">
        <v>47</v>
      </c>
      <c r="E13" s="10">
        <v>4</v>
      </c>
      <c r="F13" s="10">
        <v>123</v>
      </c>
      <c r="R13" t="s">
        <v>8375</v>
      </c>
      <c r="S13">
        <v>87</v>
      </c>
      <c r="U13">
        <v>50</v>
      </c>
      <c r="V13">
        <v>1</v>
      </c>
      <c r="W13">
        <v>138</v>
      </c>
      <c r="X13">
        <f t="shared" si="0"/>
        <v>0.63043478260869568</v>
      </c>
      <c r="Y13">
        <f t="shared" si="1"/>
        <v>0.36231884057971014</v>
      </c>
    </row>
    <row r="14" spans="1:25" x14ac:dyDescent="0.35">
      <c r="A14" s="14" t="s">
        <v>8366</v>
      </c>
      <c r="B14" s="10">
        <v>59</v>
      </c>
      <c r="C14" s="10"/>
      <c r="D14" s="10">
        <v>34</v>
      </c>
      <c r="E14" s="10">
        <v>4</v>
      </c>
      <c r="F14" s="10">
        <v>97</v>
      </c>
      <c r="R14" t="s">
        <v>8365</v>
      </c>
      <c r="S14">
        <v>72</v>
      </c>
      <c r="U14">
        <v>47</v>
      </c>
      <c r="V14">
        <v>4</v>
      </c>
      <c r="W14">
        <v>123</v>
      </c>
      <c r="X14">
        <f t="shared" si="0"/>
        <v>0.58536585365853655</v>
      </c>
      <c r="Y14">
        <f t="shared" si="1"/>
        <v>0.38211382113821141</v>
      </c>
    </row>
    <row r="15" spans="1:25" x14ac:dyDescent="0.35">
      <c r="A15" s="14" t="s">
        <v>8367</v>
      </c>
      <c r="B15" s="10">
        <v>65</v>
      </c>
      <c r="C15" s="10"/>
      <c r="D15" s="10">
        <v>50</v>
      </c>
      <c r="E15" s="10"/>
      <c r="F15" s="10">
        <v>115</v>
      </c>
      <c r="R15" t="s">
        <v>8366</v>
      </c>
      <c r="S15">
        <v>59</v>
      </c>
      <c r="U15">
        <v>34</v>
      </c>
      <c r="V15">
        <v>4</v>
      </c>
      <c r="W15">
        <v>97</v>
      </c>
      <c r="X15">
        <f t="shared" si="0"/>
        <v>0.60824742268041232</v>
      </c>
      <c r="Y15">
        <f t="shared" si="1"/>
        <v>0.35051546391752575</v>
      </c>
    </row>
    <row r="16" spans="1:25" x14ac:dyDescent="0.35">
      <c r="A16" s="14" t="s">
        <v>8368</v>
      </c>
      <c r="B16" s="10">
        <v>54</v>
      </c>
      <c r="C16" s="10"/>
      <c r="D16" s="10">
        <v>31</v>
      </c>
      <c r="E16" s="10">
        <v>3</v>
      </c>
      <c r="F16" s="10">
        <v>88</v>
      </c>
      <c r="R16" t="s">
        <v>8367</v>
      </c>
      <c r="S16">
        <v>65</v>
      </c>
      <c r="U16">
        <v>50</v>
      </c>
      <c r="W16">
        <v>115</v>
      </c>
      <c r="X16">
        <f t="shared" si="0"/>
        <v>0.56521739130434778</v>
      </c>
      <c r="Y16">
        <f t="shared" si="1"/>
        <v>0.43478260869565216</v>
      </c>
    </row>
    <row r="17" spans="1:25" x14ac:dyDescent="0.35">
      <c r="A17" s="14" t="s">
        <v>8369</v>
      </c>
      <c r="B17" s="10">
        <v>37</v>
      </c>
      <c r="C17" s="10"/>
      <c r="D17" s="10">
        <v>35</v>
      </c>
      <c r="E17" s="10">
        <v>3</v>
      </c>
      <c r="F17" s="10">
        <v>75</v>
      </c>
      <c r="R17" t="s">
        <v>8368</v>
      </c>
      <c r="S17">
        <v>54</v>
      </c>
      <c r="U17">
        <v>31</v>
      </c>
      <c r="V17">
        <v>3</v>
      </c>
      <c r="W17">
        <v>88</v>
      </c>
      <c r="X17">
        <f t="shared" si="0"/>
        <v>0.61363636363636365</v>
      </c>
      <c r="Y17">
        <f t="shared" si="1"/>
        <v>0.35227272727272729</v>
      </c>
    </row>
    <row r="18" spans="1:25" x14ac:dyDescent="0.35">
      <c r="A18" s="14" t="s">
        <v>8360</v>
      </c>
      <c r="B18" s="10">
        <v>839</v>
      </c>
      <c r="C18" s="10">
        <v>24</v>
      </c>
      <c r="D18" s="10">
        <v>493</v>
      </c>
      <c r="E18" s="10">
        <v>37</v>
      </c>
      <c r="F18" s="10">
        <v>1393</v>
      </c>
      <c r="R18" t="s">
        <v>8369</v>
      </c>
      <c r="S18">
        <v>37</v>
      </c>
      <c r="U18">
        <v>35</v>
      </c>
      <c r="V18">
        <v>3</v>
      </c>
      <c r="W18">
        <v>75</v>
      </c>
      <c r="X18">
        <f t="shared" si="0"/>
        <v>0.49333333333333335</v>
      </c>
      <c r="Y18">
        <f t="shared" si="1"/>
        <v>0.46666666666666667</v>
      </c>
    </row>
    <row r="19" spans="1:25" x14ac:dyDescent="0.35">
      <c r="R19" t="s">
        <v>8402</v>
      </c>
      <c r="S19">
        <f>SUM(S7:S18)</f>
        <v>839</v>
      </c>
      <c r="T19">
        <f t="shared" ref="T19:W19" si="2">SUM(T7:T18)</f>
        <v>24</v>
      </c>
      <c r="U19">
        <f t="shared" si="2"/>
        <v>493</v>
      </c>
      <c r="V19">
        <f t="shared" si="2"/>
        <v>37</v>
      </c>
      <c r="W19">
        <f t="shared" si="2"/>
        <v>1393</v>
      </c>
      <c r="X19">
        <f t="shared" ref="X19" si="3">S19/W19</f>
        <v>0.60229720028715006</v>
      </c>
      <c r="Y19">
        <f t="shared" ref="Y19" si="4">U19/W19</f>
        <v>0.35391241923905242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8CBAC-1FFC-4AC1-B857-356EC4DF4AC4}">
  <dimension ref="A1:H14"/>
  <sheetViews>
    <sheetView workbookViewId="0">
      <selection activeCell="F14" sqref="F14:G14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COUNTIFS(Data!D:D,"&lt;1000",Data!F:F,"successful",Data!R:R,"Plays")</f>
        <v>141</v>
      </c>
      <c r="C2">
        <f>COUNTIFS(Data!D:D,"&lt;1000",Data!F:F,"Failed",Data!R:R,"Plays")</f>
        <v>45</v>
      </c>
      <c r="D2">
        <f>COUNTIFS(Data!D:D,"&lt;1000",Data!F:F,"Canceled",Data!R:R,"Plays")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>
        <f>D2/E2</f>
        <v>0</v>
      </c>
    </row>
    <row r="3" spans="1:8" x14ac:dyDescent="0.35">
      <c r="A3" t="s">
        <v>8389</v>
      </c>
      <c r="B3">
        <f>COUNTIFS(Data!D:D,"&gt;=1000",Data!D:D,"&lt;5000",Data!F:F,"successful",Data!R:R,"Plays")</f>
        <v>388</v>
      </c>
      <c r="C3">
        <f>COUNTIFS(Data!D:D,"&gt;=1000",Data!D:D,"&lt;5000",Data!F:F,"Failed",Data!R:R,"Plays")</f>
        <v>146</v>
      </c>
      <c r="D3">
        <f>COUNTIFS(Data!D:D,"&gt;=1000",Data!D:D,"&lt;5000",Data!F:F,"Canceled",Data!R:R,"Plays")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>
        <f t="shared" ref="H3:H13" si="3">D3/E3</f>
        <v>0</v>
      </c>
    </row>
    <row r="4" spans="1:8" x14ac:dyDescent="0.35">
      <c r="A4" t="s">
        <v>8390</v>
      </c>
      <c r="B4">
        <f>COUNTIFS(Data!D:D,"&gt;=5000",Data!D:D,"&lt;10000",Data!F:F,"successful",Data!R:R,"Plays")</f>
        <v>93</v>
      </c>
      <c r="C4">
        <f>COUNTIFS(Data!D:D,"&gt;=5000",Data!D:D,"&lt;10000",Data!F:F,"Failed",Data!R:R,"Plays")</f>
        <v>76</v>
      </c>
      <c r="D4">
        <f>COUNTIFS(Data!D:D,"&gt;=5000",Data!D:D,"&lt;10000",Data!F:F,"Canceled",Data!R:R,"Plays")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>
        <f t="shared" si="3"/>
        <v>0</v>
      </c>
    </row>
    <row r="5" spans="1:8" x14ac:dyDescent="0.35">
      <c r="A5" t="s">
        <v>8391</v>
      </c>
      <c r="B5">
        <f>COUNTIFS(Data!D:D,"&gt;=10000",Data!D:D,"&lt;15000",Data!F:F,"successful",Data!R:R,"Plays")</f>
        <v>39</v>
      </c>
      <c r="C5">
        <f>COUNTIFS(Data!D:D,"&gt;=10000",Data!D:D,"&lt;15000",Data!F:F,"Failed",Data!R:R,"Plays")</f>
        <v>33</v>
      </c>
      <c r="D5">
        <f>COUNTIFS(Data!D:D,"&gt;=10000",Data!D:D,"&lt;15000",Data!F:F,"Canceled",Data!R:R,"Plays")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>
        <f t="shared" si="3"/>
        <v>0</v>
      </c>
    </row>
    <row r="6" spans="1:8" x14ac:dyDescent="0.35">
      <c r="A6" t="s">
        <v>8392</v>
      </c>
      <c r="B6">
        <f>COUNTIFS(Data!D:D,"&gt;=15000",Data!D:D,"&lt;20000",Data!F:F,"successful",Data!R:R,"Plays")</f>
        <v>12</v>
      </c>
      <c r="C6">
        <f>COUNTIFS(Data!D:D,"&gt;=15000",Data!D:D,"&lt;20000",Data!F:F,"Failed",Data!R:R,"Plays")</f>
        <v>12</v>
      </c>
      <c r="D6">
        <f>COUNTIFS(Data!D:D,"&gt;=15000",Data!D:D,"&lt;20000",Data!F:F,"Canceled",Data!R:R,"Plays")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>
        <f t="shared" si="3"/>
        <v>0</v>
      </c>
    </row>
    <row r="7" spans="1:8" x14ac:dyDescent="0.35">
      <c r="A7" t="s">
        <v>8393</v>
      </c>
      <c r="B7">
        <f>COUNTIFS(Data!D:D,"&gt;=20000",Data!D:D,"&lt;25000",Data!F:F,"successful",Data!R:R,"Plays")</f>
        <v>9</v>
      </c>
      <c r="C7">
        <f>COUNTIFS(Data!D:D,"&gt;=20000",Data!D:D,"&lt;25000",Data!F:F,"Failed",Data!R:R,"Plays")</f>
        <v>11</v>
      </c>
      <c r="D7">
        <f>COUNTIFS(Data!D:D,"&gt;=20000",Data!D:D,"&lt;25000",Data!F:F,"Canceled",Data!R:R,"Plays")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>
        <f t="shared" si="3"/>
        <v>0</v>
      </c>
    </row>
    <row r="8" spans="1:8" x14ac:dyDescent="0.35">
      <c r="A8" t="s">
        <v>8394</v>
      </c>
      <c r="B8">
        <f>COUNTIFS(Data!D:D,"&gt;=25000",Data!D:D,"&lt;30000",Data!F:F,"successful",Data!R:R,"Plays")</f>
        <v>1</v>
      </c>
      <c r="C8">
        <f>COUNTIFS(Data!D:D,"&gt;=25000",Data!D:D,"&lt;30000",Data!F:F,"Failed",Data!R:R,"Plays")</f>
        <v>4</v>
      </c>
      <c r="D8">
        <f>COUNTIFS(Data!D:D,"&gt;=25000",Data!D:D,"&lt;30000",Data!F:F,"Canceled",Data!R:R,"Plays")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>
        <f t="shared" si="3"/>
        <v>0</v>
      </c>
    </row>
    <row r="9" spans="1:8" x14ac:dyDescent="0.35">
      <c r="A9" t="s">
        <v>8395</v>
      </c>
      <c r="B9">
        <f>COUNTIFS(Data!D:D,"&gt;=30000",Data!D:D,"&lt;35000",Data!F:F,"successful",Data!R:R,"Plays")</f>
        <v>3</v>
      </c>
      <c r="C9">
        <f>COUNTIFS(Data!D:D,"&gt;=30000",Data!D:D,"&lt;35000",Data!F:F,"Failed",Data!R:R,"Plays")</f>
        <v>8</v>
      </c>
      <c r="D9">
        <f>COUNTIFS(Data!D:D,"&gt;=30000",Data!D:D,"&lt;35000",Data!F:F,"Canceled",Data!R:R,"Plays")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>
        <f t="shared" si="3"/>
        <v>0</v>
      </c>
    </row>
    <row r="10" spans="1:8" x14ac:dyDescent="0.35">
      <c r="A10" t="s">
        <v>8396</v>
      </c>
      <c r="B10">
        <f>COUNTIFS(Data!D:D,"&gt;=35000",Data!D:D,"&lt;40000",Data!F:F,"successful",Data!R:R,"Plays")</f>
        <v>4</v>
      </c>
      <c r="C10">
        <f>COUNTIFS(Data!D:D,"&gt;=35000",Data!D:D,"&lt;40000",Data!F:F,"Failed",Data!R:R,"Plays")</f>
        <v>2</v>
      </c>
      <c r="D10">
        <f>COUNTIFS(Data!D:D,"&gt;=35000",Data!D:D,"&lt;40000",Data!F:F,"Canceled",Data!R:R,"Plays")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>
        <f t="shared" si="3"/>
        <v>0</v>
      </c>
    </row>
    <row r="11" spans="1:8" x14ac:dyDescent="0.35">
      <c r="A11" t="s">
        <v>8397</v>
      </c>
      <c r="B11">
        <f>COUNTIFS(Data!D:D,"&gt;=40000",Data!D:D,"&lt;45000",Data!F:F,"successful",Data!R:R,"Plays")</f>
        <v>2</v>
      </c>
      <c r="C11">
        <f>COUNTIFS(Data!D:D,"&gt;=40000",Data!D:D,"&lt;45000",Data!F:F,"Failed",Data!R:R,"Plays")</f>
        <v>1</v>
      </c>
      <c r="D11">
        <f>COUNTIFS(Data!D:D,"&gt;=40000",Data!D:D,"&lt;45000",Data!F:F,"Canceled",Data!R:R,"Plays")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>
        <f t="shared" si="3"/>
        <v>0</v>
      </c>
    </row>
    <row r="12" spans="1:8" x14ac:dyDescent="0.35">
      <c r="A12" t="s">
        <v>8398</v>
      </c>
      <c r="B12">
        <f>COUNTIFS(Data!D:D,"&gt;=45000",Data!D:D,"&lt;50000",Data!F:F,"successful",Data!R:R,"Plays")</f>
        <v>0</v>
      </c>
      <c r="C12">
        <f>COUNTIFS(Data!D:D,"&gt;=45000",Data!D:D,"&lt;50000",Data!F:F,"Failed",Data!R:R,"Plays")</f>
        <v>1</v>
      </c>
      <c r="D12">
        <f>COUNTIFS(Data!D:D,"&gt;=45000",Data!D:D,"&lt;50000",Data!F:F,"Canceled",Data!R:R,"Plays")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>
        <f t="shared" si="3"/>
        <v>0</v>
      </c>
    </row>
    <row r="13" spans="1:8" x14ac:dyDescent="0.35">
      <c r="A13" t="s">
        <v>8399</v>
      </c>
      <c r="B13">
        <f>COUNTIFS(Data!D:D,"&gt;50000",Data!F:F,"successful",Data!R:R,"Plays")</f>
        <v>2</v>
      </c>
      <c r="C13">
        <f>COUNTIFS(Data!D:D,"&gt;+50000",Data!F:F,"Failed",Data!R:R,"Plays")</f>
        <v>10</v>
      </c>
      <c r="D13">
        <f>COUNTIFS(Data!D:D,"&gt;=50000",Data!F:F,"Canceled",Data!R:R,"Plays")</f>
        <v>0</v>
      </c>
      <c r="E13">
        <f t="shared" si="0"/>
        <v>12</v>
      </c>
      <c r="F13" s="15">
        <f t="shared" si="1"/>
        <v>0.16666666666666666</v>
      </c>
      <c r="G13" s="15">
        <f t="shared" si="2"/>
        <v>0.83333333333333337</v>
      </c>
      <c r="H13">
        <f t="shared" si="3"/>
        <v>0</v>
      </c>
    </row>
    <row r="14" spans="1:8" x14ac:dyDescent="0.35">
      <c r="A14" t="s">
        <v>8403</v>
      </c>
      <c r="B14">
        <f>SUM(B2:B13)</f>
        <v>694</v>
      </c>
      <c r="C14">
        <f>SUM(C2:C13)</f>
        <v>349</v>
      </c>
      <c r="D14">
        <f>SUM(D2:D13)</f>
        <v>0</v>
      </c>
      <c r="E14">
        <f>SUM(E2:E13)</f>
        <v>1043</v>
      </c>
      <c r="F14" s="15">
        <f t="shared" ref="F14" si="4">B14/E14</f>
        <v>0.66538830297219564</v>
      </c>
      <c r="G14" s="15">
        <f t="shared" ref="G14" si="5">C14/E14</f>
        <v>0.33461169702780441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topLeftCell="C1" zoomScale="95" zoomScaleNormal="95" workbookViewId="0">
      <pane ySplit="1" topLeftCell="A2" activePane="bottomLeft" state="frozen"/>
      <selection pane="bottomLeft" activeCell="H1" sqref="H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6" width="21.90625" bestFit="1" customWidth="1"/>
    <col min="17" max="17" width="25.81640625" bestFit="1" customWidth="1"/>
    <col min="18" max="18" width="15.6328125" bestFit="1" customWidth="1"/>
    <col min="19" max="19" width="10.81640625" style="11" bestFit="1" customWidth="1"/>
    <col min="20" max="20" width="12.6328125" style="11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8376</v>
      </c>
      <c r="P1" s="1" t="s">
        <v>8306</v>
      </c>
      <c r="Q1" s="1" t="s">
        <v>8358</v>
      </c>
      <c r="R1" s="1" t="s">
        <v>8307</v>
      </c>
      <c r="S1" s="13" t="s">
        <v>8378</v>
      </c>
      <c r="T1" s="12" t="s">
        <v>8379</v>
      </c>
      <c r="U1" s="1" t="s">
        <v>8377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IFERROR(ROUND(E2/L2,2),"no backers.")</f>
        <v>63.92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IFERROR(ROUND(E3/L3,2),"no backers.")</f>
        <v>185.48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IFERROR(ROUND(E67/L67,2),"no backers.")</f>
        <v>132.05000000000001</v>
      </c>
      <c r="Q67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no backers.</v>
      </c>
      <c r="Q124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no backers.</v>
      </c>
      <c r="Q126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str">
        <f t="shared" ref="P131:P194" si="11">IFERROR(ROUND(E131/L131,2),"no backers.")</f>
        <v>no backers.</v>
      </c>
      <c r="Q131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no backers.</v>
      </c>
      <c r="Q132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no backers.</v>
      </c>
      <c r="Q133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no backers.</v>
      </c>
      <c r="Q135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no backers.</v>
      </c>
      <c r="Q136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no backers.</v>
      </c>
      <c r="Q138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no backers.</v>
      </c>
      <c r="Q139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no backers.</v>
      </c>
      <c r="Q142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no backers.</v>
      </c>
      <c r="Q145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no backers.</v>
      </c>
      <c r="Q149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no backers.</v>
      </c>
      <c r="Q160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no backers.</v>
      </c>
      <c r="Q162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no backers.</v>
      </c>
      <c r="Q165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no backers.</v>
      </c>
      <c r="Q167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no backers.</v>
      </c>
      <c r="Q174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no backers.</v>
      </c>
      <c r="Q175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no backers.</v>
      </c>
      <c r="Q176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no backers.</v>
      </c>
      <c r="Q178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no backers.</v>
      </c>
      <c r="Q180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no backers.</v>
      </c>
      <c r="Q184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no backers.</v>
      </c>
      <c r="Q188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no backers.</v>
      </c>
      <c r="Q190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str">
        <f t="shared" ref="P195:P258" si="16">IFERROR(ROUND(E195/L195,2),"no backers.")</f>
        <v>no backers.</v>
      </c>
      <c r="Q195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no backers.</v>
      </c>
      <c r="Q197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no backers.</v>
      </c>
      <c r="Q201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no backers.</v>
      </c>
      <c r="Q204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no backers.</v>
      </c>
      <c r="Q208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no backers.</v>
      </c>
      <c r="Q210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no backers.</v>
      </c>
      <c r="Q211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no backers.</v>
      </c>
      <c r="Q223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no backers.</v>
      </c>
      <c r="Q225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no backers.</v>
      </c>
      <c r="Q226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no backers.</v>
      </c>
      <c r="Q227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no backers.</v>
      </c>
      <c r="Q229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no backers.</v>
      </c>
      <c r="Q230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no backers.</v>
      </c>
      <c r="Q231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no backers.</v>
      </c>
      <c r="Q233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no backers.</v>
      </c>
      <c r="Q235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no backers.</v>
      </c>
      <c r="Q237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no backers.</v>
      </c>
      <c r="Q238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no backers.</v>
      </c>
      <c r="Q240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IFERROR(ROUND(E259/L259,2),"no backers.")</f>
        <v>66.7</v>
      </c>
      <c r="Q259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IFERROR(ROUND(E323/L323,2),"no backers.")</f>
        <v>106.62</v>
      </c>
      <c r="Q323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IFERROR(ROUND(E387/L387,2),"no backers.")</f>
        <v>111.8</v>
      </c>
      <c r="Q387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no backers.</v>
      </c>
      <c r="Q429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no backers.</v>
      </c>
      <c r="Q431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no backers.</v>
      </c>
      <c r="Q435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no backers.</v>
      </c>
      <c r="Q438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no backers.</v>
      </c>
      <c r="Q439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no backers.</v>
      </c>
      <c r="Q441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no backers.</v>
      </c>
      <c r="Q443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IFERROR(ROUND(E451/L451,2),"no backers.")</f>
        <v>9</v>
      </c>
      <c r="Q451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no backers.</v>
      </c>
      <c r="Q453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no backers.</v>
      </c>
      <c r="Q459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no backers.</v>
      </c>
      <c r="Q463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no backers.</v>
      </c>
      <c r="Q464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no backers.</v>
      </c>
      <c r="Q470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no backers.</v>
      </c>
      <c r="Q471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no backers.</v>
      </c>
      <c r="Q477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no backers.</v>
      </c>
      <c r="Q479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no backers.</v>
      </c>
      <c r="Q480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no backers.</v>
      </c>
      <c r="Q489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no backers.</v>
      </c>
      <c r="Q490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no backers.</v>
      </c>
      <c r="Q492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no backers.</v>
      </c>
      <c r="Q493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no backers.</v>
      </c>
      <c r="Q494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no backers.</v>
      </c>
      <c r="Q495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no backers.</v>
      </c>
      <c r="Q497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no backers.</v>
      </c>
      <c r="Q503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no backers.</v>
      </c>
      <c r="Q512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IFERROR(ROUND(E515/L515,2),"no backers.")</f>
        <v>102.38</v>
      </c>
      <c r="Q515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no backers.</v>
      </c>
      <c r="Q518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no backers.</v>
      </c>
      <c r="Q520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no backers.</v>
      </c>
      <c r="Q549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no backers.</v>
      </c>
      <c r="Q554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no backers.</v>
      </c>
      <c r="Q557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no backers.</v>
      </c>
      <c r="Q560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no backers.</v>
      </c>
      <c r="Q564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no backers.</v>
      </c>
      <c r="Q567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no backers.</v>
      </c>
      <c r="Q569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no backers.</v>
      </c>
      <c r="Q574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IFERROR(ROUND(E579/L579,2),"no backers.")</f>
        <v>10</v>
      </c>
      <c r="Q579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no backers.</v>
      </c>
      <c r="Q583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no backers.</v>
      </c>
      <c r="Q584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no backers.</v>
      </c>
      <c r="Q587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no backers.</v>
      </c>
      <c r="Q604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no backers.</v>
      </c>
      <c r="Q606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no backers.</v>
      </c>
      <c r="Q609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no backers.</v>
      </c>
      <c r="Q612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no backers.</v>
      </c>
      <c r="Q613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no backers.</v>
      </c>
      <c r="Q614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no backers.</v>
      </c>
      <c r="Q616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no backers.</v>
      </c>
      <c r="Q617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no backers.</v>
      </c>
      <c r="Q618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no backers.</v>
      </c>
      <c r="Q620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no backers.</v>
      </c>
      <c r="Q625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no backers.</v>
      </c>
      <c r="Q626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no backers.</v>
      </c>
      <c r="Q627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no backers.</v>
      </c>
      <c r="Q630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no backers.</v>
      </c>
      <c r="Q634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no backers.</v>
      </c>
      <c r="Q639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IFERROR(ROUND(E643/L643,2),"no backers.")</f>
        <v>151.32</v>
      </c>
      <c r="Q643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no backers.</v>
      </c>
      <c r="Q688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IFERROR(ROUND(E707/L707,2),"no backers.")</f>
        <v>195.4</v>
      </c>
      <c r="Q707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no backers.</v>
      </c>
      <c r="Q708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no backers.</v>
      </c>
      <c r="Q712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no backers.</v>
      </c>
      <c r="Q762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no backers.</v>
      </c>
      <c r="Q764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no backers.</v>
      </c>
      <c r="Q766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no backers.</v>
      </c>
      <c r="Q768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str">
        <f t="shared" si="56"/>
        <v>no backers.</v>
      </c>
      <c r="Q770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IFERROR(ROUND(E771/L771,2),"no backers.")</f>
        <v>31.85</v>
      </c>
      <c r="Q771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no backers.</v>
      </c>
      <c r="Q772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IFERROR(ROUND(E835/L835,2),"no backers.")</f>
        <v>148.78</v>
      </c>
      <c r="Q835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no backers.</v>
      </c>
      <c r="Q877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no backers.</v>
      </c>
      <c r="Q889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str">
        <f t="shared" ref="P899:P962" si="71">IFERROR(ROUND(E899/L899,2),"no backers.")</f>
        <v>no backers.</v>
      </c>
      <c r="Q899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no backers.</v>
      </c>
      <c r="Q903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no backers.</v>
      </c>
      <c r="Q908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no backers.</v>
      </c>
      <c r="Q909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no backers.</v>
      </c>
      <c r="Q910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no backers.</v>
      </c>
      <c r="Q913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no backers.</v>
      </c>
      <c r="Q916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no backers.</v>
      </c>
      <c r="Q918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no backers.</v>
      </c>
      <c r="Q922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no backers.</v>
      </c>
      <c r="Q928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no backers.</v>
      </c>
      <c r="Q929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no backers.</v>
      </c>
      <c r="Q931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no backers.</v>
      </c>
      <c r="Q938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no backers.</v>
      </c>
      <c r="Q949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IFERROR(ROUND(E963/L963,2),"no backers.")</f>
        <v>364.35</v>
      </c>
      <c r="Q963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no backers.</v>
      </c>
      <c r="Q990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IFERROR(ROUND(E1027/L1027,2),"no backers.")</f>
        <v>71.849999999999994</v>
      </c>
      <c r="Q1027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no backers.</v>
      </c>
      <c r="Q1043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no backers.</v>
      </c>
      <c r="Q1048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no backers.</v>
      </c>
      <c r="Q1051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no backers.</v>
      </c>
      <c r="Q1052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no backers.</v>
      </c>
      <c r="Q1053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no backers.</v>
      </c>
      <c r="Q1054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no backers.</v>
      </c>
      <c r="Q1056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no backers.</v>
      </c>
      <c r="Q1057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no backers.</v>
      </c>
      <c r="Q1058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no backers.</v>
      </c>
      <c r="Q1059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no backers.</v>
      </c>
      <c r="Q1060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no backers.</v>
      </c>
      <c r="Q1061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no backers.</v>
      </c>
      <c r="Q1063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no backers.</v>
      </c>
      <c r="Q1065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no backers.</v>
      </c>
      <c r="Q1073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no backers.</v>
      </c>
      <c r="Q1086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no backers.</v>
      </c>
      <c r="Q1089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IFERROR(ROUND(E1091/L1091,2),"no backers.")</f>
        <v>23.96</v>
      </c>
      <c r="Q1091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no backers.</v>
      </c>
      <c r="Q1109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no backers.</v>
      </c>
      <c r="Q1122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no backers.</v>
      </c>
      <c r="Q1124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no backers.</v>
      </c>
      <c r="Q1127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no backers.</v>
      </c>
      <c r="Q1133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no backers.</v>
      </c>
      <c r="Q1142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no backers.</v>
      </c>
      <c r="Q1143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no backers.</v>
      </c>
      <c r="Q1144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no backers.</v>
      </c>
      <c r="Q1146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no backers.</v>
      </c>
      <c r="Q1149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no backers.</v>
      </c>
      <c r="Q1153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IFERROR(ROUND(E1155/L1155,2),"no backers.")</f>
        <v>50</v>
      </c>
      <c r="Q1155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no backers.</v>
      </c>
      <c r="Q1158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no backers.</v>
      </c>
      <c r="Q1161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no backers.</v>
      </c>
      <c r="Q1163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no backers.</v>
      </c>
      <c r="Q1165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no backers.</v>
      </c>
      <c r="Q1166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no backers.</v>
      </c>
      <c r="Q1174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no backers.</v>
      </c>
      <c r="Q1179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IFERROR(ROUND(E1219/L1219,2),"no backers.")</f>
        <v>148.57</v>
      </c>
      <c r="Q1219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no backers.</v>
      </c>
      <c r="Q1229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no backers.</v>
      </c>
      <c r="Q1232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no backers.</v>
      </c>
      <c r="Q1233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no backers.</v>
      </c>
      <c r="Q1236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no backers.</v>
      </c>
      <c r="Q1238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no backers.</v>
      </c>
      <c r="Q1239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no backers.</v>
      </c>
      <c r="Q1241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IFERROR(ROUND(E1283/L1283,2),"no backers.")</f>
        <v>104.73</v>
      </c>
      <c r="Q1283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no backers.</v>
      </c>
      <c r="Q1334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no backers.</v>
      </c>
      <c r="Q1335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no backers.</v>
      </c>
      <c r="Q1342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IFERROR(ROUND(E1347/L1347,2),"no backers.")</f>
        <v>53.57</v>
      </c>
      <c r="Q1347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str">
        <f t="shared" ref="P1411:P1474" si="111">IFERROR(ROUND(E1411/L1411,2),"no backers.")</f>
        <v>no backers.</v>
      </c>
      <c r="Q1411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no backers.</v>
      </c>
      <c r="Q1418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no backers.</v>
      </c>
      <c r="Q1427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no backers.</v>
      </c>
      <c r="Q1428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no backers.</v>
      </c>
      <c r="Q1431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no backers.</v>
      </c>
      <c r="Q1434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no backers.</v>
      </c>
      <c r="Q1444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no backers.</v>
      </c>
      <c r="Q1445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no backers.</v>
      </c>
      <c r="Q1446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no backers.</v>
      </c>
      <c r="Q1447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no backers.</v>
      </c>
      <c r="Q1448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no backers.</v>
      </c>
      <c r="Q1450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no backers.</v>
      </c>
      <c r="Q1451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no backers.</v>
      </c>
      <c r="Q1454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no backers.</v>
      </c>
      <c r="Q1455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no backers.</v>
      </c>
      <c r="Q1459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no backers.</v>
      </c>
      <c r="Q1460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no backers.</v>
      </c>
      <c r="Q1461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no backers.</v>
      </c>
      <c r="Q1462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IFERROR(ROUND(E1475/L1475,2),"no backers.")</f>
        <v>38.46</v>
      </c>
      <c r="Q1475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no backers.</v>
      </c>
      <c r="Q1486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no backers.</v>
      </c>
      <c r="Q1489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no backers.</v>
      </c>
      <c r="Q1491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no backers.</v>
      </c>
      <c r="Q1495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no backers.</v>
      </c>
      <c r="Q1497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no backers.</v>
      </c>
      <c r="Q1498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IFERROR(ROUND(E1539/L1539,2),"no backers.")</f>
        <v>96.38</v>
      </c>
      <c r="Q1539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no backers.</v>
      </c>
      <c r="Q1546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no backers.</v>
      </c>
      <c r="Q1549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no backers.</v>
      </c>
      <c r="Q1553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no backers.</v>
      </c>
      <c r="Q1555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no backers.</v>
      </c>
      <c r="Q1556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no backers.</v>
      </c>
      <c r="Q1557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no backers.</v>
      </c>
      <c r="Q1564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no backers.</v>
      </c>
      <c r="Q1571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no backers.</v>
      </c>
      <c r="Q1582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no backers.</v>
      </c>
      <c r="Q1586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no backers.</v>
      </c>
      <c r="Q1588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no backers.</v>
      </c>
      <c r="Q1590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no backers.</v>
      </c>
      <c r="Q1591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no backers.</v>
      </c>
      <c r="Q1594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no backers.</v>
      </c>
      <c r="Q1599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no backers.</v>
      </c>
      <c r="Q1601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IFERROR(ROUND(E1603/L1603,2),"no backers.")</f>
        <v>48.33</v>
      </c>
      <c r="Q1603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IFERROR(ROUND(E1667/L1667,2),"no backers.")</f>
        <v>44.96</v>
      </c>
      <c r="Q1667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no backers.</v>
      </c>
      <c r="Q1684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no backers.</v>
      </c>
      <c r="Q1698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no backers.</v>
      </c>
      <c r="Q1700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no backers.</v>
      </c>
      <c r="Q1707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no backers.</v>
      </c>
      <c r="Q1708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no backers.</v>
      </c>
      <c r="Q1710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no backers.</v>
      </c>
      <c r="Q1714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no backers.</v>
      </c>
      <c r="Q1723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str">
        <f t="shared" ref="P1731:P1794" si="136">IFERROR(ROUND(E1731/L1731,2),"no backers.")</f>
        <v>no backers.</v>
      </c>
      <c r="Q1731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no backers.</v>
      </c>
      <c r="Q1732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no backers.</v>
      </c>
      <c r="Q1733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no backers.</v>
      </c>
      <c r="Q1734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no backers.</v>
      </c>
      <c r="Q1735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no backers.</v>
      </c>
      <c r="Q1742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no backers.</v>
      </c>
      <c r="Q1768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IFERROR(ROUND(E1795/L1795,2),"no backers.")</f>
        <v>20</v>
      </c>
      <c r="Q1795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no backers.</v>
      </c>
      <c r="Q1815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no backers.</v>
      </c>
      <c r="Q1817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no backers.</v>
      </c>
      <c r="Q1820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IFERROR(ROUND(E1859/L1859,2),"no backers.")</f>
        <v>136.36000000000001</v>
      </c>
      <c r="Q1859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no backers.</v>
      </c>
      <c r="Q1863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no backers.</v>
      </c>
      <c r="Q1871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no backers.</v>
      </c>
      <c r="Q1878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no backers.</v>
      </c>
      <c r="Q1879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no backers.</v>
      </c>
      <c r="Q1880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IFERROR(ROUND(E1923/L1923,2),"no backers.")</f>
        <v>54</v>
      </c>
      <c r="Q1923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no backers.</v>
      </c>
      <c r="Q1984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IFERROR(ROUND(E1987/L1987,2),"no backers.")</f>
        <v>12.75</v>
      </c>
      <c r="Q1987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no backers.</v>
      </c>
      <c r="Q1995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no backers.</v>
      </c>
      <c r="Q1996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no backers.</v>
      </c>
      <c r="Q1998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no backers.</v>
      </c>
      <c r="Q1999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IFERROR(ROUND(E2051/L2051,2),"no backers.")</f>
        <v>80.989999999999995</v>
      </c>
      <c r="Q2051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IFERROR(ROUND(E2115/L2115,2),"no backers.")</f>
        <v>68.599999999999994</v>
      </c>
      <c r="Q2115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no backers.</v>
      </c>
      <c r="Q2143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no backers.</v>
      </c>
      <c r="Q2151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IFERROR(ROUND(E2179/L2179,2),"no backers.")</f>
        <v>65.87</v>
      </c>
      <c r="Q2179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IFERROR(ROUND(E2243/L2243,2),"no backers.")</f>
        <v>49.47</v>
      </c>
      <c r="Q2243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IFERROR(ROUND(E2307/L2307,2),"no backers.")</f>
        <v>109.11</v>
      </c>
      <c r="Q2307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no backers.</v>
      </c>
      <c r="Q2343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no backers.</v>
      </c>
      <c r="Q2344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no backers.</v>
      </c>
      <c r="Q2347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no backers.</v>
      </c>
      <c r="Q2351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no backers.</v>
      </c>
      <c r="Q2352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no backers.</v>
      </c>
      <c r="Q2354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no backers.</v>
      </c>
      <c r="Q2355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no backers.</v>
      </c>
      <c r="Q2358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no backers.</v>
      </c>
      <c r="Q2359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no backers.</v>
      </c>
      <c r="Q2360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no backers.</v>
      </c>
      <c r="Q2363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no backers.</v>
      </c>
      <c r="Q2365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no backers.</v>
      </c>
      <c r="Q2366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no backers.</v>
      </c>
      <c r="Q2367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str">
        <f t="shared" ref="P2371:P2434" si="186">IFERROR(ROUND(E2371/L2371,2),"no backers.")</f>
        <v>no backers.</v>
      </c>
      <c r="Q2371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no backers.</v>
      </c>
      <c r="Q2373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no backers.</v>
      </c>
      <c r="Q2377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no backers.</v>
      </c>
      <c r="Q2379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no backers.</v>
      </c>
      <c r="Q2380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no backers.</v>
      </c>
      <c r="Q2381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no backers.</v>
      </c>
      <c r="Q2388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no backers.</v>
      </c>
      <c r="Q2392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no backers.</v>
      </c>
      <c r="Q2394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no backers.</v>
      </c>
      <c r="Q2397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no backers.</v>
      </c>
      <c r="Q2399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no backers.</v>
      </c>
      <c r="Q2400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no backers.</v>
      </c>
      <c r="Q2401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no backers.</v>
      </c>
      <c r="Q2402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no backers.</v>
      </c>
      <c r="Q2406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no backers.</v>
      </c>
      <c r="Q2412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no backers.</v>
      </c>
      <c r="Q2414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no backers.</v>
      </c>
      <c r="Q2419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no backers.</v>
      </c>
      <c r="Q2421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no backers.</v>
      </c>
      <c r="Q2428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str">
        <f t="shared" ref="P2435:P2498" si="191">IFERROR(ROUND(E2435/L2435,2),"no backers.")</f>
        <v>no backers.</v>
      </c>
      <c r="Q2435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no backers.</v>
      </c>
      <c r="Q2439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no backers.</v>
      </c>
      <c r="Q2441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IFERROR(ROUND(E2499/L2499,2),"no backers.")</f>
        <v>80.55</v>
      </c>
      <c r="Q2499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no backers.</v>
      </c>
      <c r="Q2505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no backers.</v>
      </c>
      <c r="Q2506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no backers.</v>
      </c>
      <c r="Q2507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no backers.</v>
      </c>
      <c r="Q2509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no backers.</v>
      </c>
      <c r="Q2510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no backers.</v>
      </c>
      <c r="Q2513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no backers.</v>
      </c>
      <c r="Q2514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no backers.</v>
      </c>
      <c r="Q2515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no backers.</v>
      </c>
      <c r="Q2518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no backers.</v>
      </c>
      <c r="Q2520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no backers.</v>
      </c>
      <c r="Q2522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str">
        <f t="shared" ref="P2563:P2626" si="201">IFERROR(ROUND(E2563/L2563,2),"no backers.")</f>
        <v>no backers.</v>
      </c>
      <c r="Q2563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no backers.</v>
      </c>
      <c r="Q2565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no backers.</v>
      </c>
      <c r="Q2566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no backers.</v>
      </c>
      <c r="Q2568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no backers.</v>
      </c>
      <c r="Q2574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no backers.</v>
      </c>
      <c r="Q2575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no backers.</v>
      </c>
      <c r="Q2576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no backers.</v>
      </c>
      <c r="Q2577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no backers.</v>
      </c>
      <c r="Q2578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no backers.</v>
      </c>
      <c r="Q2579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no backers.</v>
      </c>
      <c r="Q2580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no backers.</v>
      </c>
      <c r="Q2586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no backers.</v>
      </c>
      <c r="Q2592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no backers.</v>
      </c>
      <c r="Q2595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IFERROR(ROUND(E2627/L2627,2),"no backers.")</f>
        <v>27.58</v>
      </c>
      <c r="Q2627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no backers.</v>
      </c>
      <c r="Q2644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no backers.</v>
      </c>
      <c r="Q2688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no backers.</v>
      </c>
      <c r="Q2689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IFERROR(ROUND(E2691/L2691,2),"no backers.")</f>
        <v>1</v>
      </c>
      <c r="Q2691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no backers.</v>
      </c>
      <c r="Q2701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no backers.</v>
      </c>
      <c r="Q2745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no backers.</v>
      </c>
      <c r="Q2752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no backers.</v>
      </c>
      <c r="Q2753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IFERROR(ROUND(E2755/L2755,2),"no backers.")</f>
        <v>47.5</v>
      </c>
      <c r="Q2755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no backers.</v>
      </c>
      <c r="Q2756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no backers.</v>
      </c>
      <c r="Q2762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no backers.</v>
      </c>
      <c r="Q2767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no backers.</v>
      </c>
      <c r="Q2773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no backers.</v>
      </c>
      <c r="Q2774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no backers.</v>
      </c>
      <c r="Q2782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IFERROR(ROUND(E2819/L2819,2),"no backers.")</f>
        <v>23.64</v>
      </c>
      <c r="Q2819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no backers.</v>
      </c>
      <c r="Q2844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no backers.</v>
      </c>
      <c r="Q2845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no backers.</v>
      </c>
      <c r="Q2848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no backers.</v>
      </c>
      <c r="Q2849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no backers.</v>
      </c>
      <c r="Q2853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no backers.</v>
      </c>
      <c r="Q2855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no backers.</v>
      </c>
      <c r="Q2860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no backers.</v>
      </c>
      <c r="Q2867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no backers.</v>
      </c>
      <c r="Q2874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no backers.</v>
      </c>
      <c r="Q2878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str">
        <f t="shared" ref="P2883:P2946" si="226">IFERROR(ROUND(E2883/L2883,2),"no backers.")</f>
        <v>no backers.</v>
      </c>
      <c r="Q2883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no backers.</v>
      </c>
      <c r="Q2890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no backers.</v>
      </c>
      <c r="Q2896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no backers.</v>
      </c>
      <c r="Q2901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no backers.</v>
      </c>
      <c r="Q2945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str">
        <f t="shared" ref="P2947:P3010" si="231">IFERROR(ROUND(E2947/L2947,2),"no backers.")</f>
        <v>no backers.</v>
      </c>
      <c r="Q2947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no backers.</v>
      </c>
      <c r="Q2952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no backers.</v>
      </c>
      <c r="Q2956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no backers.</v>
      </c>
      <c r="Q2960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no backers.</v>
      </c>
      <c r="Q2961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no backers.</v>
      </c>
      <c r="Q2962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IFERROR(ROUND(E3011/L3011,2),"no backers.")</f>
        <v>233.9</v>
      </c>
      <c r="Q3011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no backers.</v>
      </c>
      <c r="Q3056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no backers.</v>
      </c>
      <c r="Q3058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no backers.</v>
      </c>
      <c r="Q3059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no backers.</v>
      </c>
      <c r="Q3063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IFERROR(ROUND(E3075/L3075,2),"no backers.")</f>
        <v>92.14</v>
      </c>
      <c r="Q3075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no backers.</v>
      </c>
      <c r="Q3084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no backers.</v>
      </c>
      <c r="Q3116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no backers.</v>
      </c>
      <c r="Q3127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no backers.</v>
      </c>
      <c r="Q3129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IFERROR(ROUND(E3139/L3139,2),"no backers.")</f>
        <v>50</v>
      </c>
      <c r="Q3139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no backers.</v>
      </c>
      <c r="Q3140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no backers.</v>
      </c>
      <c r="Q3145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no backers.</v>
      </c>
      <c r="Q3147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no backers.</v>
      </c>
      <c r="Q3192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no backers.</v>
      </c>
      <c r="Q3196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IFERROR(ROUND(E3203/L3203,2),"no backers.")</f>
        <v>12.5</v>
      </c>
      <c r="Q3203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no backers.</v>
      </c>
      <c r="Q3206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no backers.</v>
      </c>
      <c r="Q3208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IFERROR(ROUND(E3267/L3267,2),"no backers.")</f>
        <v>70.290000000000006</v>
      </c>
      <c r="Q3267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IFERROR(ROUND(E3331/L3331,2),"no backers.")</f>
        <v>44.92</v>
      </c>
      <c r="Q3331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IFERROR(ROUND(E3395/L3395,2),"no backers.")</f>
        <v>36.07</v>
      </c>
      <c r="Q3395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IFERROR(ROUND(E3459/L3459,2),"no backers.")</f>
        <v>50.98</v>
      </c>
      <c r="Q3459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IFERROR(ROUND(E3523/L3523,2),"no backers.")</f>
        <v>45.62</v>
      </c>
      <c r="Q3523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IFERROR(ROUND(E3587/L3587,2),"no backers.")</f>
        <v>176.09</v>
      </c>
      <c r="Q3587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no backers.</v>
      </c>
      <c r="Q3630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no backers.</v>
      </c>
      <c r="Q3638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no backers.</v>
      </c>
      <c r="Q3643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no backers.</v>
      </c>
      <c r="Q3645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IFERROR(ROUND(E3651/L3651,2),"no backers.")</f>
        <v>97.5</v>
      </c>
      <c r="Q3651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IFERROR(ROUND(E3715/L3715,2),"no backers.")</f>
        <v>106.84</v>
      </c>
      <c r="Q3715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no backers.</v>
      </c>
      <c r="Q3735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no backers.</v>
      </c>
      <c r="Q3743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no backers.</v>
      </c>
      <c r="Q3745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no backers.</v>
      </c>
      <c r="Q3746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IFERROR(ROUND(E3779/L3779,2),"no backers.")</f>
        <v>48.54</v>
      </c>
      <c r="Q3779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no backers.</v>
      </c>
      <c r="Q3792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no backers.</v>
      </c>
      <c r="Q3793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no backers.</v>
      </c>
      <c r="Q3804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no backers.</v>
      </c>
      <c r="Q3806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IFERROR(ROUND(E3843/L3843,2),"no backers.")</f>
        <v>25.65</v>
      </c>
      <c r="Q3843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no backers.</v>
      </c>
      <c r="Q3865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no backers.</v>
      </c>
      <c r="Q3874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no backers.</v>
      </c>
      <c r="Q3875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no backers.</v>
      </c>
      <c r="Q3876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no backers.</v>
      </c>
      <c r="Q3877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no backers.</v>
      </c>
      <c r="Q3881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no backers.</v>
      </c>
      <c r="Q3884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no backers.</v>
      </c>
      <c r="Q3885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no backers.</v>
      </c>
      <c r="Q3886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no backers.</v>
      </c>
      <c r="Q3887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no backers.</v>
      </c>
      <c r="Q3888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no backers.</v>
      </c>
      <c r="Q3894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no backers.</v>
      </c>
      <c r="Q3905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IFERROR(ROUND(E3907/L3907,2),"no backers.")</f>
        <v>24.71</v>
      </c>
      <c r="Q3907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no backers.</v>
      </c>
      <c r="Q3918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no backers.</v>
      </c>
      <c r="Q3923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no backers.</v>
      </c>
      <c r="Q3932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no backers.</v>
      </c>
      <c r="Q3933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no backers.</v>
      </c>
      <c r="Q3938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no backers.</v>
      </c>
      <c r="Q3944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no backers.</v>
      </c>
      <c r="Q3946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no backers.</v>
      </c>
      <c r="Q3950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no backers.</v>
      </c>
      <c r="Q3955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no backers.</v>
      </c>
      <c r="Q3956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no backers.</v>
      </c>
      <c r="Q3958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no backers.</v>
      </c>
      <c r="Q3965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IFERROR(ROUND(E3971/L3971,2),"no backers.")</f>
        <v>35.17</v>
      </c>
      <c r="Q3971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no backers.</v>
      </c>
      <c r="Q3977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no backers.</v>
      </c>
      <c r="Q3991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no backers.</v>
      </c>
      <c r="Q3999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no backers.</v>
      </c>
      <c r="Q4014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no backers.</v>
      </c>
      <c r="Q4016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no backers.</v>
      </c>
      <c r="Q4025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no backers.</v>
      </c>
      <c r="Q4028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no backers.</v>
      </c>
      <c r="Q4031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no backers.</v>
      </c>
      <c r="Q4033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IFERROR(ROUND(E4035/L4035,2),"no backers.")</f>
        <v>65.34</v>
      </c>
      <c r="Q4035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no backers.</v>
      </c>
      <c r="Q4045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no backers.</v>
      </c>
      <c r="Q4053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no backers.</v>
      </c>
      <c r="Q4056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no backers.</v>
      </c>
      <c r="Q4063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no backers.</v>
      </c>
      <c r="Q4073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no backers.</v>
      </c>
      <c r="Q4078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no backers.</v>
      </c>
      <c r="Q4080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no backers.</v>
      </c>
      <c r="Q4082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no backers.</v>
      </c>
      <c r="Q4089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str">
        <f t="shared" ref="P4099:P4115" si="321">IFERROR(ROUND(E4099/L4099,2),"no backers.")</f>
        <v>no backers.</v>
      </c>
      <c r="Q4099" t="s">
        <v>8315</v>
      </c>
      <c r="R4099" t="s">
        <v>8316</v>
      </c>
      <c r="S4099" s="11">
        <f t="shared" ref="S4099:S4116" si="322">(((J4099/60)/60)/24)+DATE(1970,1,1)</f>
        <v>42344.824502314819</v>
      </c>
      <c r="T4099" s="11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no backers.</v>
      </c>
      <c r="Q4100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no backers.</v>
      </c>
      <c r="Q4102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no backers.</v>
      </c>
      <c r="Q4103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no backers.</v>
      </c>
      <c r="Q4111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  <row r="4116" spans="1:21" hidden="1" x14ac:dyDescent="0.35">
      <c r="S4116" s="11">
        <f t="shared" si="322"/>
        <v>25569</v>
      </c>
      <c r="T4116" s="11">
        <f t="shared" si="323"/>
        <v>25569</v>
      </c>
      <c r="U4116">
        <f t="shared" si="324"/>
        <v>1970</v>
      </c>
    </row>
  </sheetData>
  <autoFilter ref="A1:T4116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 P1:R1 T1:U1">
    <cfRule type="colorScale" priority="1">
      <colorScale>
        <cfvo type="min"/>
        <cfvo type="max"/>
        <color rgb="FFFF0000"/>
        <color rgb="FF92D05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rdsm1</cp:lastModifiedBy>
  <dcterms:created xsi:type="dcterms:W3CDTF">2017-04-20T15:17:24Z</dcterms:created>
  <dcterms:modified xsi:type="dcterms:W3CDTF">2021-06-21T00:10:41Z</dcterms:modified>
</cp:coreProperties>
</file>