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M_Folder\_3 Develop\"/>
    </mc:Choice>
  </mc:AlternateContent>
  <xr:revisionPtr revIDLastSave="0" documentId="13_ncr:1_{0964801A-3E67-4BFC-BE6D-C80D10C3E2F1}" xr6:coauthVersionLast="47" xr6:coauthVersionMax="47" xr10:uidLastSave="{00000000-0000-0000-0000-000000000000}"/>
  <bookViews>
    <workbookView xWindow="-110" yWindow="200" windowWidth="17550" windowHeight="11280" xr2:uid="{2C504F31-A930-42E4-806E-D82B5918461B}"/>
  </bookViews>
  <sheets>
    <sheet name="Tank" sheetId="1" r:id="rId1"/>
    <sheet name="Iref &amp; Ai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M18" i="1"/>
  <c r="M17" i="1"/>
  <c r="M16" i="1"/>
  <c r="M15" i="1"/>
  <c r="M14" i="1"/>
  <c r="M13" i="1"/>
  <c r="M12" i="1"/>
  <c r="I18" i="1"/>
  <c r="I17" i="1"/>
  <c r="I16" i="1"/>
  <c r="I15" i="1"/>
  <c r="I14" i="1"/>
  <c r="I13" i="1"/>
  <c r="I12" i="1"/>
  <c r="E13" i="1"/>
  <c r="E14" i="1"/>
  <c r="E15" i="1"/>
  <c r="E16" i="1"/>
  <c r="E17" i="1"/>
  <c r="E18" i="1"/>
  <c r="E12" i="1"/>
  <c r="B25" i="1"/>
  <c r="C30" i="1"/>
  <c r="C29" i="1"/>
  <c r="C28" i="1"/>
  <c r="C27" i="1"/>
  <c r="B6" i="1"/>
  <c r="B20" i="2"/>
  <c r="B13" i="2"/>
  <c r="B7" i="2"/>
  <c r="B12" i="2" s="1"/>
  <c r="B5" i="2"/>
  <c r="B14" i="2" l="1"/>
  <c r="B21" i="2"/>
  <c r="B22" i="2" s="1"/>
  <c r="B10" i="2"/>
  <c r="B28" i="2" l="1"/>
  <c r="B27" i="2"/>
  <c r="B29" i="2" s="1"/>
</calcChain>
</file>

<file path=xl/sharedStrings.xml><?xml version="1.0" encoding="utf-8"?>
<sst xmlns="http://schemas.openxmlformats.org/spreadsheetml/2006/main" count="76" uniqueCount="60">
  <si>
    <t>LT3092</t>
  </si>
  <si>
    <t>Iref</t>
  </si>
  <si>
    <t>Iout</t>
  </si>
  <si>
    <t>Rout</t>
  </si>
  <si>
    <t>Rset calc</t>
  </si>
  <si>
    <t>Rset Actual</t>
  </si>
  <si>
    <t>Iref ma</t>
  </si>
  <si>
    <t>VDC</t>
  </si>
  <si>
    <t>Rmax</t>
  </si>
  <si>
    <t>Rmax set</t>
  </si>
  <si>
    <t>Vin max</t>
  </si>
  <si>
    <t>ratio</t>
  </si>
  <si>
    <t>R2 (u pick)</t>
  </si>
  <si>
    <t>R3 (Zin)</t>
  </si>
  <si>
    <t>R2 || R3 (R2p)</t>
  </si>
  <si>
    <t xml:space="preserve">R1 </t>
  </si>
  <si>
    <t xml:space="preserve">Rin </t>
  </si>
  <si>
    <t>R1 Actual</t>
  </si>
  <si>
    <t>Rdut Max</t>
  </si>
  <si>
    <t>Rdut Min</t>
  </si>
  <si>
    <t>Idut hi</t>
  </si>
  <si>
    <t xml:space="preserve">                </t>
  </si>
  <si>
    <t>Idut lo</t>
  </si>
  <si>
    <t>diff</t>
  </si>
  <si>
    <t>Depth</t>
  </si>
  <si>
    <t xml:space="preserve">Width </t>
  </si>
  <si>
    <t>Height</t>
  </si>
  <si>
    <t>Area</t>
  </si>
  <si>
    <t xml:space="preserve">Test Well </t>
  </si>
  <si>
    <t>Amps</t>
  </si>
  <si>
    <t>Flow/gpm</t>
  </si>
  <si>
    <t>PUMP</t>
  </si>
  <si>
    <t>GP-201-12L</t>
  </si>
  <si>
    <t>1GPM @12V</t>
  </si>
  <si>
    <t>min 14awg</t>
  </si>
  <si>
    <t>Laser Calibration</t>
  </si>
  <si>
    <t>Laser Slope</t>
  </si>
  <si>
    <t>Laser_Offset</t>
  </si>
  <si>
    <t>Test Prog</t>
  </si>
  <si>
    <t>$TEST_TankControl18V7_Q01.vi</t>
  </si>
  <si>
    <t>Level Fill</t>
  </si>
  <si>
    <t>Level Drain</t>
  </si>
  <si>
    <t>Vs= 24.5VDC</t>
  </si>
  <si>
    <t>Eng Fluke 1460069</t>
  </si>
  <si>
    <t>Iq = 0.0117A</t>
  </si>
  <si>
    <t xml:space="preserve">Time </t>
  </si>
  <si>
    <t>900 seconds</t>
  </si>
  <si>
    <t>T1 Raw</t>
  </si>
  <si>
    <t>T0 Raw</t>
  </si>
  <si>
    <t>Calibrated</t>
  </si>
  <si>
    <t>D</t>
  </si>
  <si>
    <t>Rate In/min</t>
  </si>
  <si>
    <r>
      <t>in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/gal</t>
    </r>
  </si>
  <si>
    <t>Backflow gpH</t>
  </si>
  <si>
    <t>Empty Fill</t>
  </si>
  <si>
    <t>Full Fill</t>
  </si>
  <si>
    <t>Empty Drian</t>
  </si>
  <si>
    <t>Full Drain</t>
  </si>
  <si>
    <t>Δ in/min</t>
  </si>
  <si>
    <t>Speed % @24Vdc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</si>
</sst>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_(* #,##0_);_(* \(#,##0\);_(* &quot;-&quot;??_);_(@_)"/>
    <numFmt numFmtId="166" formatCode="0.000"/>
    <numFmt numFmtId="167" formatCode="0.0%"/>
    <numFmt numFmtId="168" formatCode="0.0"/>
    <numFmt numFmtId="172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545454"/>
      <name val="Roboto Condensed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1" applyNumberFormat="1" applyFont="1" applyAlignment="1">
      <alignment horizontal="right"/>
    </xf>
    <xf numFmtId="0" fontId="0" fillId="2" borderId="0" xfId="0" applyFill="1"/>
    <xf numFmtId="2" fontId="0" fillId="2" borderId="0" xfId="0" applyNumberFormat="1" applyFill="1"/>
    <xf numFmtId="165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5" fontId="0" fillId="2" borderId="0" xfId="1" applyNumberFormat="1" applyFont="1" applyFill="1"/>
    <xf numFmtId="165" fontId="0" fillId="0" borderId="0" xfId="0" applyNumberFormat="1"/>
    <xf numFmtId="2" fontId="0" fillId="0" borderId="0" xfId="0" applyNumberFormat="1"/>
    <xf numFmtId="167" fontId="0" fillId="0" borderId="0" xfId="2" applyNumberFormat="1" applyFon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1" xfId="0" applyBorder="1"/>
    <xf numFmtId="17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0A-4813-BF1D-6E3B9128DB24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0A-4813-BF1D-6E3B9128DB24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0A-4813-BF1D-6E3B9128DB24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0A-4813-BF1D-6E3B912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240A-4813-BF1D-6E3B9128DB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3-240A-4813-BF1D-6E3B9128DB24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B-4A1A-8917-7DBBA3FA224E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B-4A1A-8917-7DBBA3FA224E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B-4A1A-8917-7DBBA3FA224E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1B-4A1A-8917-7DBBA3F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1B-4A1A-8917-7DBBA3FA224E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71B-4A1A-8917-7DBBA3FA224E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0A-4813-BF1D-6E3B9128DB24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0A-4813-BF1D-6E3B9128DB24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0A-4813-BF1D-6E3B9128DB24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0A-4813-BF1D-6E3B912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240A-4813-BF1D-6E3B9128DB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40A-4813-BF1D-6E3B9128DB24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B-4A1A-8917-7DBBA3FA224E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B-4A1A-8917-7DBBA3FA224E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B-4A1A-8917-7DBBA3FA224E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1B-4A1A-8917-7DBBA3F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1B-4A1A-8917-7DBBA3FA224E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1B-4A1A-8917-7DBBA3FA224E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234950</xdr:colOff>
      <xdr:row>19</xdr:row>
      <xdr:rowOff>114300</xdr:rowOff>
    </xdr:from>
    <xdr:ext cx="4391267" cy="2847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873AA-895B-5C87-C24F-D528530B3F9E}"/>
            </a:ext>
          </a:extLst>
        </xdr:cNvPr>
        <xdr:cNvSpPr txBox="1"/>
      </xdr:nvSpPr>
      <xdr:spPr>
        <a:xfrm>
          <a:off x="4375150" y="3930650"/>
          <a:ext cx="4391267" cy="2847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PROCEDURE:</a:t>
          </a:r>
        </a:p>
        <a:p>
          <a:r>
            <a:rPr lang="en-US" sz="1100"/>
            <a:t>Using</a:t>
          </a:r>
          <a:r>
            <a:rPr lang="en-US" sz="1100" baseline="0"/>
            <a:t> test program $TEST_TankControl18V7_Q01.vi, </a:t>
          </a:r>
        </a:p>
        <a:p>
          <a:r>
            <a:rPr lang="en-US" sz="1100" baseline="0"/>
            <a:t>1.  set the Timer Time to 30 seconds</a:t>
          </a:r>
        </a:p>
        <a:p>
          <a:r>
            <a:rPr lang="en-US" sz="1100" baseline="0"/>
            <a:t>2.  Set the level near EMPTY, Reset the timer.</a:t>
          </a:r>
        </a:p>
        <a:p>
          <a:r>
            <a:rPr lang="en-US" sz="1100" baseline="0"/>
            <a:t>3.  Set the direction to FILL and the Speed to the test level.</a:t>
          </a:r>
        </a:p>
        <a:p>
          <a:r>
            <a:rPr lang="en-US" sz="1100" baseline="0"/>
            <a:t>4. Push the Start button.  </a:t>
          </a:r>
        </a:p>
        <a:p>
          <a:r>
            <a:rPr lang="en-US" sz="1100" baseline="0"/>
            <a:t>5. Record the nominal current reading,  then the Rate when timer expires.</a:t>
          </a:r>
        </a:p>
        <a:p>
          <a:r>
            <a:rPr lang="en-US" sz="1100" baseline="0"/>
            <a:t>6.  Rest the timer, set the direction to DRAIN and Speed.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Push the Start button,repeat step 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Once the observations at EMPTY are finished, repeat with the starting at the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FULL level and performing the DRAIN then the FILL evaluations.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Set the Tank to full and the Timer Time to 900 seconds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1. Record the raw Laser value at T0 then press the START Button.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2.  When the timer expires, record the raw laser value at T1 </a:t>
          </a:r>
        </a:p>
        <a:p>
          <a:endParaRPr lang="en-US" sz="1100"/>
        </a:p>
      </xdr:txBody>
    </xdr:sp>
    <xdr:clientData/>
  </xdr:oneCellAnchor>
  <xdr:twoCellAnchor>
    <xdr:from>
      <xdr:col>15</xdr:col>
      <xdr:colOff>152400</xdr:colOff>
      <xdr:row>22</xdr:row>
      <xdr:rowOff>161925</xdr:rowOff>
    </xdr:from>
    <xdr:to>
      <xdr:col>22</xdr:col>
      <xdr:colOff>457200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EEC2A-E0C7-4715-0F34-1891BD5D0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22</xdr:row>
      <xdr:rowOff>171450</xdr:rowOff>
    </xdr:from>
    <xdr:to>
      <xdr:col>15</xdr:col>
      <xdr:colOff>107950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3016A-E32A-4A7C-B1AF-75BBE4234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22</xdr:row>
      <xdr:rowOff>98425</xdr:rowOff>
    </xdr:from>
    <xdr:to>
      <xdr:col>22</xdr:col>
      <xdr:colOff>596900</xdr:colOff>
      <xdr:row>37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C29EC-2460-FE47-812A-D1DC1FEE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22</xdr:row>
      <xdr:rowOff>107950</xdr:rowOff>
    </xdr:from>
    <xdr:to>
      <xdr:col>15</xdr:col>
      <xdr:colOff>247650</xdr:colOff>
      <xdr:row>37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66D7F-04C2-89E1-C8E4-CF6A2C29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161926</xdr:rowOff>
    </xdr:from>
    <xdr:to>
      <xdr:col>4</xdr:col>
      <xdr:colOff>409575</xdr:colOff>
      <xdr:row>6</xdr:row>
      <xdr:rowOff>85726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8F1BAE0-5AAC-4445-A251-DD563B9C73C5}"/>
            </a:ext>
          </a:extLst>
        </xdr:cNvPr>
        <xdr:cNvSpPr/>
      </xdr:nvSpPr>
      <xdr:spPr>
        <a:xfrm>
          <a:off x="2095500" y="733426"/>
          <a:ext cx="1333500" cy="495300"/>
        </a:xfrm>
        <a:prstGeom prst="wedgeRectCallout">
          <a:avLst>
            <a:gd name="adj1" fmla="val -69196"/>
            <a:gd name="adj2" fmla="val 1617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pick Rset Actual for</a:t>
          </a:r>
          <a:r>
            <a:rPr lang="en-US" sz="1100" kern="1200" baseline="0"/>
            <a:t> desired Iref in mA</a:t>
          </a:r>
          <a:endParaRPr lang="en-US" sz="1100" kern="1200"/>
        </a:p>
      </xdr:txBody>
    </xdr:sp>
    <xdr:clientData/>
  </xdr:twoCellAnchor>
  <xdr:twoCellAnchor editAs="oneCell">
    <xdr:from>
      <xdr:col>2</xdr:col>
      <xdr:colOff>400050</xdr:colOff>
      <xdr:row>6</xdr:row>
      <xdr:rowOff>170520</xdr:rowOff>
    </xdr:from>
    <xdr:to>
      <xdr:col>6</xdr:col>
      <xdr:colOff>438150</xdr:colOff>
      <xdr:row>14</xdr:row>
      <xdr:rowOff>181215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5AB5F-5E3F-4AD3-A264-30985A735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1313520"/>
          <a:ext cx="2476500" cy="157279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16</xdr:row>
      <xdr:rowOff>142875</xdr:rowOff>
    </xdr:from>
    <xdr:to>
      <xdr:col>8</xdr:col>
      <xdr:colOff>36870</xdr:colOff>
      <xdr:row>30</xdr:row>
      <xdr:rowOff>36417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BFAE04-4459-410D-B3B4-0617A50F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025" y="3228975"/>
          <a:ext cx="3389670" cy="2560542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17</xdr:row>
      <xdr:rowOff>133350</xdr:rowOff>
    </xdr:from>
    <xdr:to>
      <xdr:col>14</xdr:col>
      <xdr:colOff>533382</xdr:colOff>
      <xdr:row>28</xdr:row>
      <xdr:rowOff>156546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3512FB-2702-4E7A-8855-5DFCA91AB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3409950"/>
          <a:ext cx="3409932" cy="211869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6128-03DC-4EA5-BA09-5B0E87270B26}">
  <dimension ref="A1:Q30"/>
  <sheetViews>
    <sheetView tabSelected="1" topLeftCell="H20" workbookViewId="0">
      <selection activeCell="N22" sqref="N22"/>
    </sheetView>
  </sheetViews>
  <sheetFormatPr defaultRowHeight="14.5" x14ac:dyDescent="0.35"/>
  <cols>
    <col min="1" max="1" width="11.7265625" customWidth="1"/>
    <col min="2" max="2" width="13.453125" customWidth="1"/>
    <col min="3" max="3" width="13.1796875" customWidth="1"/>
    <col min="4" max="4" width="12.1796875" customWidth="1"/>
    <col min="5" max="5" width="10.36328125" bestFit="1" customWidth="1"/>
  </cols>
  <sheetData>
    <row r="1" spans="1:17" x14ac:dyDescent="0.35">
      <c r="A1" s="14" t="s">
        <v>28</v>
      </c>
    </row>
    <row r="2" spans="1:17" x14ac:dyDescent="0.35">
      <c r="A2" t="s">
        <v>24</v>
      </c>
      <c r="B2" s="13">
        <v>20</v>
      </c>
    </row>
    <row r="3" spans="1:17" x14ac:dyDescent="0.35">
      <c r="A3" t="s">
        <v>25</v>
      </c>
      <c r="B3" s="11">
        <v>8.4499999999999993</v>
      </c>
    </row>
    <row r="4" spans="1:17" x14ac:dyDescent="0.35">
      <c r="A4" t="s">
        <v>26</v>
      </c>
      <c r="B4" s="13">
        <v>12</v>
      </c>
    </row>
    <row r="6" spans="1:17" x14ac:dyDescent="0.35">
      <c r="A6" t="s">
        <v>27</v>
      </c>
      <c r="B6" s="13">
        <f>B2*B3</f>
        <v>169</v>
      </c>
    </row>
    <row r="7" spans="1:17" ht="16.5" x14ac:dyDescent="0.35">
      <c r="A7" t="s">
        <v>52</v>
      </c>
      <c r="B7" s="13">
        <v>231</v>
      </c>
    </row>
    <row r="9" spans="1:17" x14ac:dyDescent="0.35">
      <c r="A9" s="14" t="s">
        <v>31</v>
      </c>
      <c r="B9" s="18" t="s">
        <v>32</v>
      </c>
      <c r="C9" t="s">
        <v>33</v>
      </c>
      <c r="D9" t="s">
        <v>34</v>
      </c>
    </row>
    <row r="10" spans="1:17" x14ac:dyDescent="0.35">
      <c r="A10" s="14"/>
      <c r="B10" s="18"/>
      <c r="D10" s="16" t="s">
        <v>58</v>
      </c>
      <c r="E10" t="s">
        <v>30</v>
      </c>
      <c r="H10" s="16" t="s">
        <v>58</v>
      </c>
      <c r="I10" t="s">
        <v>30</v>
      </c>
      <c r="L10" s="16" t="s">
        <v>58</v>
      </c>
      <c r="M10" t="s">
        <v>30</v>
      </c>
      <c r="P10" s="16" t="s">
        <v>58</v>
      </c>
      <c r="Q10" t="s">
        <v>30</v>
      </c>
    </row>
    <row r="11" spans="1:17" ht="37.5" customHeight="1" x14ac:dyDescent="0.35">
      <c r="A11" s="17" t="s">
        <v>59</v>
      </c>
      <c r="B11" t="s">
        <v>29</v>
      </c>
      <c r="C11" t="s">
        <v>40</v>
      </c>
      <c r="D11" s="16" t="s">
        <v>54</v>
      </c>
      <c r="E11" s="16" t="s">
        <v>54</v>
      </c>
      <c r="F11" t="s">
        <v>29</v>
      </c>
      <c r="G11" t="s">
        <v>40</v>
      </c>
      <c r="H11" s="16" t="s">
        <v>55</v>
      </c>
      <c r="I11" s="16" t="s">
        <v>55</v>
      </c>
      <c r="J11" t="s">
        <v>29</v>
      </c>
      <c r="K11" t="s">
        <v>41</v>
      </c>
      <c r="L11" s="16" t="s">
        <v>56</v>
      </c>
      <c r="M11" s="16" t="s">
        <v>56</v>
      </c>
      <c r="N11" t="s">
        <v>29</v>
      </c>
      <c r="O11" t="s">
        <v>41</v>
      </c>
      <c r="P11" s="16" t="s">
        <v>57</v>
      </c>
      <c r="Q11" s="16" t="s">
        <v>57</v>
      </c>
    </row>
    <row r="12" spans="1:17" x14ac:dyDescent="0.35">
      <c r="A12">
        <v>100</v>
      </c>
      <c r="B12">
        <v>2.75</v>
      </c>
      <c r="C12">
        <v>8.5</v>
      </c>
      <c r="D12">
        <v>3.0409999999999999</v>
      </c>
      <c r="E12" s="8">
        <f>D12*$B$6/$B$7</f>
        <v>2.2248008658008658</v>
      </c>
      <c r="F12">
        <v>2.75</v>
      </c>
      <c r="G12">
        <v>4.3</v>
      </c>
      <c r="H12">
        <v>3.004</v>
      </c>
      <c r="I12" s="8">
        <f>H12*$B$6/$B$7</f>
        <v>2.1977316017316015</v>
      </c>
      <c r="J12">
        <v>2.71</v>
      </c>
      <c r="K12">
        <v>6.5</v>
      </c>
      <c r="L12">
        <v>3.0179999999999998</v>
      </c>
      <c r="M12" s="8">
        <f>L12*$B$6/$B$7</f>
        <v>2.2079740259740257</v>
      </c>
      <c r="N12">
        <v>2.72</v>
      </c>
      <c r="O12">
        <v>2.75</v>
      </c>
      <c r="P12">
        <v>3.0350000000000001</v>
      </c>
      <c r="Q12" s="8">
        <f>P12*$B$6/$B$7</f>
        <v>2.2204112554112556</v>
      </c>
    </row>
    <row r="13" spans="1:17" x14ac:dyDescent="0.35">
      <c r="A13">
        <v>75</v>
      </c>
      <c r="B13">
        <v>1.82</v>
      </c>
      <c r="C13">
        <v>8.5</v>
      </c>
      <c r="D13">
        <v>2.3159999999999998</v>
      </c>
      <c r="E13" s="8">
        <f t="shared" ref="E13:E18" si="0">D13*$B$6/$B$7</f>
        <v>1.6943896103896103</v>
      </c>
      <c r="F13">
        <v>1.77</v>
      </c>
      <c r="G13">
        <v>4.0999999999999996</v>
      </c>
      <c r="H13">
        <v>2.262</v>
      </c>
      <c r="I13" s="8">
        <f t="shared" ref="I13:I18" si="1">H13*$B$6/$B$7</f>
        <v>1.6548831168831171</v>
      </c>
      <c r="J13">
        <v>1.72</v>
      </c>
      <c r="K13">
        <v>7</v>
      </c>
      <c r="L13">
        <v>2.3250000000000002</v>
      </c>
      <c r="M13" s="8">
        <f t="shared" ref="M13:M18" si="2">L13*$B$6/$B$7</f>
        <v>1.700974025974026</v>
      </c>
      <c r="N13">
        <v>1.71</v>
      </c>
      <c r="O13">
        <v>2.75</v>
      </c>
      <c r="P13">
        <v>2.327</v>
      </c>
      <c r="Q13" s="8">
        <f t="shared" ref="Q13:Q18" si="3">P13*$B$6/$B$7</f>
        <v>1.7024372294372294</v>
      </c>
    </row>
    <row r="14" spans="1:17" x14ac:dyDescent="0.35">
      <c r="A14">
        <v>50</v>
      </c>
      <c r="B14">
        <v>1.03</v>
      </c>
      <c r="C14">
        <v>8.5</v>
      </c>
      <c r="D14">
        <v>1.5589999999999999</v>
      </c>
      <c r="E14" s="8">
        <f t="shared" si="0"/>
        <v>1.1405670995670996</v>
      </c>
      <c r="F14">
        <v>1.01</v>
      </c>
      <c r="G14">
        <v>3.9</v>
      </c>
      <c r="H14">
        <v>1.5329999999999999</v>
      </c>
      <c r="I14" s="8">
        <f t="shared" si="1"/>
        <v>1.1215454545454546</v>
      </c>
      <c r="J14">
        <v>1.01</v>
      </c>
      <c r="K14">
        <v>8</v>
      </c>
      <c r="L14">
        <v>1.508</v>
      </c>
      <c r="M14" s="8">
        <f t="shared" si="2"/>
        <v>1.1032554112554114</v>
      </c>
      <c r="N14">
        <v>0.97</v>
      </c>
      <c r="O14">
        <v>2.75</v>
      </c>
      <c r="P14">
        <v>1.5589999999999999</v>
      </c>
      <c r="Q14" s="8">
        <f t="shared" si="3"/>
        <v>1.1405670995670996</v>
      </c>
    </row>
    <row r="15" spans="1:17" x14ac:dyDescent="0.35">
      <c r="A15">
        <v>25</v>
      </c>
      <c r="B15">
        <v>0.48</v>
      </c>
      <c r="C15">
        <v>8.5</v>
      </c>
      <c r="D15">
        <v>0.78800000000000003</v>
      </c>
      <c r="E15" s="8">
        <f t="shared" si="0"/>
        <v>0.57650216450216452</v>
      </c>
      <c r="F15">
        <v>0.49</v>
      </c>
      <c r="G15">
        <v>3.2</v>
      </c>
      <c r="H15">
        <v>0.77300000000000002</v>
      </c>
      <c r="I15" s="8">
        <f t="shared" si="1"/>
        <v>0.56552813852813855</v>
      </c>
      <c r="J15">
        <v>0.47</v>
      </c>
      <c r="K15">
        <v>8.1999999999999993</v>
      </c>
      <c r="L15">
        <v>0.80300000000000005</v>
      </c>
      <c r="M15" s="8">
        <f t="shared" si="2"/>
        <v>0.5874761904761906</v>
      </c>
      <c r="N15">
        <v>0.47</v>
      </c>
      <c r="O15">
        <v>2.75</v>
      </c>
      <c r="P15">
        <v>0.79600000000000004</v>
      </c>
      <c r="Q15" s="8">
        <f t="shared" si="3"/>
        <v>0.5823549783549784</v>
      </c>
    </row>
    <row r="16" spans="1:17" x14ac:dyDescent="0.35">
      <c r="A16">
        <v>15</v>
      </c>
      <c r="B16">
        <v>0.28999999999999998</v>
      </c>
      <c r="C16">
        <v>8.5</v>
      </c>
      <c r="D16">
        <v>0.41399999999999998</v>
      </c>
      <c r="E16" s="8">
        <f t="shared" si="0"/>
        <v>0.30288311688311687</v>
      </c>
      <c r="F16">
        <v>0.28999999999999998</v>
      </c>
      <c r="G16">
        <v>2.9</v>
      </c>
      <c r="H16">
        <v>0.41799999999999998</v>
      </c>
      <c r="I16" s="8">
        <f t="shared" si="1"/>
        <v>0.30580952380952381</v>
      </c>
      <c r="J16">
        <v>0.28999999999999998</v>
      </c>
      <c r="K16">
        <v>8.3000000000000007</v>
      </c>
      <c r="L16">
        <v>0.439</v>
      </c>
      <c r="M16" s="8">
        <f t="shared" si="2"/>
        <v>0.32117316017316017</v>
      </c>
      <c r="N16">
        <v>0.28000000000000003</v>
      </c>
      <c r="O16">
        <v>2.75</v>
      </c>
      <c r="P16">
        <v>0.44500000000000001</v>
      </c>
      <c r="Q16" s="8">
        <f t="shared" si="3"/>
        <v>0.32556277056277055</v>
      </c>
    </row>
    <row r="17" spans="1:17" x14ac:dyDescent="0.35">
      <c r="A17">
        <v>5</v>
      </c>
      <c r="B17">
        <v>0.42</v>
      </c>
      <c r="C17">
        <v>8.5</v>
      </c>
      <c r="D17">
        <v>9.7000000000000003E-2</v>
      </c>
      <c r="E17" s="8">
        <f t="shared" si="0"/>
        <v>7.0965367965367968E-2</v>
      </c>
      <c r="F17">
        <v>0.42</v>
      </c>
      <c r="G17">
        <v>2.8</v>
      </c>
      <c r="H17">
        <v>8.3000000000000004E-2</v>
      </c>
      <c r="I17" s="8">
        <f t="shared" si="1"/>
        <v>6.0722943722943727E-2</v>
      </c>
      <c r="J17">
        <v>0.42</v>
      </c>
      <c r="K17">
        <v>8.4</v>
      </c>
      <c r="L17">
        <v>0.115</v>
      </c>
      <c r="M17" s="8">
        <f t="shared" si="2"/>
        <v>8.4134199134199145E-2</v>
      </c>
      <c r="N17">
        <v>0.42</v>
      </c>
      <c r="O17">
        <v>2.75</v>
      </c>
      <c r="P17">
        <v>0.11700000000000001</v>
      </c>
      <c r="Q17" s="8">
        <f t="shared" si="3"/>
        <v>8.5597402597402603E-2</v>
      </c>
    </row>
    <row r="18" spans="1:17" x14ac:dyDescent="0.35">
      <c r="A18" s="15">
        <v>4</v>
      </c>
      <c r="B18">
        <v>0.35</v>
      </c>
      <c r="C18">
        <v>8.5</v>
      </c>
      <c r="D18">
        <v>3.0000000000000001E-3</v>
      </c>
      <c r="E18" s="8">
        <f t="shared" si="0"/>
        <v>2.1948051948051947E-3</v>
      </c>
      <c r="F18">
        <v>0.35</v>
      </c>
      <c r="G18">
        <v>2.78</v>
      </c>
      <c r="H18">
        <v>1E-3</v>
      </c>
      <c r="I18" s="8">
        <f t="shared" si="1"/>
        <v>7.3160173160173169E-4</v>
      </c>
      <c r="J18">
        <v>0.35</v>
      </c>
      <c r="K18">
        <v>8.5</v>
      </c>
      <c r="L18">
        <v>1E-3</v>
      </c>
      <c r="M18" s="8">
        <f t="shared" si="2"/>
        <v>7.3160173160173169E-4</v>
      </c>
      <c r="N18">
        <v>0.34</v>
      </c>
      <c r="O18">
        <v>2.75</v>
      </c>
      <c r="P18">
        <v>5.8999999999999997E-2</v>
      </c>
      <c r="Q18" s="8">
        <f t="shared" si="3"/>
        <v>4.3164502164502162E-2</v>
      </c>
    </row>
    <row r="19" spans="1:17" x14ac:dyDescent="0.35">
      <c r="A19" s="19">
        <v>45720</v>
      </c>
      <c r="B19" s="18" t="s">
        <v>42</v>
      </c>
      <c r="C19" t="s">
        <v>44</v>
      </c>
      <c r="D19" t="s">
        <v>43</v>
      </c>
    </row>
    <row r="20" spans="1:17" x14ac:dyDescent="0.35">
      <c r="A20" t="s">
        <v>38</v>
      </c>
      <c r="B20" t="s">
        <v>39</v>
      </c>
    </row>
    <row r="21" spans="1:17" x14ac:dyDescent="0.35">
      <c r="A21" t="s">
        <v>35</v>
      </c>
    </row>
    <row r="22" spans="1:17" x14ac:dyDescent="0.35">
      <c r="A22" t="s">
        <v>36</v>
      </c>
      <c r="B22">
        <v>-0.99299999999999999</v>
      </c>
    </row>
    <row r="23" spans="1:17" x14ac:dyDescent="0.35">
      <c r="A23" t="s">
        <v>37</v>
      </c>
      <c r="B23">
        <v>9.6029999999999998</v>
      </c>
    </row>
    <row r="25" spans="1:17" x14ac:dyDescent="0.35">
      <c r="A25" t="s">
        <v>53</v>
      </c>
      <c r="B25" s="8">
        <f>C30*B6/B7 *60</f>
        <v>6.3639693506492234E-2</v>
      </c>
    </row>
    <row r="26" spans="1:17" x14ac:dyDescent="0.35">
      <c r="A26" t="s">
        <v>45</v>
      </c>
      <c r="B26" t="s">
        <v>46</v>
      </c>
      <c r="C26" t="s">
        <v>49</v>
      </c>
    </row>
    <row r="27" spans="1:17" x14ac:dyDescent="0.35">
      <c r="A27" s="16" t="s">
        <v>48</v>
      </c>
      <c r="B27">
        <v>6.8677999999999999</v>
      </c>
      <c r="C27">
        <f>$B$22*B27+$B$23</f>
        <v>2.7832745999999995</v>
      </c>
    </row>
    <row r="28" spans="1:17" x14ac:dyDescent="0.35">
      <c r="A28" t="s">
        <v>47</v>
      </c>
      <c r="B28" s="21">
        <v>6.8459000000000003</v>
      </c>
      <c r="C28" s="21">
        <f>$B$22*B28+$B$23</f>
        <v>2.8050212999999991</v>
      </c>
    </row>
    <row r="29" spans="1:17" x14ac:dyDescent="0.35">
      <c r="B29" s="20" t="s">
        <v>50</v>
      </c>
      <c r="C29">
        <f>C28-C27</f>
        <v>2.1746699999999564E-2</v>
      </c>
    </row>
    <row r="30" spans="1:17" x14ac:dyDescent="0.35">
      <c r="B30" t="s">
        <v>51</v>
      </c>
      <c r="C30" s="22">
        <f>C29/900*60</f>
        <v>1.4497799999999708E-3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02A7-3940-454D-9F05-4E2571E54D79}">
  <dimension ref="A1:M29"/>
  <sheetViews>
    <sheetView topLeftCell="A14" workbookViewId="0">
      <selection activeCell="L11" sqref="L11"/>
    </sheetView>
  </sheetViews>
  <sheetFormatPr defaultRowHeight="14.5" x14ac:dyDescent="0.35"/>
  <cols>
    <col min="1" max="1" width="13.7265625" customWidth="1"/>
    <col min="2" max="2" width="13.269531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s="1">
        <v>1.0000000000000001E-5</v>
      </c>
    </row>
    <row r="3" spans="1:2" x14ac:dyDescent="0.35">
      <c r="A3" t="s">
        <v>2</v>
      </c>
      <c r="B3">
        <v>1.4E-2</v>
      </c>
    </row>
    <row r="4" spans="1:2" x14ac:dyDescent="0.35">
      <c r="A4" t="s">
        <v>3</v>
      </c>
      <c r="B4">
        <v>15</v>
      </c>
    </row>
    <row r="5" spans="1:2" x14ac:dyDescent="0.35">
      <c r="A5" t="s">
        <v>4</v>
      </c>
      <c r="B5" s="2">
        <f>B3*B4/B2</f>
        <v>20999.999999999996</v>
      </c>
    </row>
    <row r="6" spans="1:2" x14ac:dyDescent="0.35">
      <c r="A6" t="s">
        <v>5</v>
      </c>
      <c r="B6" s="3">
        <v>22000</v>
      </c>
    </row>
    <row r="7" spans="1:2" x14ac:dyDescent="0.35">
      <c r="A7" s="4" t="s">
        <v>6</v>
      </c>
      <c r="B7" s="5">
        <f>B6*B2/B4*1000</f>
        <v>14.666666666666668</v>
      </c>
    </row>
    <row r="9" spans="1:2" x14ac:dyDescent="0.35">
      <c r="A9" t="s">
        <v>7</v>
      </c>
      <c r="B9">
        <v>24</v>
      </c>
    </row>
    <row r="10" spans="1:2" x14ac:dyDescent="0.35">
      <c r="A10" t="s">
        <v>8</v>
      </c>
      <c r="B10" s="6">
        <f>B9/B7*1000</f>
        <v>1636.3636363636363</v>
      </c>
    </row>
    <row r="11" spans="1:2" x14ac:dyDescent="0.35">
      <c r="A11" t="s">
        <v>9</v>
      </c>
      <c r="B11" s="6">
        <v>1400</v>
      </c>
    </row>
    <row r="12" spans="1:2" ht="16.5" customHeight="1" x14ac:dyDescent="0.35">
      <c r="A12" t="s">
        <v>10</v>
      </c>
      <c r="B12" s="7">
        <f>B7*B11/1000</f>
        <v>20.533333333333335</v>
      </c>
    </row>
    <row r="13" spans="1:2" ht="16.5" customHeight="1" x14ac:dyDescent="0.35">
      <c r="A13" t="s">
        <v>10</v>
      </c>
      <c r="B13" s="7">
        <f>10</f>
        <v>10</v>
      </c>
    </row>
    <row r="14" spans="1:2" x14ac:dyDescent="0.35">
      <c r="A14" t="s">
        <v>11</v>
      </c>
      <c r="B14" s="8">
        <f>B13/B12</f>
        <v>0.48701298701298695</v>
      </c>
    </row>
    <row r="17" spans="1:13" x14ac:dyDescent="0.35">
      <c r="B17" s="6"/>
    </row>
    <row r="18" spans="1:13" x14ac:dyDescent="0.35">
      <c r="A18" s="4" t="s">
        <v>12</v>
      </c>
      <c r="B18" s="9">
        <v>1000000</v>
      </c>
    </row>
    <row r="19" spans="1:13" x14ac:dyDescent="0.35">
      <c r="A19" t="s">
        <v>13</v>
      </c>
      <c r="B19" s="6">
        <v>110000</v>
      </c>
    </row>
    <row r="20" spans="1:13" x14ac:dyDescent="0.35">
      <c r="A20" t="s">
        <v>14</v>
      </c>
      <c r="B20" s="10">
        <f>B18*B19/(B18+B19)</f>
        <v>99099.099099099098</v>
      </c>
    </row>
    <row r="21" spans="1:13" x14ac:dyDescent="0.35">
      <c r="A21" t="s">
        <v>15</v>
      </c>
      <c r="B21" s="10">
        <f>(B20-B14*B20)/B14</f>
        <v>104384.38438438441</v>
      </c>
    </row>
    <row r="22" spans="1:13" x14ac:dyDescent="0.35">
      <c r="A22" t="s">
        <v>16</v>
      </c>
      <c r="B22" s="10">
        <f>B19+B21</f>
        <v>214384.38438438441</v>
      </c>
    </row>
    <row r="23" spans="1:13" x14ac:dyDescent="0.35">
      <c r="A23" s="4" t="s">
        <v>17</v>
      </c>
      <c r="B23" s="9">
        <v>104700</v>
      </c>
    </row>
    <row r="25" spans="1:13" x14ac:dyDescent="0.35">
      <c r="A25" t="s">
        <v>18</v>
      </c>
      <c r="B25">
        <v>1100</v>
      </c>
    </row>
    <row r="26" spans="1:13" x14ac:dyDescent="0.35">
      <c r="A26" t="s">
        <v>19</v>
      </c>
      <c r="B26">
        <v>100</v>
      </c>
    </row>
    <row r="27" spans="1:13" x14ac:dyDescent="0.35">
      <c r="A27" t="s">
        <v>20</v>
      </c>
      <c r="B27" s="11">
        <f>$B$22/($B$22+B25)*$B$7</f>
        <v>14.591796585572743</v>
      </c>
      <c r="M27" t="s">
        <v>21</v>
      </c>
    </row>
    <row r="28" spans="1:13" x14ac:dyDescent="0.35">
      <c r="A28" t="s">
        <v>22</v>
      </c>
      <c r="B28" s="11">
        <f>$B$22/($B$22+B26)*$B$7</f>
        <v>14.659828562014544</v>
      </c>
    </row>
    <row r="29" spans="1:13" x14ac:dyDescent="0.35">
      <c r="A29" t="s">
        <v>23</v>
      </c>
      <c r="B29" s="12">
        <f>(B27-B28)/B27</f>
        <v>-4.6623440809931815E-3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Tank</vt:lpstr>
      <vt:lpstr>Iref &amp; Ain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 Consulting</dc:creator>
  <cp:lastModifiedBy>rick ales</cp:lastModifiedBy>
  <dcterms:created xsi:type="dcterms:W3CDTF">2025-03-04T16:55:06Z</dcterms:created>
  <dcterms:modified xsi:type="dcterms:W3CDTF">2025-03-04T21:10:23Z</dcterms:modified>
</cp:coreProperties>
</file>