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GitHub/copeaux/Usinage/"/>
    </mc:Choice>
  </mc:AlternateContent>
  <xr:revisionPtr revIDLastSave="660" documentId="8_{9D1E8451-314B-4EDB-8365-5127D3C65857}" xr6:coauthVersionLast="47" xr6:coauthVersionMax="47" xr10:uidLastSave="{FF98D9FF-2301-4C2C-8F0E-5122CD41E349}"/>
  <bookViews>
    <workbookView xWindow="-120" yWindow="-120" windowWidth="29040" windowHeight="15840" xr2:uid="{38C22092-4187-4136-A0D9-8947535178E2}"/>
  </bookViews>
  <sheets>
    <sheet name="formules" sheetId="1" r:id="rId1"/>
    <sheet name="rugosité arithmétique" sheetId="11" r:id="rId2"/>
    <sheet name="constante de Den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I9" i="1"/>
  <c r="I5" i="1"/>
  <c r="I4" i="1"/>
  <c r="I29" i="1"/>
  <c r="I30" i="1"/>
  <c r="I31" i="1"/>
  <c r="I32" i="1"/>
  <c r="I33" i="1"/>
  <c r="I34" i="1"/>
  <c r="I35" i="1"/>
  <c r="I28" i="1"/>
  <c r="I6" i="1" l="1"/>
  <c r="L10" i="1"/>
  <c r="I8" i="1" l="1"/>
  <c r="I10" i="1" s="1"/>
  <c r="N10" i="1" s="1"/>
  <c r="L11" i="1"/>
  <c r="L12" i="1" s="1"/>
  <c r="I11" i="1" l="1"/>
  <c r="I12" i="1" s="1"/>
  <c r="I13" i="1" s="1"/>
  <c r="N11" i="1"/>
  <c r="N12" i="1" s="1"/>
  <c r="N13" i="1" s="1"/>
</calcChain>
</file>

<file path=xl/sharedStrings.xml><?xml version="1.0" encoding="utf-8"?>
<sst xmlns="http://schemas.openxmlformats.org/spreadsheetml/2006/main" count="198" uniqueCount="150">
  <si>
    <t>N</t>
  </si>
  <si>
    <t>variable</t>
  </si>
  <si>
    <t>unité</t>
  </si>
  <si>
    <t>description</t>
  </si>
  <si>
    <t>D</t>
  </si>
  <si>
    <t>mm</t>
  </si>
  <si>
    <t>A</t>
  </si>
  <si>
    <t>f</t>
  </si>
  <si>
    <t>p</t>
  </si>
  <si>
    <r>
      <t>V</t>
    </r>
    <r>
      <rPr>
        <vertAlign val="subscript"/>
        <sz val="11"/>
        <color theme="1"/>
        <rFont val="Calibri"/>
        <family val="2"/>
        <scheme val="minor"/>
      </rPr>
      <t>60</t>
    </r>
  </si>
  <si>
    <t>diamètre à usiner</t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</si>
  <si>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</si>
  <si>
    <t>m/min</t>
  </si>
  <si>
    <t>Vitesse de coupe : arête de l'outil parcourt la surface de la pièce</t>
  </si>
  <si>
    <t>mm/tour</t>
  </si>
  <si>
    <t>Avance par tour (feed en anglais)</t>
  </si>
  <si>
    <t>mm/min</t>
  </si>
  <si>
    <t>Avance</t>
  </si>
  <si>
    <t xml:space="preserve">profondeur de passe </t>
  </si>
  <si>
    <t>T</t>
  </si>
  <si>
    <t>temps entre deux affutages</t>
  </si>
  <si>
    <t>vitesse de coupe pour laquelle le temps entre deux affûtages est de 60 mn</t>
  </si>
  <si>
    <r>
      <t>V</t>
    </r>
    <r>
      <rPr>
        <vertAlign val="subscript"/>
        <sz val="11"/>
        <color theme="1"/>
        <rFont val="Calibri"/>
        <family val="2"/>
        <scheme val="minor"/>
      </rPr>
      <t>480</t>
    </r>
  </si>
  <si>
    <t>vitesse de coupe pour laquelle le temps entre deux affûtages est de 480 mn (8 heures)</t>
  </si>
  <si>
    <t>Constante de Denis</t>
  </si>
  <si>
    <t>Pour un temps d'affûtage donnée, la relation est constante.
Dépend de la matière d'œuvre et de la matière de l'outil
p représente la largeur du copeau et f l'épaisseur du copeau</t>
  </si>
  <si>
    <t>ébauche : une augmentation de 30% de la profondeur de passe est possible avec une diminution de 9% de la vitesse de coupe (1² x 1,3 x 0,91³ = 0,99)</t>
  </si>
  <si>
    <t>acier rapide</t>
  </si>
  <si>
    <t>constante de Denis
acier rapide</t>
  </si>
  <si>
    <t>exemples de matières d'œuvre</t>
  </si>
  <si>
    <t>Al-Cu4Mg (2017A)</t>
  </si>
  <si>
    <t>Al-Si7Mg03 (fonderie)</t>
  </si>
  <si>
    <t>cuivre</t>
  </si>
  <si>
    <t>S235</t>
  </si>
  <si>
    <t>laiton</t>
  </si>
  <si>
    <t>cupro-nickel (résistant corrosion)</t>
  </si>
  <si>
    <t>S295</t>
  </si>
  <si>
    <t>bronze</t>
  </si>
  <si>
    <t>En-GJL200</t>
  </si>
  <si>
    <t>EN-GJL300</t>
  </si>
  <si>
    <t>S335</t>
  </si>
  <si>
    <t>C35</t>
  </si>
  <si>
    <t>C45</t>
  </si>
  <si>
    <t>C60</t>
  </si>
  <si>
    <t>S360</t>
  </si>
  <si>
    <t>38Cr2</t>
  </si>
  <si>
    <t>C35 (acier avec 0,35% de carbone)</t>
  </si>
  <si>
    <t>EN-GJL 150 (fonte résistante rupture 150 megapascals)</t>
  </si>
  <si>
    <t>S235 (acier de construction(Snnn) )</t>
  </si>
  <si>
    <t>38Cr2 (acier)</t>
  </si>
  <si>
    <t>16NiCr6</t>
  </si>
  <si>
    <t>16NiCr6 (acier arbre, engrenages, injecteurs, essieux, fusées)</t>
  </si>
  <si>
    <t>C80</t>
  </si>
  <si>
    <t>41 Cr4</t>
  </si>
  <si>
    <t>35CrMo4</t>
  </si>
  <si>
    <t>42CrMo4</t>
  </si>
  <si>
    <t>36NiCrMo16</t>
  </si>
  <si>
    <t>X30Cr13</t>
  </si>
  <si>
    <t>constante de Denis
carbure</t>
  </si>
  <si>
    <t>Type plaquettes carbure</t>
  </si>
  <si>
    <t>Usage</t>
  </si>
  <si>
    <t>P</t>
  </si>
  <si>
    <t>M</t>
  </si>
  <si>
    <t>K</t>
  </si>
  <si>
    <t>S</t>
  </si>
  <si>
    <t>H</t>
  </si>
  <si>
    <t>classe (résistance à la rupture et allongement avant rupture=</t>
  </si>
  <si>
    <t>pour les aciers courants de construction</t>
  </si>
  <si>
    <t>pour les aciers inoxydables</t>
  </si>
  <si>
    <t>pour les fontes</t>
  </si>
  <si>
    <t>pour les alliages non ferreux</t>
  </si>
  <si>
    <t>pour les super alliages</t>
  </si>
  <si>
    <t>pour les aciers trempés</t>
  </si>
  <si>
    <t>min</t>
  </si>
  <si>
    <t>-</t>
  </si>
  <si>
    <t>Qv</t>
  </si>
  <si>
    <t>2 mm</t>
  </si>
  <si>
    <t>carbure</t>
  </si>
  <si>
    <t>4 x rayon du bec</t>
  </si>
  <si>
    <t>dans tous les cas</t>
  </si>
  <si>
    <t>2/3 le la longueur de l'arête de l'outil</t>
  </si>
  <si>
    <t>limites d'avance par tour f</t>
  </si>
  <si>
    <t>de 0,1 à 0,2mm (suivant classe)</t>
  </si>
  <si>
    <t>0,4 x rayon du bec</t>
  </si>
  <si>
    <r>
      <t>Respecter la constante et en déduire V</t>
    </r>
    <r>
      <rPr>
        <vertAlign val="subscript"/>
        <sz val="11"/>
        <color theme="1"/>
        <rFont val="Calibri"/>
        <family val="2"/>
        <scheme val="minor"/>
      </rPr>
      <t>60</t>
    </r>
  </si>
  <si>
    <t>Qs</t>
  </si>
  <si>
    <r>
      <t xml:space="preserve">Débit surface pour </t>
    </r>
    <r>
      <rPr>
        <b/>
        <sz val="11"/>
        <color theme="1"/>
        <rFont val="Calibri"/>
        <family val="2"/>
        <scheme val="minor"/>
      </rPr>
      <t>la finition</t>
    </r>
    <r>
      <rPr>
        <sz val="11"/>
        <color theme="1"/>
        <rFont val="Calibri"/>
        <family val="2"/>
        <scheme val="minor"/>
      </rPr>
      <t xml:space="preserve"> (parcourir la surface le plus vite possible)</t>
    </r>
  </si>
  <si>
    <r>
      <t xml:space="preserve">Débit volume pour </t>
    </r>
    <r>
      <rPr>
        <b/>
        <sz val="11"/>
        <color theme="1"/>
        <rFont val="Calibri"/>
        <family val="2"/>
        <scheme val="minor"/>
      </rPr>
      <t>l'ébauche</t>
    </r>
    <r>
      <rPr>
        <sz val="11"/>
        <color theme="1"/>
        <rFont val="Calibri"/>
        <family val="2"/>
        <scheme val="minor"/>
      </rPr>
      <t xml:space="preserve"> (enlever le plus de volume possible)</t>
    </r>
  </si>
  <si>
    <t>copeau minimum</t>
  </si>
  <si>
    <t>choisir la profondeur de passe max et l'avance par tour max dans les limites des tableaux</t>
  </si>
  <si>
    <t>0,05 mm</t>
  </si>
  <si>
    <t>0,15 mm</t>
  </si>
  <si>
    <t>rayon d'outil</t>
  </si>
  <si>
    <t>diamètre</t>
  </si>
  <si>
    <t>Rugosité arithmétique Ra en fonction de l'avance par tour f et du rayon</t>
  </si>
  <si>
    <t>6,3 μm</t>
  </si>
  <si>
    <t>3,2 μm</t>
  </si>
  <si>
    <t>1,6 μm</t>
  </si>
  <si>
    <t>0,4 μm</t>
  </si>
  <si>
    <t>8 μm</t>
  </si>
  <si>
    <t>32 μm</t>
  </si>
  <si>
    <t>avance f en mm/tour</t>
  </si>
  <si>
    <t>choisir l'avance f max compatible avec l'état de surface voulu (voir tableau des Ra)</t>
  </si>
  <si>
    <t>choisir la profondeur de passe minimale &gt; copeau minimum et &gt; rayon du bec d'outil (en pratique entre 0,5 mm et 1mm)</t>
  </si>
  <si>
    <r>
      <t xml:space="preserve">en pratique V60 est souvent trop grand donc  </t>
    </r>
    <r>
      <rPr>
        <b/>
        <sz val="11"/>
        <color theme="1"/>
        <rFont val="Calibri"/>
        <family val="2"/>
        <scheme val="minor"/>
      </rPr>
      <t>V finition = V60 ébauche x 1,25</t>
    </r>
  </si>
  <si>
    <t>Travail</t>
  </si>
  <si>
    <t>chariotage outil coudé</t>
  </si>
  <si>
    <t>chariotage outil couteau</t>
  </si>
  <si>
    <t>dressage</t>
  </si>
  <si>
    <t>perçage</t>
  </si>
  <si>
    <t>alésage</t>
  </si>
  <si>
    <t>tronçonnage</t>
  </si>
  <si>
    <t>filetage</t>
  </si>
  <si>
    <t>moletage</t>
  </si>
  <si>
    <t>Correction de V60 pour avoir la vitesse de coupe pour une heure de travail avant affûtage</t>
  </si>
  <si>
    <t>pour avoir 8 heures de travail, prendre 0,7.Vc</t>
  </si>
  <si>
    <t>Facteur de correction 1h</t>
  </si>
  <si>
    <t>Facteur de correction 8h</t>
  </si>
  <si>
    <t>diamètre brut</t>
  </si>
  <si>
    <t>diametre cible</t>
  </si>
  <si>
    <t>Matière d'œuvre</t>
  </si>
  <si>
    <t xml:space="preserve">outil </t>
  </si>
  <si>
    <t>matière outil</t>
  </si>
  <si>
    <t>Contante de Denis</t>
  </si>
  <si>
    <t>à enlever au rayon</t>
  </si>
  <si>
    <t>p finition (rayon du bec)</t>
  </si>
  <si>
    <t>reste à enlever</t>
  </si>
  <si>
    <t>p ebauche</t>
  </si>
  <si>
    <t>f ebauche</t>
  </si>
  <si>
    <t>t/min</t>
  </si>
  <si>
    <t>Avance A</t>
  </si>
  <si>
    <t>passe au ⌀ -&gt; Vrotation N</t>
  </si>
  <si>
    <t>f finition</t>
  </si>
  <si>
    <r>
      <t xml:space="preserve">en pratique </t>
    </r>
    <r>
      <rPr>
        <b/>
        <sz val="11"/>
        <color theme="1"/>
        <rFont val="Calibri"/>
        <family val="2"/>
        <scheme val="minor"/>
      </rPr>
      <t>f = 0,2 rayon du bec (carbure) ou f=0,05mm/tour en ARS</t>
    </r>
  </si>
  <si>
    <t>V60 pratique</t>
  </si>
  <si>
    <t>V60 théorique</t>
  </si>
  <si>
    <t>Vc</t>
  </si>
  <si>
    <t>V60  ebauche</t>
  </si>
  <si>
    <t>EN-GJL 150</t>
  </si>
  <si>
    <t>cupro-nickel</t>
  </si>
  <si>
    <t>Carbure</t>
  </si>
  <si>
    <t>Acier rapide</t>
  </si>
  <si>
    <t>Matière</t>
  </si>
  <si>
    <t>temps entre affutage</t>
  </si>
  <si>
    <t>1h</t>
  </si>
  <si>
    <t>8h</t>
  </si>
  <si>
    <t>rayon bec en mm</t>
  </si>
  <si>
    <t>Entre affutage</t>
  </si>
  <si>
    <t>Vc corrigé outil</t>
  </si>
  <si>
    <r>
      <t>Profondeur de passe maximale au</t>
    </r>
    <r>
      <rPr>
        <b/>
        <i/>
        <sz val="11"/>
        <color theme="1"/>
        <rFont val="Calibri"/>
        <family val="2"/>
        <scheme val="minor"/>
      </rPr>
      <t xml:space="preserve"> rayon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</si>
</sst>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 inden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6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0" fontId="0" fillId="7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9A3039D-3B72-456B-8A9F-9DBF64E165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9526</xdr:rowOff>
    </xdr:from>
    <xdr:ext cx="1314450" cy="476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067AB41-9218-927D-F198-407AEE14C2AC}"/>
                </a:ext>
              </a:extLst>
            </xdr:cNvPr>
            <xdr:cNvSpPr txBox="1"/>
          </xdr:nvSpPr>
          <xdr:spPr>
            <a:xfrm>
              <a:off x="7334250" y="200026"/>
              <a:ext cx="1314450" cy="47624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N</m:t>
                    </m:r>
                    <m:r>
                      <a:rPr lang="fr-F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1000 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𝑉𝑐</m:t>
                        </m:r>
                      </m:num>
                      <m:den>
                        <m:r>
                          <a:rPr lang="fr-F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fr-FR" sz="16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067AB41-9218-927D-F198-407AEE14C2AC}"/>
                </a:ext>
              </a:extLst>
            </xdr:cNvPr>
            <xdr:cNvSpPr txBox="1"/>
          </xdr:nvSpPr>
          <xdr:spPr>
            <a:xfrm>
              <a:off x="7334250" y="200026"/>
              <a:ext cx="1314450" cy="47624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fr-F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N</a:t>
              </a:r>
              <a:r>
                <a:rPr lang="fr-F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fr-FR" sz="1600" i="0">
                  <a:latin typeface="Cambria Math" panose="02040503050406030204" pitchFamily="18" charset="0"/>
                </a:rPr>
                <a:t>(</a:t>
              </a:r>
              <a:r>
                <a:rPr lang="fr-FR" sz="1600" b="0" i="0">
                  <a:latin typeface="Cambria Math" panose="02040503050406030204" pitchFamily="18" charset="0"/>
                </a:rPr>
                <a:t>1000 𝑉</a:t>
              </a:r>
              <a:r>
                <a:rPr lang="fr-FR" sz="1600" b="0" i="0" baseline="-25000">
                  <a:latin typeface="Cambria Math" panose="02040503050406030204" pitchFamily="18" charset="0"/>
                </a:rPr>
                <a:t>𝑐)/</a:t>
              </a:r>
              <a:r>
                <a:rPr lang="fr-F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fr-F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</a:t>
              </a:r>
              <a:endParaRPr lang="fr-FR" sz="1600"/>
            </a:p>
          </xdr:txBody>
        </xdr:sp>
      </mc:Fallback>
    </mc:AlternateContent>
    <xdr:clientData/>
  </xdr:oneCellAnchor>
  <xdr:oneCellAnchor>
    <xdr:from>
      <xdr:col>3</xdr:col>
      <xdr:colOff>542357</xdr:colOff>
      <xdr:row>3</xdr:row>
      <xdr:rowOff>185737</xdr:rowOff>
    </xdr:from>
    <xdr:ext cx="795987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344020A4-EAB9-D01D-998C-CCA01A10E67E}"/>
                </a:ext>
              </a:extLst>
            </xdr:cNvPr>
            <xdr:cNvSpPr txBox="1"/>
          </xdr:nvSpPr>
          <xdr:spPr>
            <a:xfrm>
              <a:off x="7333682" y="795337"/>
              <a:ext cx="795987" cy="25045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fr-FR" sz="16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</m:oMath>
                </m:oMathPara>
              </a14:m>
              <a:endParaRPr lang="fr-FR" sz="16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344020A4-EAB9-D01D-998C-CCA01A10E67E}"/>
                </a:ext>
              </a:extLst>
            </xdr:cNvPr>
            <xdr:cNvSpPr txBox="1"/>
          </xdr:nvSpPr>
          <xdr:spPr>
            <a:xfrm>
              <a:off x="7333682" y="795337"/>
              <a:ext cx="795987" cy="25045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i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𝐴=𝑓.𝑁</a:t>
              </a:r>
              <a:endParaRPr lang="fr-FR" sz="16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547050</xdr:colOff>
      <xdr:row>7</xdr:row>
      <xdr:rowOff>147637</xdr:rowOff>
    </xdr:from>
    <xdr:ext cx="1796100" cy="2405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229B66C-087B-474B-60F5-AFED95E544D6}"/>
                </a:ext>
              </a:extLst>
            </xdr:cNvPr>
            <xdr:cNvSpPr txBox="1"/>
          </xdr:nvSpPr>
          <xdr:spPr>
            <a:xfrm>
              <a:off x="7338375" y="1519237"/>
              <a:ext cx="1796100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p>
                      <m:sSup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e>
                      <m:sup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p>
                    </m:sSup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𝑐𝑜𝑛</m:t>
                    </m:r>
                    <m:r>
                      <m:rPr>
                        <m:sty m:val="p"/>
                      </m:rP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𝑡𝑎𝑛𝑡𝑒</m:t>
                    </m:r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229B66C-087B-474B-60F5-AFED95E544D6}"/>
                </a:ext>
              </a:extLst>
            </xdr:cNvPr>
            <xdr:cNvSpPr txBox="1"/>
          </xdr:nvSpPr>
          <xdr:spPr>
            <a:xfrm>
              <a:off x="7338375" y="1519237"/>
              <a:ext cx="1796100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𝑉_𝑐.𝑇^𝑛=𝑐𝑜𝑛s𝑡𝑎𝑛𝑡𝑒</a:t>
              </a:r>
            </a:p>
          </xdr:txBody>
        </xdr:sp>
      </mc:Fallback>
    </mc:AlternateContent>
    <xdr:clientData/>
  </xdr:oneCellAnchor>
  <xdr:oneCellAnchor>
    <xdr:from>
      <xdr:col>3</xdr:col>
      <xdr:colOff>551680</xdr:colOff>
      <xdr:row>9</xdr:row>
      <xdr:rowOff>195262</xdr:rowOff>
    </xdr:from>
    <xdr:ext cx="1225785" cy="2405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D050B87A-975E-D431-E2DD-06AEE2E3A97F}"/>
                </a:ext>
              </a:extLst>
            </xdr:cNvPr>
            <xdr:cNvSpPr txBox="1"/>
          </xdr:nvSpPr>
          <xdr:spPr>
            <a:xfrm>
              <a:off x="7343005" y="1947862"/>
              <a:ext cx="1225785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480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=0,7</m:t>
                    </m:r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60</m:t>
                        </m:r>
                      </m:sub>
                    </m:sSub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D050B87A-975E-D431-E2DD-06AEE2E3A97F}"/>
                </a:ext>
              </a:extLst>
            </xdr:cNvPr>
            <xdr:cNvSpPr txBox="1"/>
          </xdr:nvSpPr>
          <xdr:spPr>
            <a:xfrm>
              <a:off x="7343005" y="1947862"/>
              <a:ext cx="1225785" cy="240579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𝑉_480=0,7𝑉_60</a:t>
              </a:r>
            </a:p>
          </xdr:txBody>
        </xdr:sp>
      </mc:Fallback>
    </mc:AlternateContent>
    <xdr:clientData/>
  </xdr:oneCellAnchor>
  <xdr:oneCellAnchor>
    <xdr:from>
      <xdr:col>3</xdr:col>
      <xdr:colOff>522660</xdr:colOff>
      <xdr:row>11</xdr:row>
      <xdr:rowOff>185737</xdr:rowOff>
    </xdr:from>
    <xdr:ext cx="2843342" cy="252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C5C2228-EF5F-9A4A-33D1-964BC6EAC886}"/>
                </a:ext>
              </a:extLst>
            </xdr:cNvPr>
            <xdr:cNvSpPr txBox="1"/>
          </xdr:nvSpPr>
          <xdr:spPr>
            <a:xfrm>
              <a:off x="7313985" y="2395537"/>
              <a:ext cx="2843342" cy="25237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bSup>
                      <m:sSubSup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60</m:t>
                        </m:r>
                      </m:sub>
                      <m:sup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bSup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𝑐𝑜𝑛𝑠𝑡𝑎𝑛𝑡𝑒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𝑑𝑒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𝐷𝑒𝑛𝑖𝑠</m:t>
                    </m:r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C5C2228-EF5F-9A4A-33D1-964BC6EAC886}"/>
                </a:ext>
              </a:extLst>
            </xdr:cNvPr>
            <xdr:cNvSpPr txBox="1"/>
          </xdr:nvSpPr>
          <xdr:spPr>
            <a:xfrm>
              <a:off x="7313985" y="2395537"/>
              <a:ext cx="2843342" cy="25237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𝑓^2.𝑝.𝑉_60^3=𝑐𝑜𝑛𝑠𝑡𝑎𝑛𝑡𝑒 𝑑𝑒 𝐷𝑒𝑛𝑖𝑠</a:t>
              </a:r>
            </a:p>
          </xdr:txBody>
        </xdr:sp>
      </mc:Fallback>
    </mc:AlternateContent>
    <xdr:clientData/>
  </xdr:oneCellAnchor>
  <xdr:oneCellAnchor>
    <xdr:from>
      <xdr:col>3</xdr:col>
      <xdr:colOff>381153</xdr:colOff>
      <xdr:row>14</xdr:row>
      <xdr:rowOff>109537</xdr:rowOff>
    </xdr:from>
    <xdr:ext cx="1099083" cy="31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664CD41-2885-EC97-687D-6F4122C7C56C}"/>
                </a:ext>
              </a:extLst>
            </xdr:cNvPr>
            <xdr:cNvSpPr txBox="1"/>
          </xdr:nvSpPr>
          <xdr:spPr>
            <a:xfrm>
              <a:off x="7629678" y="327183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𝑓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664CD41-2885-EC97-687D-6F4122C7C56C}"/>
                </a:ext>
              </a:extLst>
            </xdr:cNvPr>
            <xdr:cNvSpPr txBox="1"/>
          </xdr:nvSpPr>
          <xdr:spPr>
            <a:xfrm>
              <a:off x="7629678" y="327183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𝑄_𝑣=𝑓.𝑝.𝑉_𝑐</a:t>
              </a:r>
            </a:p>
          </xdr:txBody>
        </xdr:sp>
      </mc:Fallback>
    </mc:AlternateContent>
    <xdr:clientData/>
  </xdr:oneCellAnchor>
  <xdr:oneCellAnchor>
    <xdr:from>
      <xdr:col>3</xdr:col>
      <xdr:colOff>314478</xdr:colOff>
      <xdr:row>18</xdr:row>
      <xdr:rowOff>90487</xdr:rowOff>
    </xdr:from>
    <xdr:ext cx="1099083" cy="31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AE71131B-C30C-02A5-CD03-1DCEF3D47CE0}"/>
                </a:ext>
              </a:extLst>
            </xdr:cNvPr>
            <xdr:cNvSpPr txBox="1"/>
          </xdr:nvSpPr>
          <xdr:spPr>
            <a:xfrm>
              <a:off x="7563003" y="424338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s</m:t>
                        </m:r>
                      </m:sub>
                    </m:sSub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𝑓</m:t>
                    </m:r>
                    <m:r>
                      <a:rPr lang="fr-FR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fr-F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fr-FR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fr-FR" sz="16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AE71131B-C30C-02A5-CD03-1DCEF3D47CE0}"/>
                </a:ext>
              </a:extLst>
            </xdr:cNvPr>
            <xdr:cNvSpPr txBox="1"/>
          </xdr:nvSpPr>
          <xdr:spPr>
            <a:xfrm>
              <a:off x="7563003" y="4243387"/>
              <a:ext cx="1099083" cy="31908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 algn="ctr"/>
              <a:r>
                <a:rPr lang="fr-FR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𝑄_s=𝑓.𝑉_𝑐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144519</xdr:colOff>
      <xdr:row>0</xdr:row>
      <xdr:rowOff>0</xdr:rowOff>
    </xdr:from>
    <xdr:to>
      <xdr:col>0</xdr:col>
      <xdr:colOff>512381</xdr:colOff>
      <xdr:row>1</xdr:row>
      <xdr:rowOff>177362</xdr:rowOff>
    </xdr:to>
    <xdr:grpSp>
      <xdr:nvGrpSpPr>
        <xdr:cNvPr id="6" name="Groupe 5">
          <a:extLst>
            <a:ext uri="{FF2B5EF4-FFF2-40B4-BE49-F238E27FC236}">
              <a16:creationId xmlns:a16="http://schemas.microsoft.com/office/drawing/2014/main" id="{320136C6-720B-D03D-EE61-16E12A867F2F}"/>
            </a:ext>
          </a:extLst>
        </xdr:cNvPr>
        <xdr:cNvGrpSpPr/>
      </xdr:nvGrpSpPr>
      <xdr:grpSpPr>
        <a:xfrm>
          <a:off x="144519" y="0"/>
          <a:ext cx="367862" cy="367862"/>
          <a:chOff x="1760483" y="788276"/>
          <a:chExt cx="1428750" cy="1428750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DD87C9C9-BCEB-034D-05CD-BCDB73BA56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60483" y="788276"/>
            <a:ext cx="1428750" cy="1428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5" name="Connecteur droit avec flèche 4">
            <a:extLst>
              <a:ext uri="{FF2B5EF4-FFF2-40B4-BE49-F238E27FC236}">
                <a16:creationId xmlns:a16="http://schemas.microsoft.com/office/drawing/2014/main" id="{F3547122-C7D4-480B-7590-4A4BA17F9B23}"/>
              </a:ext>
            </a:extLst>
          </xdr:cNvPr>
          <xdr:cNvCxnSpPr/>
        </xdr:nvCxnSpPr>
        <xdr:spPr>
          <a:xfrm flipH="1" flipV="1">
            <a:off x="2956034" y="2069224"/>
            <a:ext cx="190500" cy="10510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D65C-5636-42F4-9C2E-76AB23C2C545}" name="Tableau1" displayName="Tableau1" ref="A13:B19" totalsRowShown="0">
  <autoFilter ref="A13:B19" xr:uid="{8DE2D65C-5636-42F4-9C2E-76AB23C2C545}"/>
  <tableColumns count="2">
    <tableColumn id="1" xr3:uid="{05AE3055-7019-4256-BA8D-9A4C0D463ED4}" name="Type plaquettes carbure" dataDxfId="1"/>
    <tableColumn id="2" xr3:uid="{DA2EC8A1-6425-4AC7-A85B-8D2664AECC81}" name="Us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D349-1C8E-4CCA-B44F-89E569EF034F}">
  <dimension ref="A1:U35"/>
  <sheetViews>
    <sheetView tabSelected="1" topLeftCell="A3" workbookViewId="0">
      <selection activeCell="C19" sqref="C19"/>
    </sheetView>
  </sheetViews>
  <sheetFormatPr baseColWidth="10" defaultRowHeight="15" x14ac:dyDescent="0.25"/>
  <cols>
    <col min="1" max="1" width="18.28515625" style="1" bestFit="1" customWidth="1"/>
    <col min="3" max="3" width="79" bestFit="1" customWidth="1"/>
    <col min="7" max="7" width="22.140625" customWidth="1"/>
    <col min="8" max="8" width="22.5703125" bestFit="1" customWidth="1"/>
    <col min="9" max="9" width="14.5703125" customWidth="1"/>
    <col min="10" max="10" width="21.28515625" customWidth="1"/>
    <col min="11" max="11" width="22.5703125" bestFit="1" customWidth="1"/>
    <col min="12" max="12" width="12.5703125" bestFit="1" customWidth="1"/>
    <col min="13" max="13" width="16.28515625" bestFit="1" customWidth="1"/>
    <col min="14" max="14" width="13.5703125" bestFit="1" customWidth="1"/>
  </cols>
  <sheetData>
    <row r="1" spans="1:21" x14ac:dyDescent="0.25">
      <c r="A1" s="1" t="s">
        <v>1</v>
      </c>
      <c r="B1" t="s">
        <v>2</v>
      </c>
      <c r="C1" t="s">
        <v>3</v>
      </c>
      <c r="H1" s="31" t="s">
        <v>118</v>
      </c>
      <c r="I1" s="31" t="s">
        <v>119</v>
      </c>
      <c r="J1" s="31" t="s">
        <v>120</v>
      </c>
      <c r="K1" s="31" t="s">
        <v>121</v>
      </c>
      <c r="L1" s="31" t="s">
        <v>122</v>
      </c>
      <c r="M1" s="31" t="s">
        <v>146</v>
      </c>
      <c r="N1" s="31" t="s">
        <v>147</v>
      </c>
      <c r="U1" s="1" t="s">
        <v>143</v>
      </c>
    </row>
    <row r="2" spans="1:21" x14ac:dyDescent="0.25">
      <c r="A2" s="1" t="s">
        <v>0</v>
      </c>
      <c r="H2" s="1">
        <v>40</v>
      </c>
      <c r="I2" s="1">
        <v>33</v>
      </c>
      <c r="J2" s="1" t="s">
        <v>33</v>
      </c>
      <c r="K2" s="1" t="s">
        <v>106</v>
      </c>
      <c r="L2" s="1" t="s">
        <v>140</v>
      </c>
      <c r="M2" s="1">
        <v>0.4</v>
      </c>
      <c r="N2" s="1" t="s">
        <v>145</v>
      </c>
      <c r="U2" s="1" t="s">
        <v>144</v>
      </c>
    </row>
    <row r="3" spans="1:21" ht="18" x14ac:dyDescent="0.35">
      <c r="A3" s="1" t="s">
        <v>11</v>
      </c>
      <c r="B3" t="s">
        <v>12</v>
      </c>
      <c r="C3" t="s">
        <v>13</v>
      </c>
      <c r="U3" s="1" t="s">
        <v>145</v>
      </c>
    </row>
    <row r="4" spans="1:21" x14ac:dyDescent="0.25">
      <c r="A4" s="1" t="s">
        <v>4</v>
      </c>
      <c r="B4" t="s">
        <v>5</v>
      </c>
      <c r="C4" t="s">
        <v>10</v>
      </c>
      <c r="H4" t="s">
        <v>123</v>
      </c>
      <c r="I4" s="9">
        <f>IF($L$2="carbure",VLOOKUP($J$2,'constante de Denis'!$A$24:$B$47,2,0),VLOOKUP($J$2,'constante de Denis'!$A$24:$C$47,3,0))</f>
        <v>9300000</v>
      </c>
    </row>
    <row r="5" spans="1:21" x14ac:dyDescent="0.25">
      <c r="A5" s="1" t="s">
        <v>6</v>
      </c>
      <c r="B5" t="s">
        <v>16</v>
      </c>
      <c r="C5" t="s">
        <v>17</v>
      </c>
      <c r="H5" t="s">
        <v>124</v>
      </c>
      <c r="I5">
        <f>(H2-I2)/2</f>
        <v>3.5</v>
      </c>
      <c r="J5" t="s">
        <v>5</v>
      </c>
    </row>
    <row r="6" spans="1:21" x14ac:dyDescent="0.25">
      <c r="A6" s="1" t="s">
        <v>7</v>
      </c>
      <c r="B6" t="s">
        <v>14</v>
      </c>
      <c r="C6" t="s">
        <v>15</v>
      </c>
      <c r="H6" t="s">
        <v>126</v>
      </c>
      <c r="I6">
        <f>I5-L8</f>
        <v>3.1</v>
      </c>
      <c r="J6" t="s">
        <v>5</v>
      </c>
    </row>
    <row r="7" spans="1:21" x14ac:dyDescent="0.25">
      <c r="A7" s="1" t="s">
        <v>8</v>
      </c>
      <c r="B7" t="s">
        <v>5</v>
      </c>
      <c r="C7" t="s">
        <v>18</v>
      </c>
    </row>
    <row r="8" spans="1:21" x14ac:dyDescent="0.25">
      <c r="H8" s="27" t="s">
        <v>127</v>
      </c>
      <c r="I8" s="27">
        <f>MIN(I6, 4*$M$2)</f>
        <v>1.6</v>
      </c>
      <c r="J8" t="s">
        <v>5</v>
      </c>
      <c r="K8" s="27" t="s">
        <v>125</v>
      </c>
      <c r="L8" s="27">
        <f>$M$2</f>
        <v>0.4</v>
      </c>
      <c r="M8" s="1" t="s">
        <v>5</v>
      </c>
    </row>
    <row r="9" spans="1:21" x14ac:dyDescent="0.25">
      <c r="A9" s="1" t="s">
        <v>19</v>
      </c>
      <c r="B9" t="s">
        <v>73</v>
      </c>
      <c r="C9" t="s">
        <v>20</v>
      </c>
      <c r="H9" t="s">
        <v>128</v>
      </c>
      <c r="I9">
        <f>0.4 * $M$2</f>
        <v>0.16000000000000003</v>
      </c>
      <c r="J9" t="s">
        <v>14</v>
      </c>
      <c r="K9" s="29" t="s">
        <v>132</v>
      </c>
      <c r="L9">
        <f>0.2*$M$2</f>
        <v>8.0000000000000016E-2</v>
      </c>
      <c r="M9" s="1" t="s">
        <v>14</v>
      </c>
    </row>
    <row r="10" spans="1:21" ht="18" x14ac:dyDescent="0.35">
      <c r="A10" s="1" t="s">
        <v>9</v>
      </c>
      <c r="B10" t="s">
        <v>12</v>
      </c>
      <c r="C10" t="s">
        <v>21</v>
      </c>
      <c r="H10" s="32" t="s">
        <v>137</v>
      </c>
      <c r="I10" s="28">
        <f>(I4/(I9^2*I8))^(1/3)</f>
        <v>610.06250479281721</v>
      </c>
      <c r="J10" t="s">
        <v>12</v>
      </c>
      <c r="K10" s="29" t="s">
        <v>135</v>
      </c>
      <c r="L10" s="28">
        <f>(I4/(L9^2*L8))^(1/3)</f>
        <v>1537.2611830801243</v>
      </c>
      <c r="M10" s="1" t="s">
        <v>12</v>
      </c>
      <c r="N10" s="28">
        <f>I10*1.25</f>
        <v>762.57813099102145</v>
      </c>
      <c r="O10" t="s">
        <v>134</v>
      </c>
    </row>
    <row r="11" spans="1:21" ht="18" x14ac:dyDescent="0.35">
      <c r="A11" s="1" t="s">
        <v>22</v>
      </c>
      <c r="B11" t="s">
        <v>12</v>
      </c>
      <c r="C11" t="s">
        <v>23</v>
      </c>
      <c r="H11" t="s">
        <v>148</v>
      </c>
      <c r="I11" s="28">
        <f>I10*IF($N$2="1h",VLOOKUP($K$2,$G$28:$H$35,2,0),VLOOKUP($K$2,G28:I35,3,0))</f>
        <v>427.04375335497201</v>
      </c>
      <c r="J11" t="s">
        <v>12</v>
      </c>
      <c r="K11" s="29" t="s">
        <v>148</v>
      </c>
      <c r="L11" s="28">
        <f>L10*IF($N$2="1h",VLOOKUP($K$2,$G$28:$H$35,2,0),VLOOKUP($K$2,G28:I35,3,0))</f>
        <v>1076.0828281560869</v>
      </c>
      <c r="M11" s="1" t="s">
        <v>12</v>
      </c>
      <c r="N11" s="28">
        <f>N10*IF($N$2="1h",VLOOKUP($K$2,$G$28:$H$35,2,0),VLOOKUP($K$2,G28:I35,3,0))</f>
        <v>533.80469169371497</v>
      </c>
      <c r="O11" t="s">
        <v>136</v>
      </c>
    </row>
    <row r="12" spans="1:21" x14ac:dyDescent="0.25">
      <c r="H12" s="32" t="s">
        <v>131</v>
      </c>
      <c r="I12" s="28">
        <f>1000*I11/PI()/H2</f>
        <v>3398.3062131479978</v>
      </c>
      <c r="J12" t="s">
        <v>129</v>
      </c>
      <c r="K12" s="29" t="s">
        <v>0</v>
      </c>
      <c r="L12" s="28">
        <f>1000*L11/PI()/(I2-2*I8)</f>
        <v>11494.221562238106</v>
      </c>
      <c r="M12" s="1" t="s">
        <v>129</v>
      </c>
      <c r="N12" s="28">
        <f>1000*N11/PI()/(H2-2*I8)</f>
        <v>4617.2638765597794</v>
      </c>
      <c r="O12" t="s">
        <v>0</v>
      </c>
    </row>
    <row r="13" spans="1:21" ht="45" x14ac:dyDescent="0.25">
      <c r="A13" s="2" t="s">
        <v>24</v>
      </c>
      <c r="B13" t="s">
        <v>74</v>
      </c>
      <c r="C13" s="3" t="s">
        <v>25</v>
      </c>
      <c r="H13" s="12" t="s">
        <v>130</v>
      </c>
      <c r="I13" s="33">
        <f>I9*I12</f>
        <v>543.72899410367972</v>
      </c>
      <c r="J13" s="12" t="s">
        <v>16</v>
      </c>
      <c r="K13" s="34" t="s">
        <v>130</v>
      </c>
      <c r="L13" s="12"/>
      <c r="M13" s="12"/>
      <c r="N13" s="33">
        <f>N12*L9</f>
        <v>369.38111012478242</v>
      </c>
      <c r="O13" s="12" t="s">
        <v>16</v>
      </c>
    </row>
    <row r="14" spans="1:21" x14ac:dyDescent="0.25">
      <c r="C14" s="4" t="s">
        <v>26</v>
      </c>
    </row>
    <row r="16" spans="1:21" x14ac:dyDescent="0.25">
      <c r="A16" s="1" t="s">
        <v>75</v>
      </c>
      <c r="C16" t="s">
        <v>87</v>
      </c>
      <c r="G16" s="37" t="s">
        <v>149</v>
      </c>
      <c r="H16" s="38"/>
      <c r="J16" s="39" t="s">
        <v>81</v>
      </c>
      <c r="K16" s="40"/>
    </row>
    <row r="17" spans="1:11" ht="30" x14ac:dyDescent="0.25">
      <c r="C17" t="s">
        <v>89</v>
      </c>
      <c r="G17" s="16" t="s">
        <v>27</v>
      </c>
      <c r="H17" s="16" t="s">
        <v>76</v>
      </c>
      <c r="J17" s="15" t="s">
        <v>27</v>
      </c>
      <c r="K17" s="15" t="s">
        <v>82</v>
      </c>
    </row>
    <row r="18" spans="1:11" ht="18" x14ac:dyDescent="0.35">
      <c r="C18" s="1" t="s">
        <v>84</v>
      </c>
      <c r="G18" s="16" t="s">
        <v>77</v>
      </c>
      <c r="H18" s="16" t="s">
        <v>78</v>
      </c>
      <c r="J18" s="15" t="s">
        <v>77</v>
      </c>
      <c r="K18" s="15" t="s">
        <v>83</v>
      </c>
    </row>
    <row r="19" spans="1:11" ht="30" x14ac:dyDescent="0.25">
      <c r="G19" s="16" t="s">
        <v>79</v>
      </c>
      <c r="H19" s="16" t="s">
        <v>80</v>
      </c>
    </row>
    <row r="20" spans="1:11" x14ac:dyDescent="0.25">
      <c r="A20" s="1" t="s">
        <v>85</v>
      </c>
      <c r="C20" t="s">
        <v>86</v>
      </c>
    </row>
    <row r="21" spans="1:11" x14ac:dyDescent="0.25">
      <c r="C21" t="s">
        <v>103</v>
      </c>
      <c r="G21" s="35" t="s">
        <v>88</v>
      </c>
      <c r="H21" s="36"/>
    </row>
    <row r="22" spans="1:11" x14ac:dyDescent="0.25">
      <c r="C22" t="s">
        <v>102</v>
      </c>
      <c r="G22" s="15" t="s">
        <v>27</v>
      </c>
      <c r="H22" s="15" t="s">
        <v>90</v>
      </c>
    </row>
    <row r="23" spans="1:11" x14ac:dyDescent="0.25">
      <c r="C23" t="s">
        <v>133</v>
      </c>
      <c r="G23" s="15" t="s">
        <v>77</v>
      </c>
      <c r="H23" s="15" t="s">
        <v>91</v>
      </c>
    </row>
    <row r="24" spans="1:11" ht="18" x14ac:dyDescent="0.35">
      <c r="C24" s="1" t="s">
        <v>84</v>
      </c>
    </row>
    <row r="25" spans="1:11" x14ac:dyDescent="0.25">
      <c r="C25" t="s">
        <v>104</v>
      </c>
    </row>
    <row r="27" spans="1:11" ht="30" x14ac:dyDescent="0.25">
      <c r="C27" t="s">
        <v>114</v>
      </c>
      <c r="G27" s="24" t="s">
        <v>105</v>
      </c>
      <c r="H27" s="25" t="s">
        <v>116</v>
      </c>
      <c r="I27" s="26" t="s">
        <v>117</v>
      </c>
    </row>
    <row r="28" spans="1:11" x14ac:dyDescent="0.25">
      <c r="C28" t="s">
        <v>115</v>
      </c>
      <c r="G28" s="14" t="s">
        <v>106</v>
      </c>
      <c r="H28" s="17">
        <v>1</v>
      </c>
      <c r="I28" s="17">
        <f>0.7*H28</f>
        <v>0.7</v>
      </c>
    </row>
    <row r="29" spans="1:11" x14ac:dyDescent="0.25">
      <c r="G29" s="14" t="s">
        <v>107</v>
      </c>
      <c r="H29" s="17">
        <v>0.8</v>
      </c>
      <c r="I29" s="17">
        <f t="shared" ref="I29:I35" si="0">0.7*H29</f>
        <v>0.55999999999999994</v>
      </c>
    </row>
    <row r="30" spans="1:11" x14ac:dyDescent="0.25">
      <c r="G30" s="14" t="s">
        <v>108</v>
      </c>
      <c r="H30" s="17">
        <v>0.75</v>
      </c>
      <c r="I30" s="17">
        <f t="shared" si="0"/>
        <v>0.52499999999999991</v>
      </c>
    </row>
    <row r="31" spans="1:11" x14ac:dyDescent="0.25">
      <c r="G31" s="14" t="s">
        <v>109</v>
      </c>
      <c r="H31" s="17">
        <v>0.7</v>
      </c>
      <c r="I31" s="17">
        <f t="shared" si="0"/>
        <v>0.48999999999999994</v>
      </c>
    </row>
    <row r="32" spans="1:11" x14ac:dyDescent="0.25">
      <c r="G32" s="14" t="s">
        <v>110</v>
      </c>
      <c r="H32" s="17">
        <v>0.7</v>
      </c>
      <c r="I32" s="17">
        <f t="shared" si="0"/>
        <v>0.48999999999999994</v>
      </c>
    </row>
    <row r="33" spans="7:9" x14ac:dyDescent="0.25">
      <c r="G33" s="14" t="s">
        <v>111</v>
      </c>
      <c r="H33" s="17">
        <v>0.5</v>
      </c>
      <c r="I33" s="17">
        <f t="shared" si="0"/>
        <v>0.35</v>
      </c>
    </row>
    <row r="34" spans="7:9" x14ac:dyDescent="0.25">
      <c r="G34" s="14" t="s">
        <v>112</v>
      </c>
      <c r="H34" s="17">
        <v>0.3</v>
      </c>
      <c r="I34" s="17">
        <f t="shared" si="0"/>
        <v>0.21</v>
      </c>
    </row>
    <row r="35" spans="7:9" x14ac:dyDescent="0.25">
      <c r="G35" s="14" t="s">
        <v>113</v>
      </c>
      <c r="H35" s="17">
        <v>0.2</v>
      </c>
      <c r="I35" s="17">
        <f t="shared" si="0"/>
        <v>0.13999999999999999</v>
      </c>
    </row>
  </sheetData>
  <mergeCells count="3">
    <mergeCell ref="G21:H21"/>
    <mergeCell ref="G16:H16"/>
    <mergeCell ref="J16:K16"/>
  </mergeCells>
  <dataValidations count="2">
    <dataValidation type="list" allowBlank="1" showInputMessage="1" showErrorMessage="1" sqref="K2" xr:uid="{ADECFCA0-2C8B-4CDF-9D5A-C551BCA69508}">
      <formula1>$G$28:$G$35</formula1>
    </dataValidation>
    <dataValidation type="list" allowBlank="1" showInputMessage="1" showErrorMessage="1" sqref="N2" xr:uid="{C01F96AA-A4F0-480C-8C66-012512E0DC3B}">
      <formula1>$U$2:$U$3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D12E13-544A-4E7D-83E1-B941F40B9434}">
          <x14:formula1>
            <xm:f>'constante de Denis'!$A$24:$A$47</xm:f>
          </x14:formula1>
          <xm:sqref>J2</xm:sqref>
        </x14:dataValidation>
        <x14:dataValidation type="list" allowBlank="1" showInputMessage="1" showErrorMessage="1" xr:uid="{98BEEB4A-E91F-4530-B487-F34BA9A940AE}">
          <x14:formula1>
            <xm:f>'constante de Denis'!$B$23:$C$23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C24-4DD7-4D71-86FD-183D622D76BF}">
  <dimension ref="A1:H16"/>
  <sheetViews>
    <sheetView zoomScale="145" zoomScaleNormal="145" workbookViewId="0">
      <selection activeCell="I20" sqref="I20"/>
    </sheetView>
  </sheetViews>
  <sheetFormatPr baseColWidth="10" defaultRowHeight="15" x14ac:dyDescent="0.25"/>
  <cols>
    <col min="1" max="1" width="12.140625" bestFit="1" customWidth="1"/>
    <col min="2" max="2" width="9.140625" bestFit="1" customWidth="1"/>
  </cols>
  <sheetData>
    <row r="1" spans="1:8" x14ac:dyDescent="0.25">
      <c r="C1" s="41" t="s">
        <v>94</v>
      </c>
      <c r="D1" s="41"/>
      <c r="E1" s="41"/>
      <c r="F1" s="41"/>
      <c r="G1" s="41"/>
      <c r="H1" s="41"/>
    </row>
    <row r="2" spans="1:8" x14ac:dyDescent="0.25">
      <c r="C2" s="22" t="s">
        <v>98</v>
      </c>
      <c r="D2" s="22" t="s">
        <v>97</v>
      </c>
      <c r="E2" s="22" t="s">
        <v>96</v>
      </c>
      <c r="F2" s="22" t="s">
        <v>95</v>
      </c>
      <c r="G2" s="22" t="s">
        <v>99</v>
      </c>
      <c r="H2" s="22" t="s">
        <v>100</v>
      </c>
    </row>
    <row r="3" spans="1:8" x14ac:dyDescent="0.25">
      <c r="A3" s="18" t="s">
        <v>92</v>
      </c>
      <c r="B3" s="19" t="s">
        <v>93</v>
      </c>
      <c r="C3" s="42" t="s">
        <v>101</v>
      </c>
      <c r="D3" s="42"/>
      <c r="E3" s="42"/>
      <c r="F3" s="42"/>
      <c r="G3" s="42"/>
      <c r="H3" s="42"/>
    </row>
    <row r="4" spans="1:8" x14ac:dyDescent="0.25">
      <c r="A4" s="20">
        <v>0.2</v>
      </c>
      <c r="B4" s="21"/>
      <c r="C4" s="23">
        <v>0.05</v>
      </c>
      <c r="D4" s="23">
        <v>0.08</v>
      </c>
      <c r="E4" s="23">
        <v>0.13</v>
      </c>
      <c r="F4" s="23"/>
      <c r="G4" s="23"/>
      <c r="H4" s="23"/>
    </row>
    <row r="5" spans="1:8" x14ac:dyDescent="0.25">
      <c r="A5" s="20">
        <v>0.4</v>
      </c>
      <c r="B5" s="21"/>
      <c r="C5" s="23">
        <v>7.0000000000000007E-2</v>
      </c>
      <c r="D5" s="23">
        <v>0.11</v>
      </c>
      <c r="E5" s="23">
        <v>0.17</v>
      </c>
      <c r="F5" s="23">
        <v>0.22</v>
      </c>
      <c r="G5" s="23"/>
      <c r="H5" s="23"/>
    </row>
    <row r="6" spans="1:8" x14ac:dyDescent="0.25">
      <c r="A6" s="20">
        <v>0.8</v>
      </c>
      <c r="B6" s="21"/>
      <c r="C6" s="23">
        <v>0.1</v>
      </c>
      <c r="D6" s="23">
        <v>0.15</v>
      </c>
      <c r="E6" s="23">
        <v>0.24</v>
      </c>
      <c r="F6" s="23">
        <v>0.3</v>
      </c>
      <c r="G6" s="23">
        <v>0.38</v>
      </c>
      <c r="H6" s="23"/>
    </row>
    <row r="7" spans="1:8" x14ac:dyDescent="0.25">
      <c r="A7" s="20">
        <v>1.2</v>
      </c>
      <c r="B7" s="21"/>
      <c r="C7" s="23"/>
      <c r="D7" s="23">
        <v>0.19</v>
      </c>
      <c r="E7" s="23">
        <v>0.28999999999999998</v>
      </c>
      <c r="F7" s="23">
        <v>0.37</v>
      </c>
      <c r="G7" s="23">
        <v>0.47</v>
      </c>
      <c r="H7" s="23"/>
    </row>
    <row r="8" spans="1:8" x14ac:dyDescent="0.25">
      <c r="A8" s="20">
        <v>1.6</v>
      </c>
      <c r="B8" s="21"/>
      <c r="C8" s="23"/>
      <c r="D8" s="23"/>
      <c r="E8" s="23">
        <v>0.34</v>
      </c>
      <c r="F8" s="23">
        <v>0.43</v>
      </c>
      <c r="G8" s="23">
        <v>0.54</v>
      </c>
      <c r="H8" s="23">
        <v>1.08</v>
      </c>
    </row>
    <row r="9" spans="1:8" x14ac:dyDescent="0.25">
      <c r="A9" s="20">
        <v>2.4</v>
      </c>
      <c r="B9" s="21"/>
      <c r="C9" s="23"/>
      <c r="D9" s="23"/>
      <c r="E9" s="23">
        <v>0.42</v>
      </c>
      <c r="F9" s="23">
        <v>0.53</v>
      </c>
      <c r="G9" s="23">
        <v>0.65</v>
      </c>
      <c r="H9" s="23">
        <v>1.32</v>
      </c>
    </row>
    <row r="10" spans="1:8" x14ac:dyDescent="0.25">
      <c r="A10" s="20"/>
      <c r="B10" s="21">
        <v>6</v>
      </c>
      <c r="C10" s="23">
        <v>0.2</v>
      </c>
      <c r="D10" s="23">
        <v>0.31</v>
      </c>
      <c r="E10" s="23">
        <v>0.49</v>
      </c>
      <c r="F10" s="23">
        <v>0.62</v>
      </c>
      <c r="G10" s="23"/>
      <c r="H10" s="23"/>
    </row>
    <row r="11" spans="1:8" x14ac:dyDescent="0.25">
      <c r="A11" s="20"/>
      <c r="B11" s="21">
        <v>8</v>
      </c>
      <c r="C11" s="23">
        <v>0.23</v>
      </c>
      <c r="D11" s="23">
        <v>0.36</v>
      </c>
      <c r="E11" s="23">
        <v>0.56000000000000005</v>
      </c>
      <c r="F11" s="23">
        <v>0.72</v>
      </c>
      <c r="G11" s="23"/>
      <c r="H11" s="23"/>
    </row>
    <row r="12" spans="1:8" x14ac:dyDescent="0.25">
      <c r="A12" s="20"/>
      <c r="B12" s="21">
        <v>10</v>
      </c>
      <c r="C12" s="23">
        <v>0.25</v>
      </c>
      <c r="D12" s="23">
        <v>0.4</v>
      </c>
      <c r="E12" s="23">
        <v>0.63</v>
      </c>
      <c r="F12" s="23">
        <v>0.8</v>
      </c>
      <c r="G12" s="23">
        <v>1</v>
      </c>
      <c r="H12" s="23"/>
    </row>
    <row r="13" spans="1:8" x14ac:dyDescent="0.25">
      <c r="A13" s="20"/>
      <c r="B13" s="21">
        <v>12</v>
      </c>
      <c r="C13" s="23"/>
      <c r="D13" s="23">
        <v>0.44</v>
      </c>
      <c r="E13" s="23">
        <v>0.69</v>
      </c>
      <c r="F13" s="23">
        <v>0.88</v>
      </c>
      <c r="G13" s="23">
        <v>1.1000000000000001</v>
      </c>
      <c r="H13" s="23"/>
    </row>
    <row r="14" spans="1:8" x14ac:dyDescent="0.25">
      <c r="A14" s="20"/>
      <c r="B14" s="21">
        <v>16</v>
      </c>
      <c r="C14" s="23"/>
      <c r="D14" s="23">
        <v>0.51</v>
      </c>
      <c r="E14" s="23">
        <v>0.8</v>
      </c>
      <c r="F14" s="23">
        <v>1.01</v>
      </c>
      <c r="G14" s="23">
        <v>1.25</v>
      </c>
      <c r="H14" s="23">
        <v>2.54</v>
      </c>
    </row>
    <row r="15" spans="1:8" x14ac:dyDescent="0.25">
      <c r="A15" s="20"/>
      <c r="B15" s="21">
        <v>20</v>
      </c>
      <c r="C15" s="23"/>
      <c r="D15" s="23"/>
      <c r="E15" s="23">
        <v>0.89</v>
      </c>
      <c r="F15" s="23">
        <v>1.1299999999999999</v>
      </c>
      <c r="G15" s="23">
        <v>1.42</v>
      </c>
      <c r="H15" s="23">
        <v>2.94</v>
      </c>
    </row>
    <row r="16" spans="1:8" x14ac:dyDescent="0.25">
      <c r="A16" s="20"/>
      <c r="B16" s="21">
        <v>25</v>
      </c>
      <c r="C16" s="23"/>
      <c r="D16" s="23"/>
      <c r="E16" s="23"/>
      <c r="F16" s="23">
        <v>1.26</v>
      </c>
      <c r="G16" s="23">
        <v>1.58</v>
      </c>
      <c r="H16" s="23">
        <v>3.33</v>
      </c>
    </row>
  </sheetData>
  <mergeCells count="2">
    <mergeCell ref="C1:H1"/>
    <mergeCell ref="C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0002-B18E-4FF5-998D-0ECADF987872}">
  <dimension ref="A1:I47"/>
  <sheetViews>
    <sheetView topLeftCell="A11" workbookViewId="0">
      <selection activeCell="B33" sqref="B33"/>
    </sheetView>
  </sheetViews>
  <sheetFormatPr baseColWidth="10" defaultRowHeight="15" x14ac:dyDescent="0.25"/>
  <cols>
    <col min="1" max="1" width="24.5703125" style="1" customWidth="1"/>
    <col min="2" max="9" width="24.7109375" style="3" customWidth="1"/>
  </cols>
  <sheetData>
    <row r="1" spans="1:9" s="13" customFormat="1" ht="45" x14ac:dyDescent="0.25">
      <c r="A1" s="11" t="s">
        <v>66</v>
      </c>
      <c r="B1" s="11">
        <v>20</v>
      </c>
      <c r="C1" s="11">
        <v>30</v>
      </c>
      <c r="D1" s="11">
        <v>40</v>
      </c>
      <c r="E1" s="11">
        <v>50</v>
      </c>
      <c r="F1" s="11">
        <v>60</v>
      </c>
      <c r="G1" s="11">
        <v>70</v>
      </c>
      <c r="H1" s="11">
        <v>80</v>
      </c>
      <c r="I1" s="11">
        <v>100</v>
      </c>
    </row>
    <row r="2" spans="1:9" ht="30" x14ac:dyDescent="0.25">
      <c r="A2" s="6" t="s">
        <v>28</v>
      </c>
      <c r="B2" s="7">
        <v>8500000</v>
      </c>
      <c r="C2" s="7">
        <v>1300000</v>
      </c>
      <c r="D2" s="7">
        <v>190000</v>
      </c>
      <c r="E2" s="7">
        <v>33000</v>
      </c>
      <c r="F2" s="7">
        <v>12400</v>
      </c>
      <c r="G2" s="7">
        <v>10500</v>
      </c>
      <c r="H2" s="7">
        <v>4200</v>
      </c>
      <c r="I2" s="7">
        <v>1500</v>
      </c>
    </row>
    <row r="3" spans="1:9" ht="30" x14ac:dyDescent="0.25">
      <c r="A3" s="8" t="s">
        <v>58</v>
      </c>
      <c r="B3" s="9">
        <v>400000000</v>
      </c>
      <c r="C3" s="9">
        <v>62000000</v>
      </c>
      <c r="D3" s="9">
        <v>9300000</v>
      </c>
      <c r="E3" s="9">
        <v>1600000</v>
      </c>
      <c r="F3" s="9">
        <v>60000</v>
      </c>
      <c r="G3" s="9">
        <v>500000</v>
      </c>
      <c r="H3" s="9">
        <v>200000</v>
      </c>
      <c r="I3" s="9">
        <v>72000</v>
      </c>
    </row>
    <row r="4" spans="1:9" ht="30" x14ac:dyDescent="0.25">
      <c r="A4" s="43" t="s">
        <v>29</v>
      </c>
      <c r="B4" s="10" t="s">
        <v>30</v>
      </c>
      <c r="C4" s="10" t="s">
        <v>32</v>
      </c>
      <c r="D4" s="10" t="s">
        <v>48</v>
      </c>
      <c r="E4" s="10" t="s">
        <v>36</v>
      </c>
      <c r="F4" s="10" t="s">
        <v>40</v>
      </c>
      <c r="G4" s="10" t="s">
        <v>44</v>
      </c>
      <c r="H4" s="10"/>
      <c r="I4" s="10"/>
    </row>
    <row r="5" spans="1:9" ht="30" x14ac:dyDescent="0.25">
      <c r="A5" s="44"/>
      <c r="B5" s="10" t="s">
        <v>31</v>
      </c>
      <c r="C5" s="10"/>
      <c r="D5" s="10" t="s">
        <v>34</v>
      </c>
      <c r="E5" s="10" t="s">
        <v>37</v>
      </c>
      <c r="F5" s="10" t="s">
        <v>46</v>
      </c>
      <c r="G5" s="10" t="s">
        <v>42</v>
      </c>
      <c r="H5" s="10" t="s">
        <v>43</v>
      </c>
      <c r="I5" s="10" t="s">
        <v>52</v>
      </c>
    </row>
    <row r="6" spans="1:9" ht="45" x14ac:dyDescent="0.25">
      <c r="A6" s="44"/>
      <c r="B6" s="10"/>
      <c r="C6" s="10"/>
      <c r="D6" s="10" t="s">
        <v>47</v>
      </c>
      <c r="E6" s="10" t="s">
        <v>38</v>
      </c>
      <c r="F6" s="10" t="s">
        <v>39</v>
      </c>
      <c r="G6" s="10"/>
      <c r="H6" s="10" t="s">
        <v>49</v>
      </c>
      <c r="I6" s="10" t="s">
        <v>53</v>
      </c>
    </row>
    <row r="7" spans="1:9" ht="30" x14ac:dyDescent="0.25">
      <c r="A7" s="44"/>
      <c r="B7" s="10"/>
      <c r="C7" s="10"/>
      <c r="D7" s="10" t="s">
        <v>35</v>
      </c>
      <c r="E7" s="10"/>
      <c r="F7" s="10"/>
      <c r="G7" s="10"/>
      <c r="H7" s="10"/>
      <c r="I7" s="10" t="s">
        <v>54</v>
      </c>
    </row>
    <row r="8" spans="1:9" ht="45" x14ac:dyDescent="0.25">
      <c r="A8" s="44"/>
      <c r="B8" s="10"/>
      <c r="C8" s="10"/>
      <c r="D8" s="10"/>
      <c r="E8" s="10"/>
      <c r="F8" s="10"/>
      <c r="G8" s="10"/>
      <c r="H8" s="10" t="s">
        <v>51</v>
      </c>
      <c r="I8" s="10" t="s">
        <v>55</v>
      </c>
    </row>
    <row r="9" spans="1:9" x14ac:dyDescent="0.25">
      <c r="A9" s="44"/>
      <c r="B9" s="10"/>
      <c r="C9" s="10"/>
      <c r="D9" s="10"/>
      <c r="E9" s="10"/>
      <c r="F9" s="10"/>
      <c r="G9" s="10"/>
      <c r="H9" s="10"/>
      <c r="I9" s="10" t="s">
        <v>56</v>
      </c>
    </row>
    <row r="10" spans="1:9" x14ac:dyDescent="0.25">
      <c r="A10" s="45"/>
      <c r="B10" s="10"/>
      <c r="C10" s="10"/>
      <c r="D10" s="10"/>
      <c r="E10" s="10"/>
      <c r="F10" s="10"/>
      <c r="G10" s="10"/>
      <c r="H10" s="10"/>
      <c r="I10" s="10" t="s">
        <v>57</v>
      </c>
    </row>
    <row r="13" spans="1:9" s="3" customFormat="1" ht="30" x14ac:dyDescent="0.25">
      <c r="A13" s="5" t="s">
        <v>59</v>
      </c>
      <c r="B13" s="3" t="s">
        <v>60</v>
      </c>
    </row>
    <row r="14" spans="1:9" ht="30" x14ac:dyDescent="0.25">
      <c r="A14" s="1" t="s">
        <v>61</v>
      </c>
      <c r="B14" s="3" t="s">
        <v>67</v>
      </c>
    </row>
    <row r="15" spans="1:9" ht="30" x14ac:dyDescent="0.25">
      <c r="A15" s="1" t="s">
        <v>62</v>
      </c>
      <c r="B15" s="3" t="s">
        <v>68</v>
      </c>
    </row>
    <row r="16" spans="1:9" x14ac:dyDescent="0.25">
      <c r="A16" s="1" t="s">
        <v>63</v>
      </c>
      <c r="B16" s="3" t="s">
        <v>69</v>
      </c>
    </row>
    <row r="17" spans="1:3" ht="30" x14ac:dyDescent="0.25">
      <c r="A17" s="1" t="s">
        <v>0</v>
      </c>
      <c r="B17" s="3" t="s">
        <v>70</v>
      </c>
    </row>
    <row r="18" spans="1:3" x14ac:dyDescent="0.25">
      <c r="A18" s="1" t="s">
        <v>64</v>
      </c>
      <c r="B18" s="3" t="s">
        <v>71</v>
      </c>
    </row>
    <row r="19" spans="1:3" x14ac:dyDescent="0.25">
      <c r="A19" s="1" t="s">
        <v>65</v>
      </c>
      <c r="B19" s="3" t="s">
        <v>72</v>
      </c>
    </row>
    <row r="23" spans="1:3" x14ac:dyDescent="0.25">
      <c r="A23" s="30" t="s">
        <v>142</v>
      </c>
      <c r="B23" s="30" t="s">
        <v>140</v>
      </c>
      <c r="C23" s="30" t="s">
        <v>141</v>
      </c>
    </row>
    <row r="24" spans="1:3" x14ac:dyDescent="0.25">
      <c r="A24" s="10" t="s">
        <v>50</v>
      </c>
      <c r="B24" s="9">
        <v>200000</v>
      </c>
      <c r="C24" s="7">
        <v>4200</v>
      </c>
    </row>
    <row r="25" spans="1:3" x14ac:dyDescent="0.25">
      <c r="A25" s="10" t="s">
        <v>54</v>
      </c>
      <c r="B25" s="9">
        <v>72000</v>
      </c>
      <c r="C25" s="7">
        <v>1500</v>
      </c>
    </row>
    <row r="26" spans="1:3" x14ac:dyDescent="0.25">
      <c r="A26" s="10" t="s">
        <v>56</v>
      </c>
      <c r="B26" s="9">
        <v>72000</v>
      </c>
      <c r="C26" s="7">
        <v>1500</v>
      </c>
    </row>
    <row r="27" spans="1:3" x14ac:dyDescent="0.25">
      <c r="A27" s="10" t="s">
        <v>45</v>
      </c>
      <c r="B27" s="9">
        <v>200000</v>
      </c>
      <c r="C27" s="7">
        <v>4200</v>
      </c>
    </row>
    <row r="28" spans="1:3" x14ac:dyDescent="0.25">
      <c r="A28" s="10" t="s">
        <v>53</v>
      </c>
      <c r="B28" s="9">
        <v>72000</v>
      </c>
      <c r="C28" s="7">
        <v>1500</v>
      </c>
    </row>
    <row r="29" spans="1:3" x14ac:dyDescent="0.25">
      <c r="A29" s="10" t="s">
        <v>55</v>
      </c>
      <c r="B29" s="9">
        <v>72000</v>
      </c>
      <c r="C29" s="7">
        <v>1500</v>
      </c>
    </row>
    <row r="30" spans="1:3" x14ac:dyDescent="0.25">
      <c r="A30" s="10" t="s">
        <v>30</v>
      </c>
      <c r="B30" s="9">
        <v>400000000</v>
      </c>
      <c r="C30" s="7">
        <v>8500000</v>
      </c>
    </row>
    <row r="31" spans="1:3" x14ac:dyDescent="0.25">
      <c r="A31" s="10" t="s">
        <v>31</v>
      </c>
      <c r="B31" s="9">
        <v>400000000</v>
      </c>
      <c r="C31" s="7">
        <v>8500000</v>
      </c>
    </row>
    <row r="32" spans="1:3" x14ac:dyDescent="0.25">
      <c r="A32" s="10" t="s">
        <v>37</v>
      </c>
      <c r="B32" s="9">
        <v>1600000</v>
      </c>
      <c r="C32" s="7">
        <v>33000</v>
      </c>
    </row>
    <row r="33" spans="1:3" x14ac:dyDescent="0.25">
      <c r="A33" s="10" t="s">
        <v>41</v>
      </c>
      <c r="B33" s="9">
        <v>60000</v>
      </c>
      <c r="C33" s="7">
        <v>12400</v>
      </c>
    </row>
    <row r="34" spans="1:3" x14ac:dyDescent="0.25">
      <c r="A34" s="10" t="s">
        <v>42</v>
      </c>
      <c r="B34" s="9">
        <v>500000</v>
      </c>
      <c r="C34" s="7">
        <v>10500</v>
      </c>
    </row>
    <row r="35" spans="1:3" x14ac:dyDescent="0.25">
      <c r="A35" s="10" t="s">
        <v>43</v>
      </c>
      <c r="B35" s="9">
        <v>200000</v>
      </c>
      <c r="C35" s="7">
        <v>4200</v>
      </c>
    </row>
    <row r="36" spans="1:3" x14ac:dyDescent="0.25">
      <c r="A36" s="10" t="s">
        <v>52</v>
      </c>
      <c r="B36" s="9">
        <v>72000</v>
      </c>
      <c r="C36" s="7">
        <v>1500</v>
      </c>
    </row>
    <row r="37" spans="1:3" x14ac:dyDescent="0.25">
      <c r="A37" s="10" t="s">
        <v>32</v>
      </c>
      <c r="B37" s="9">
        <v>62000000</v>
      </c>
      <c r="C37" s="7">
        <v>1300000</v>
      </c>
    </row>
    <row r="38" spans="1:3" x14ac:dyDescent="0.25">
      <c r="A38" s="10" t="s">
        <v>139</v>
      </c>
      <c r="B38" s="9">
        <v>9300000</v>
      </c>
      <c r="C38" s="7">
        <v>190000</v>
      </c>
    </row>
    <row r="39" spans="1:3" x14ac:dyDescent="0.25">
      <c r="A39" s="10" t="s">
        <v>138</v>
      </c>
      <c r="B39" s="9">
        <v>9300000</v>
      </c>
      <c r="C39" s="7">
        <v>190000</v>
      </c>
    </row>
    <row r="40" spans="1:3" x14ac:dyDescent="0.25">
      <c r="A40" s="10" t="s">
        <v>38</v>
      </c>
      <c r="B40" s="9">
        <v>1600000</v>
      </c>
      <c r="C40" s="7">
        <v>33000</v>
      </c>
    </row>
    <row r="41" spans="1:3" x14ac:dyDescent="0.25">
      <c r="A41" s="10" t="s">
        <v>39</v>
      </c>
      <c r="B41" s="9">
        <v>60000</v>
      </c>
      <c r="C41" s="7">
        <v>12400</v>
      </c>
    </row>
    <row r="42" spans="1:3" x14ac:dyDescent="0.25">
      <c r="A42" s="10" t="s">
        <v>34</v>
      </c>
      <c r="B42" s="9">
        <v>9300000</v>
      </c>
      <c r="C42" s="7">
        <v>190000</v>
      </c>
    </row>
    <row r="43" spans="1:3" x14ac:dyDescent="0.25">
      <c r="A43" s="10" t="s">
        <v>33</v>
      </c>
      <c r="B43" s="9">
        <v>9300000</v>
      </c>
      <c r="C43" s="7">
        <v>190000</v>
      </c>
    </row>
    <row r="44" spans="1:3" x14ac:dyDescent="0.25">
      <c r="A44" s="10" t="s">
        <v>36</v>
      </c>
      <c r="B44" s="9">
        <v>1600000</v>
      </c>
      <c r="C44" s="7">
        <v>33000</v>
      </c>
    </row>
    <row r="45" spans="1:3" x14ac:dyDescent="0.25">
      <c r="A45" s="10" t="s">
        <v>40</v>
      </c>
      <c r="B45" s="9">
        <v>60000</v>
      </c>
      <c r="C45" s="7">
        <v>12400</v>
      </c>
    </row>
    <row r="46" spans="1:3" x14ac:dyDescent="0.25">
      <c r="A46" s="10" t="s">
        <v>44</v>
      </c>
      <c r="B46" s="9">
        <v>500000</v>
      </c>
      <c r="C46" s="7">
        <v>10500</v>
      </c>
    </row>
    <row r="47" spans="1:3" x14ac:dyDescent="0.25">
      <c r="A47" s="10" t="s">
        <v>57</v>
      </c>
      <c r="B47" s="9">
        <v>72000</v>
      </c>
      <c r="C47" s="7">
        <v>1500</v>
      </c>
    </row>
  </sheetData>
  <sortState xmlns:xlrd2="http://schemas.microsoft.com/office/spreadsheetml/2017/richdata2" ref="A24:C47">
    <sortCondition ref="A24:A47"/>
  </sortState>
  <mergeCells count="1">
    <mergeCell ref="A4:A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formules</vt:lpstr>
      <vt:lpstr>rugosité arithmétique</vt:lpstr>
      <vt:lpstr>constante de Denis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 BUSSCHE Eric</cp:lastModifiedBy>
  <dcterms:created xsi:type="dcterms:W3CDTF">2023-05-02T14:51:17Z</dcterms:created>
  <dcterms:modified xsi:type="dcterms:W3CDTF">2023-11-08T18:23:44Z</dcterms:modified>
</cp:coreProperties>
</file>