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dene011\freecadModels\mesDesigns\MeubleAliona\"/>
    </mc:Choice>
  </mc:AlternateContent>
  <xr:revisionPtr revIDLastSave="0" documentId="13_ncr:1_{588D34FB-8FAE-43AE-84E1-3844B6E51B3E}" xr6:coauthVersionLast="46" xr6:coauthVersionMax="46" xr10:uidLastSave="{00000000-0000-0000-0000-000000000000}"/>
  <bookViews>
    <workbookView xWindow="22932" yWindow="1080" windowWidth="23256" windowHeight="12720" xr2:uid="{156318C9-0343-4084-8AEB-2C5FE46CD379}"/>
  </bookViews>
  <sheets>
    <sheet name="Bois marron lame terrasse" sheetId="2" r:id="rId1"/>
    <sheet name="bois charpente" sheetId="1" r:id="rId2"/>
  </sheets>
  <definedNames>
    <definedName name="_xlnm._FilterDatabase" localSheetId="1" hidden="1">'bois charpente'!$A$1:$K$23</definedName>
    <definedName name="_xlnm._FilterDatabase" localSheetId="0" hidden="1">'Bois marron lame terrasse'!$A$1:$K$23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2" l="1"/>
  <c r="V7" i="2" s="1"/>
  <c r="D13" i="2"/>
  <c r="E13" i="2"/>
  <c r="I13" i="2"/>
  <c r="J13" i="2"/>
  <c r="K13" i="2"/>
  <c r="I5" i="2"/>
  <c r="E3" i="2"/>
  <c r="E4" i="2"/>
  <c r="E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" i="2"/>
  <c r="D18" i="2"/>
  <c r="D19" i="2"/>
  <c r="D20" i="2"/>
  <c r="D21" i="2"/>
  <c r="D22" i="2"/>
  <c r="D23" i="2"/>
  <c r="D3" i="2"/>
  <c r="D4" i="2"/>
  <c r="D5" i="2"/>
  <c r="D6" i="2"/>
  <c r="D7" i="2"/>
  <c r="D8" i="2"/>
  <c r="D9" i="2"/>
  <c r="D10" i="2"/>
  <c r="D11" i="2"/>
  <c r="D12" i="2"/>
  <c r="D14" i="2"/>
  <c r="D15" i="2"/>
  <c r="D16" i="2"/>
  <c r="D17" i="2"/>
  <c r="D2" i="2"/>
  <c r="K2" i="2"/>
  <c r="K4" i="2"/>
  <c r="K5" i="2"/>
  <c r="K6" i="2"/>
  <c r="K7" i="2"/>
  <c r="K8" i="2"/>
  <c r="K9" i="2"/>
  <c r="K10" i="2"/>
  <c r="K11" i="2"/>
  <c r="K12" i="2"/>
  <c r="K14" i="2"/>
  <c r="K15" i="2"/>
  <c r="K16" i="2"/>
  <c r="K17" i="2"/>
  <c r="K18" i="2"/>
  <c r="K19" i="2"/>
  <c r="K20" i="2"/>
  <c r="K21" i="2"/>
  <c r="K22" i="2"/>
  <c r="K23" i="2"/>
  <c r="K3" i="2"/>
  <c r="I3" i="2"/>
  <c r="J3" i="2"/>
  <c r="J4" i="2"/>
  <c r="J5" i="2"/>
  <c r="J6" i="2"/>
  <c r="J7" i="2"/>
  <c r="J8" i="2"/>
  <c r="J9" i="2"/>
  <c r="J10" i="2"/>
  <c r="J11" i="2"/>
  <c r="J12" i="2"/>
  <c r="J14" i="2"/>
  <c r="J15" i="2"/>
  <c r="J16" i="2"/>
  <c r="J17" i="2"/>
  <c r="J18" i="2"/>
  <c r="J19" i="2"/>
  <c r="J20" i="2"/>
  <c r="J21" i="2"/>
  <c r="J22" i="2"/>
  <c r="J23" i="2"/>
  <c r="J2" i="2"/>
  <c r="I23" i="2"/>
  <c r="I22" i="2"/>
  <c r="I21" i="2"/>
  <c r="I20" i="2"/>
  <c r="I19" i="2"/>
  <c r="I18" i="2"/>
  <c r="I17" i="2"/>
  <c r="I16" i="2"/>
  <c r="I15" i="2"/>
  <c r="I14" i="2"/>
  <c r="I12" i="2"/>
  <c r="I11" i="2"/>
  <c r="I10" i="2"/>
  <c r="I9" i="2"/>
  <c r="I8" i="2"/>
  <c r="I7" i="2"/>
  <c r="I6" i="2"/>
  <c r="I4" i="2"/>
  <c r="I2" i="2"/>
  <c r="V8" i="2"/>
  <c r="U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J3" i="1"/>
  <c r="I3" i="1"/>
  <c r="I19" i="1"/>
  <c r="I20" i="1"/>
  <c r="I21" i="1"/>
  <c r="I22" i="1"/>
  <c r="I23" i="1"/>
  <c r="I2" i="1"/>
  <c r="I4" i="1"/>
  <c r="I5" i="1"/>
  <c r="I6" i="1"/>
  <c r="I7" i="1"/>
  <c r="I8" i="1"/>
  <c r="I9" i="1"/>
  <c r="I10" i="1"/>
  <c r="I11" i="1"/>
  <c r="I12" i="1"/>
  <c r="H11" i="1"/>
  <c r="H12" i="1"/>
  <c r="H10" i="1"/>
  <c r="I13" i="1"/>
  <c r="I14" i="1"/>
  <c r="I15" i="1"/>
  <c r="I17" i="1"/>
  <c r="I18" i="1"/>
  <c r="I16" i="1"/>
  <c r="H13" i="2" l="1"/>
  <c r="H10" i="2"/>
  <c r="H3" i="2"/>
  <c r="H7" i="2"/>
  <c r="H23" i="2"/>
  <c r="H22" i="2"/>
  <c r="H21" i="2"/>
  <c r="H4" i="2"/>
  <c r="H8" i="2"/>
  <c r="H14" i="2"/>
  <c r="T5" i="2" s="1"/>
  <c r="V5" i="2" s="1"/>
  <c r="H12" i="2"/>
  <c r="H11" i="2"/>
  <c r="H9" i="2"/>
  <c r="H2" i="2"/>
  <c r="H15" i="2"/>
  <c r="T6" i="2"/>
  <c r="V6" i="2" s="1"/>
  <c r="H5" i="2"/>
  <c r="H6" i="2"/>
  <c r="H19" i="2"/>
  <c r="H17" i="2"/>
  <c r="H20" i="2"/>
  <c r="T4" i="2" s="1"/>
  <c r="V4" i="2" s="1"/>
  <c r="H18" i="2"/>
  <c r="H16" i="2"/>
  <c r="H17" i="1"/>
  <c r="H21" i="1"/>
  <c r="H13" i="1"/>
  <c r="H5" i="1"/>
  <c r="H18" i="1"/>
  <c r="S3" i="1" s="1"/>
  <c r="U3" i="1" s="1"/>
  <c r="H3" i="1"/>
  <c r="H16" i="1"/>
  <c r="H23" i="1"/>
  <c r="H15" i="1"/>
  <c r="H22" i="1"/>
  <c r="H14" i="1"/>
  <c r="H6" i="1"/>
  <c r="H20" i="1"/>
  <c r="H4" i="1"/>
  <c r="H19" i="1"/>
  <c r="S4" i="1" s="1"/>
  <c r="U4" i="1" s="1"/>
  <c r="H2" i="1"/>
  <c r="S5" i="1" s="1"/>
  <c r="U5" i="1" s="1"/>
  <c r="T3" i="2" l="1"/>
  <c r="V3" i="2" s="1"/>
  <c r="T2" i="2"/>
  <c r="V2" i="2" s="1"/>
  <c r="S2" i="1"/>
  <c r="U2" i="1" s="1"/>
  <c r="S6" i="1"/>
  <c r="U6" i="1" s="1"/>
  <c r="V10" i="2" l="1"/>
  <c r="U9" i="1"/>
</calcChain>
</file>

<file path=xl/sharedStrings.xml><?xml version="1.0" encoding="utf-8"?>
<sst xmlns="http://schemas.openxmlformats.org/spreadsheetml/2006/main" count="155" uniqueCount="81">
  <si>
    <t>Désignation</t>
  </si>
  <si>
    <t>Quantité</t>
  </si>
  <si>
    <t>Habillage arrière bac</t>
  </si>
  <si>
    <t>Longueur</t>
  </si>
  <si>
    <t>Largeur</t>
  </si>
  <si>
    <t>épaisseur</t>
  </si>
  <si>
    <t>Habillage arrière Coffre</t>
  </si>
  <si>
    <t>Panneau intersection</t>
  </si>
  <si>
    <t>Habillage avant bac</t>
  </si>
  <si>
    <t>Charpente siège bac</t>
  </si>
  <si>
    <t>Charpente siège coffre</t>
  </si>
  <si>
    <t>Habillage côté siège bac</t>
  </si>
  <si>
    <t>Fond bac</t>
  </si>
  <si>
    <t>Habillage sous siège bac</t>
  </si>
  <si>
    <t>Habillage face siège bac</t>
  </si>
  <si>
    <t>Assise bac</t>
  </si>
  <si>
    <t>Habillage au desus siège bac</t>
  </si>
  <si>
    <t>Habillage côté siège coffre</t>
  </si>
  <si>
    <t>Habillage sous siège coffre</t>
  </si>
  <si>
    <t>Habillage face siège coffre</t>
  </si>
  <si>
    <t>Assise coffre</t>
  </si>
  <si>
    <t>Habillage au desus siège coffre</t>
  </si>
  <si>
    <t>Habillage côté coffre</t>
  </si>
  <si>
    <t>Tour bac long</t>
  </si>
  <si>
    <t>Tour bac court</t>
  </si>
  <si>
    <t>Dessus coffre</t>
  </si>
  <si>
    <t>Ordre</t>
  </si>
  <si>
    <t>Bastaing</t>
  </si>
  <si>
    <t>qté</t>
  </si>
  <si>
    <t>Ref</t>
  </si>
  <si>
    <t>A</t>
  </si>
  <si>
    <t>B</t>
  </si>
  <si>
    <t>Q</t>
  </si>
  <si>
    <t>E</t>
  </si>
  <si>
    <t>C</t>
  </si>
  <si>
    <t>Chevron</t>
  </si>
  <si>
    <t>i17</t>
  </si>
  <si>
    <t>i13+i14</t>
  </si>
  <si>
    <t>i12</t>
  </si>
  <si>
    <t>D</t>
  </si>
  <si>
    <t>Lisse</t>
  </si>
  <si>
    <t>Reliquat</t>
  </si>
  <si>
    <t>nb longueurs découpées</t>
  </si>
  <si>
    <t>Nb pièces dans une longueur</t>
  </si>
  <si>
    <t>nb pièces dans une longueur</t>
  </si>
  <si>
    <t>Pieds Bac &amp; coffre</t>
  </si>
  <si>
    <t>Planche</t>
  </si>
  <si>
    <t>i21</t>
  </si>
  <si>
    <t>i23</t>
  </si>
  <si>
    <t>Prix unit</t>
  </si>
  <si>
    <t>Montant</t>
  </si>
  <si>
    <t xml:space="preserve">Total </t>
  </si>
  <si>
    <t>500 vis terrasse acier tête cylindrique torx SPAX, Ø5 x L.60 mm</t>
  </si>
  <si>
    <t>Lambourde</t>
  </si>
  <si>
    <t>habillage bac arrière</t>
  </si>
  <si>
    <t>habillage bac coté</t>
  </si>
  <si>
    <t>habillage coffre arrière</t>
  </si>
  <si>
    <t>habillage coffre coté</t>
  </si>
  <si>
    <t>habillage sous bac</t>
  </si>
  <si>
    <t>habillage sous coffre</t>
  </si>
  <si>
    <t>habillage au-dessus siège bac</t>
  </si>
  <si>
    <t>Habillage au-dessus siège coffre</t>
  </si>
  <si>
    <t>lambourde bac</t>
  </si>
  <si>
    <t>lambourde coffre</t>
  </si>
  <si>
    <t>habillage bac coté siège</t>
  </si>
  <si>
    <t>lambourde banc bac</t>
  </si>
  <si>
    <t>habillage face siège bac</t>
  </si>
  <si>
    <t>habillage face siège coffre</t>
  </si>
  <si>
    <t>lambourde banc coffre</t>
  </si>
  <si>
    <t>Assise banc bac</t>
  </si>
  <si>
    <t>Assise banc coffre</t>
  </si>
  <si>
    <t>Rebord bac long</t>
  </si>
  <si>
    <t>Rebord bac court</t>
  </si>
  <si>
    <t>fond bac</t>
  </si>
  <si>
    <t>habillage coffre coté siège</t>
  </si>
  <si>
    <t>L14+L15+L18</t>
  </si>
  <si>
    <t>L11</t>
  </si>
  <si>
    <t>référence leroy merlin</t>
  </si>
  <si>
    <t>Planche bois Oka, marron</t>
  </si>
  <si>
    <t>F</t>
  </si>
  <si>
    <t>Planche bois Oka eco, marron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</si>
</sst>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rgb="FF6F676C"/>
      <name val="Arial"/>
      <family val="2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44" fontId="0" fillId="0" borderId="0" xfId="0" applyNumberFormat="1"/>
    <xf numFmtId="0" fontId="2" fillId="0" borderId="0" xfId="0" applyFont="1" applyFill="1"/>
    <xf numFmtId="0" fontId="2" fillId="2" borderId="0" xfId="0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3" fillId="0" borderId="0" xfId="0" applyFont="1"/>
    <xf numFmtId="44" fontId="3" fillId="0" borderId="0" xfId="0" applyNumberFormat="1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3E42-E40D-4EFA-865D-D56604CE6BB6}">
  <dimension ref="A1:V23"/>
  <sheetViews>
    <sheetView tabSelected="1" topLeftCell="F1" workbookViewId="0">
      <selection activeCell="M1" sqref="M1:V10"/>
    </sheetView>
  </sheetViews>
  <sheetFormatPr baseColWidth="10" defaultRowHeight="15" x14ac:dyDescent="0.25"/>
  <cols>
    <col min="1" max="1" width="6.140625" bestFit="1" customWidth="1"/>
    <col min="2" max="2" width="32" customWidth="1"/>
    <col min="3" max="3" width="11.5703125" customWidth="1"/>
    <col min="7" max="7" width="13.5703125" customWidth="1"/>
    <col min="8" max="8" width="7" customWidth="1"/>
    <col min="10" max="11" width="11.140625" style="3" customWidth="1"/>
    <col min="12" max="12" width="15" customWidth="1"/>
    <col min="14" max="14" width="11.42578125" style="7"/>
    <col min="15" max="15" width="22.85546875" customWidth="1"/>
    <col min="16" max="16" width="9.28515625" bestFit="1" customWidth="1"/>
    <col min="17" max="17" width="7.5703125" bestFit="1" customWidth="1"/>
    <col min="18" max="18" width="9.5703125" bestFit="1" customWidth="1"/>
    <col min="20" max="20" width="6.140625" customWidth="1"/>
  </cols>
  <sheetData>
    <row r="1" spans="1:22" ht="45" x14ac:dyDescent="0.25">
      <c r="A1" t="s">
        <v>26</v>
      </c>
      <c r="B1" t="s">
        <v>0</v>
      </c>
      <c r="C1" t="s">
        <v>3</v>
      </c>
      <c r="D1" t="s">
        <v>4</v>
      </c>
      <c r="E1" t="s">
        <v>5</v>
      </c>
      <c r="F1" t="s">
        <v>1</v>
      </c>
      <c r="G1" t="s">
        <v>29</v>
      </c>
      <c r="H1" t="s">
        <v>32</v>
      </c>
      <c r="I1" t="s">
        <v>41</v>
      </c>
      <c r="J1" s="3" t="s">
        <v>42</v>
      </c>
      <c r="K1" s="3" t="s">
        <v>43</v>
      </c>
      <c r="M1" t="s">
        <v>29</v>
      </c>
      <c r="N1" s="9" t="s">
        <v>77</v>
      </c>
      <c r="O1" t="s">
        <v>0</v>
      </c>
      <c r="P1" t="s">
        <v>3</v>
      </c>
      <c r="Q1" t="s">
        <v>4</v>
      </c>
      <c r="R1" t="s">
        <v>5</v>
      </c>
      <c r="S1" s="3" t="s">
        <v>44</v>
      </c>
      <c r="T1" t="s">
        <v>28</v>
      </c>
      <c r="U1" t="s">
        <v>49</v>
      </c>
      <c r="V1" t="s">
        <v>50</v>
      </c>
    </row>
    <row r="2" spans="1:22" x14ac:dyDescent="0.25">
      <c r="A2">
        <v>1</v>
      </c>
      <c r="B2" t="s">
        <v>54</v>
      </c>
      <c r="C2">
        <v>2500</v>
      </c>
      <c r="D2">
        <f t="shared" ref="D2:D23" si="0">VLOOKUP(G2,M:R,5,0)</f>
        <v>120</v>
      </c>
      <c r="E2">
        <f t="shared" ref="E2:E23" si="1">VLOOKUP(G2,M:R,6,0)</f>
        <v>21</v>
      </c>
      <c r="F2">
        <v>6</v>
      </c>
      <c r="G2" t="s">
        <v>30</v>
      </c>
      <c r="H2">
        <f>ROUNDUP(F2/K2/J2,0)</f>
        <v>6</v>
      </c>
      <c r="I2">
        <f>VLOOKUP(G2,M:R,4,0)-C2</f>
        <v>0</v>
      </c>
      <c r="J2" s="3">
        <f t="shared" ref="J2:J23" si="2">IF(C2&lt;(VLOOKUP(G2,M:P,4,0)-3),INT(VLOOKUP(G2,M:R,4,0)/(C2+3)),1)</f>
        <v>1</v>
      </c>
      <c r="K2" s="3">
        <f t="shared" ref="K2:K23" si="3">VLOOKUP(G2,M:S,7,0)</f>
        <v>1</v>
      </c>
      <c r="M2" t="s">
        <v>30</v>
      </c>
      <c r="N2" s="8">
        <v>82112146</v>
      </c>
      <c r="O2" t="s">
        <v>80</v>
      </c>
      <c r="P2">
        <v>2500</v>
      </c>
      <c r="Q2">
        <v>120</v>
      </c>
      <c r="R2">
        <v>21</v>
      </c>
      <c r="S2">
        <v>1</v>
      </c>
      <c r="T2">
        <f>SUMIF(G:G,M2,H:H)</f>
        <v>41</v>
      </c>
      <c r="U2" s="4">
        <v>8.16</v>
      </c>
      <c r="V2" s="4">
        <f t="shared" ref="V2:V5" si="4">U2*T2</f>
        <v>334.56</v>
      </c>
    </row>
    <row r="3" spans="1:22" x14ac:dyDescent="0.25">
      <c r="A3">
        <v>2</v>
      </c>
      <c r="B3" t="s">
        <v>55</v>
      </c>
      <c r="C3">
        <v>600</v>
      </c>
      <c r="D3">
        <f t="shared" si="0"/>
        <v>120</v>
      </c>
      <c r="E3">
        <f t="shared" si="1"/>
        <v>21</v>
      </c>
      <c r="F3">
        <v>5</v>
      </c>
      <c r="G3" t="s">
        <v>30</v>
      </c>
      <c r="H3">
        <f>ROUNDUP(F3/K3/J3,0)</f>
        <v>2</v>
      </c>
      <c r="I3">
        <f>VLOOKUP(G3,M:R,4,0)-INT(VLOOKUP(G3,M:R,4,0)/(C3+3))*(C3+3)</f>
        <v>88</v>
      </c>
      <c r="J3" s="3">
        <f t="shared" si="2"/>
        <v>4</v>
      </c>
      <c r="K3" s="3">
        <f t="shared" si="3"/>
        <v>1</v>
      </c>
      <c r="M3" t="s">
        <v>31</v>
      </c>
      <c r="N3" s="8">
        <v>80089982</v>
      </c>
      <c r="O3" t="s">
        <v>53</v>
      </c>
      <c r="P3">
        <v>3000</v>
      </c>
      <c r="Q3">
        <v>70</v>
      </c>
      <c r="R3">
        <v>45</v>
      </c>
      <c r="S3">
        <v>1</v>
      </c>
      <c r="T3">
        <f>SUMIF(G:G,M3,H:H)</f>
        <v>10</v>
      </c>
      <c r="U3" s="4">
        <v>12.9</v>
      </c>
      <c r="V3" s="4">
        <f t="shared" si="4"/>
        <v>129</v>
      </c>
    </row>
    <row r="4" spans="1:22" x14ac:dyDescent="0.25">
      <c r="A4">
        <v>3</v>
      </c>
      <c r="B4" t="s">
        <v>56</v>
      </c>
      <c r="C4">
        <v>2500</v>
      </c>
      <c r="D4">
        <f t="shared" si="0"/>
        <v>120</v>
      </c>
      <c r="E4">
        <f t="shared" si="1"/>
        <v>21</v>
      </c>
      <c r="F4">
        <v>8</v>
      </c>
      <c r="G4" t="s">
        <v>30</v>
      </c>
      <c r="H4">
        <f>ROUNDUP(F4/K4/J4,0)</f>
        <v>8</v>
      </c>
      <c r="I4">
        <f t="shared" ref="I4:I19" si="5">VLOOKUP(G4,M:R,4,0)-C4</f>
        <v>0</v>
      </c>
      <c r="J4" s="3">
        <f t="shared" si="2"/>
        <v>1</v>
      </c>
      <c r="K4" s="3">
        <f t="shared" si="3"/>
        <v>1</v>
      </c>
      <c r="M4" s="10" t="s">
        <v>34</v>
      </c>
      <c r="N4" s="12">
        <v>70027881</v>
      </c>
      <c r="O4" s="10" t="s">
        <v>35</v>
      </c>
      <c r="P4" s="10">
        <v>3000</v>
      </c>
      <c r="Q4" s="10">
        <v>75</v>
      </c>
      <c r="R4" s="10">
        <v>63</v>
      </c>
      <c r="S4" s="10">
        <v>1</v>
      </c>
      <c r="T4" s="10">
        <f>SUMIF(G:G,M4,H:H)</f>
        <v>0</v>
      </c>
      <c r="U4" s="11">
        <v>7.11</v>
      </c>
      <c r="V4" s="11">
        <f t="shared" si="4"/>
        <v>0</v>
      </c>
    </row>
    <row r="5" spans="1:22" x14ac:dyDescent="0.25">
      <c r="A5">
        <v>4</v>
      </c>
      <c r="B5" t="s">
        <v>57</v>
      </c>
      <c r="C5">
        <v>300</v>
      </c>
      <c r="D5" t="e">
        <f t="shared" si="0"/>
        <v>#N/A</v>
      </c>
      <c r="E5" t="e">
        <f t="shared" si="1"/>
        <v>#N/A</v>
      </c>
      <c r="F5">
        <v>6</v>
      </c>
      <c r="G5" t="s">
        <v>75</v>
      </c>
      <c r="H5" t="e">
        <f t="shared" ref="H5:H14" si="6">ROUNDUP(F5/K5/J5,0)</f>
        <v>#N/A</v>
      </c>
      <c r="I5" t="e">
        <f t="shared" si="5"/>
        <v>#N/A</v>
      </c>
      <c r="J5" s="3" t="e">
        <f t="shared" si="2"/>
        <v>#N/A</v>
      </c>
      <c r="K5" s="3" t="e">
        <f t="shared" si="3"/>
        <v>#N/A</v>
      </c>
      <c r="M5" s="10" t="s">
        <v>39</v>
      </c>
      <c r="N5" s="12">
        <v>70028462</v>
      </c>
      <c r="O5" s="10" t="s">
        <v>40</v>
      </c>
      <c r="P5" s="10">
        <v>3000</v>
      </c>
      <c r="Q5" s="10">
        <v>145</v>
      </c>
      <c r="R5" s="10">
        <v>45</v>
      </c>
      <c r="S5" s="10">
        <v>2</v>
      </c>
      <c r="T5" s="10">
        <f>SUMIF(G:G,M5,H:H)</f>
        <v>0</v>
      </c>
      <c r="U5" s="11">
        <v>17.899999999999999</v>
      </c>
      <c r="V5" s="11">
        <f t="shared" si="4"/>
        <v>0</v>
      </c>
    </row>
    <row r="6" spans="1:22" x14ac:dyDescent="0.25">
      <c r="A6">
        <v>5</v>
      </c>
      <c r="B6" t="s">
        <v>58</v>
      </c>
      <c r="C6">
        <v>2200</v>
      </c>
      <c r="D6">
        <f t="shared" si="0"/>
        <v>120</v>
      </c>
      <c r="E6">
        <f t="shared" si="1"/>
        <v>21</v>
      </c>
      <c r="F6">
        <v>2</v>
      </c>
      <c r="G6" t="s">
        <v>30</v>
      </c>
      <c r="H6">
        <f t="shared" si="6"/>
        <v>2</v>
      </c>
      <c r="I6" s="2">
        <f t="shared" si="5"/>
        <v>300</v>
      </c>
      <c r="J6" s="3">
        <f t="shared" si="2"/>
        <v>1</v>
      </c>
      <c r="K6" s="3">
        <f t="shared" si="3"/>
        <v>1</v>
      </c>
      <c r="M6" s="10" t="s">
        <v>33</v>
      </c>
      <c r="N6" s="12">
        <v>70027916</v>
      </c>
      <c r="O6" s="10" t="s">
        <v>46</v>
      </c>
      <c r="P6" s="10">
        <v>4000</v>
      </c>
      <c r="Q6" s="10">
        <v>195</v>
      </c>
      <c r="R6" s="10">
        <v>25</v>
      </c>
      <c r="S6" s="10">
        <v>2</v>
      </c>
      <c r="T6" s="10">
        <f>SUMIF(G:G,M6,H:H)</f>
        <v>0</v>
      </c>
      <c r="U6" s="11">
        <v>19.899999999999999</v>
      </c>
      <c r="V6" s="11">
        <f>U6*T6</f>
        <v>0</v>
      </c>
    </row>
    <row r="7" spans="1:22" x14ac:dyDescent="0.25">
      <c r="A7">
        <v>6</v>
      </c>
      <c r="B7" t="s">
        <v>59</v>
      </c>
      <c r="C7">
        <v>2500</v>
      </c>
      <c r="D7">
        <f t="shared" si="0"/>
        <v>120</v>
      </c>
      <c r="E7">
        <f t="shared" si="1"/>
        <v>21</v>
      </c>
      <c r="F7">
        <v>2</v>
      </c>
      <c r="G7" t="s">
        <v>30</v>
      </c>
      <c r="H7">
        <f t="shared" si="6"/>
        <v>2</v>
      </c>
      <c r="I7">
        <f t="shared" si="5"/>
        <v>0</v>
      </c>
      <c r="J7" s="3">
        <f t="shared" si="2"/>
        <v>1</v>
      </c>
      <c r="K7" s="3">
        <f t="shared" si="3"/>
        <v>1</v>
      </c>
      <c r="M7" s="10" t="s">
        <v>79</v>
      </c>
      <c r="N7" s="12">
        <v>80134983</v>
      </c>
      <c r="O7" s="10" t="s">
        <v>78</v>
      </c>
      <c r="P7" s="10">
        <v>2400</v>
      </c>
      <c r="Q7" s="10">
        <v>145</v>
      </c>
      <c r="R7" s="10">
        <v>28</v>
      </c>
      <c r="S7" s="10">
        <v>1</v>
      </c>
      <c r="T7">
        <f>SUMIF(G:G,M7,H:H)</f>
        <v>0</v>
      </c>
      <c r="U7" s="11">
        <v>12.04</v>
      </c>
      <c r="V7" s="11">
        <f>U7*T7</f>
        <v>0</v>
      </c>
    </row>
    <row r="8" spans="1:22" ht="45" x14ac:dyDescent="0.25">
      <c r="A8">
        <v>7</v>
      </c>
      <c r="B8" t="s">
        <v>60</v>
      </c>
      <c r="C8">
        <v>2200</v>
      </c>
      <c r="D8">
        <f t="shared" si="0"/>
        <v>120</v>
      </c>
      <c r="E8">
        <f t="shared" si="1"/>
        <v>21</v>
      </c>
      <c r="F8">
        <v>3</v>
      </c>
      <c r="G8" t="s">
        <v>30</v>
      </c>
      <c r="H8">
        <f t="shared" si="6"/>
        <v>3</v>
      </c>
      <c r="I8">
        <f t="shared" si="5"/>
        <v>300</v>
      </c>
      <c r="J8" s="3">
        <f t="shared" si="2"/>
        <v>1</v>
      </c>
      <c r="K8" s="3">
        <f t="shared" si="3"/>
        <v>1</v>
      </c>
      <c r="N8" s="8">
        <v>70243096</v>
      </c>
      <c r="O8" s="3" t="s">
        <v>52</v>
      </c>
      <c r="P8">
        <v>60</v>
      </c>
      <c r="Q8">
        <v>5</v>
      </c>
      <c r="S8">
        <v>500</v>
      </c>
      <c r="T8">
        <v>1</v>
      </c>
      <c r="U8" s="4">
        <v>79.900000000000006</v>
      </c>
      <c r="V8" s="4">
        <f>U8*T8</f>
        <v>79.900000000000006</v>
      </c>
    </row>
    <row r="9" spans="1:22" x14ac:dyDescent="0.25">
      <c r="A9">
        <v>8</v>
      </c>
      <c r="B9" t="s">
        <v>61</v>
      </c>
      <c r="C9">
        <v>2500</v>
      </c>
      <c r="D9">
        <f t="shared" si="0"/>
        <v>120</v>
      </c>
      <c r="E9">
        <f t="shared" si="1"/>
        <v>21</v>
      </c>
      <c r="F9">
        <v>3</v>
      </c>
      <c r="G9" t="s">
        <v>30</v>
      </c>
      <c r="H9">
        <f t="shared" si="6"/>
        <v>3</v>
      </c>
      <c r="I9">
        <f t="shared" si="5"/>
        <v>0</v>
      </c>
      <c r="J9" s="3">
        <f t="shared" si="2"/>
        <v>1</v>
      </c>
      <c r="K9" s="3">
        <f t="shared" si="3"/>
        <v>1</v>
      </c>
    </row>
    <row r="10" spans="1:22" x14ac:dyDescent="0.25">
      <c r="A10">
        <v>9</v>
      </c>
      <c r="B10" t="s">
        <v>62</v>
      </c>
      <c r="C10">
        <v>820</v>
      </c>
      <c r="D10">
        <f t="shared" si="0"/>
        <v>70</v>
      </c>
      <c r="E10">
        <f t="shared" si="1"/>
        <v>45</v>
      </c>
      <c r="F10">
        <v>8</v>
      </c>
      <c r="G10" t="s">
        <v>31</v>
      </c>
      <c r="H10">
        <f t="shared" si="6"/>
        <v>3</v>
      </c>
      <c r="I10">
        <f t="shared" si="5"/>
        <v>2180</v>
      </c>
      <c r="J10" s="3">
        <f t="shared" si="2"/>
        <v>3</v>
      </c>
      <c r="K10" s="3">
        <f t="shared" si="3"/>
        <v>1</v>
      </c>
      <c r="U10" t="s">
        <v>51</v>
      </c>
      <c r="V10" s="4">
        <f>SUM(V2:V8)</f>
        <v>543.46</v>
      </c>
    </row>
    <row r="11" spans="1:22" x14ac:dyDescent="0.25">
      <c r="A11">
        <v>10</v>
      </c>
      <c r="B11" t="s">
        <v>63</v>
      </c>
      <c r="C11">
        <v>820</v>
      </c>
      <c r="D11">
        <f t="shared" si="0"/>
        <v>70</v>
      </c>
      <c r="E11">
        <f t="shared" si="1"/>
        <v>45</v>
      </c>
      <c r="F11">
        <v>8</v>
      </c>
      <c r="G11" t="s">
        <v>31</v>
      </c>
      <c r="H11">
        <f t="shared" si="6"/>
        <v>3</v>
      </c>
      <c r="I11">
        <f t="shared" si="5"/>
        <v>2180</v>
      </c>
      <c r="J11" s="3">
        <f t="shared" si="2"/>
        <v>3</v>
      </c>
      <c r="K11" s="3">
        <f t="shared" si="3"/>
        <v>1</v>
      </c>
    </row>
    <row r="12" spans="1:22" x14ac:dyDescent="0.25">
      <c r="A12">
        <v>11</v>
      </c>
      <c r="B12" t="s">
        <v>64</v>
      </c>
      <c r="C12">
        <v>1000</v>
      </c>
      <c r="D12">
        <f t="shared" si="0"/>
        <v>70</v>
      </c>
      <c r="E12">
        <f t="shared" si="1"/>
        <v>45</v>
      </c>
      <c r="F12">
        <v>1</v>
      </c>
      <c r="G12" t="s">
        <v>31</v>
      </c>
      <c r="H12" s="5">
        <f t="shared" si="6"/>
        <v>1</v>
      </c>
      <c r="I12" s="6">
        <f t="shared" si="5"/>
        <v>2000</v>
      </c>
      <c r="J12" s="3">
        <f t="shared" si="2"/>
        <v>2</v>
      </c>
      <c r="K12" s="3">
        <f t="shared" si="3"/>
        <v>1</v>
      </c>
    </row>
    <row r="13" spans="1:22" x14ac:dyDescent="0.25">
      <c r="A13">
        <v>12</v>
      </c>
      <c r="B13" t="s">
        <v>74</v>
      </c>
      <c r="C13">
        <v>700</v>
      </c>
      <c r="D13" t="e">
        <f t="shared" si="0"/>
        <v>#N/A</v>
      </c>
      <c r="E13" t="e">
        <f t="shared" si="1"/>
        <v>#N/A</v>
      </c>
      <c r="F13">
        <v>1</v>
      </c>
      <c r="G13" t="s">
        <v>76</v>
      </c>
      <c r="H13" s="5" t="e">
        <f t="shared" si="6"/>
        <v>#N/A</v>
      </c>
      <c r="I13" s="5" t="e">
        <f t="shared" si="5"/>
        <v>#N/A</v>
      </c>
      <c r="J13" s="3" t="e">
        <f t="shared" si="2"/>
        <v>#N/A</v>
      </c>
      <c r="K13" s="3" t="e">
        <f t="shared" si="3"/>
        <v>#N/A</v>
      </c>
    </row>
    <row r="14" spans="1:22" x14ac:dyDescent="0.25">
      <c r="A14">
        <v>13</v>
      </c>
      <c r="B14" t="s">
        <v>65</v>
      </c>
      <c r="C14">
        <v>958</v>
      </c>
      <c r="D14">
        <f t="shared" si="0"/>
        <v>70</v>
      </c>
      <c r="E14">
        <f t="shared" si="1"/>
        <v>45</v>
      </c>
      <c r="F14">
        <v>4</v>
      </c>
      <c r="G14" t="s">
        <v>31</v>
      </c>
      <c r="H14" s="5">
        <f t="shared" si="6"/>
        <v>2</v>
      </c>
      <c r="I14" s="5">
        <f t="shared" si="5"/>
        <v>2042</v>
      </c>
      <c r="J14" s="3">
        <f t="shared" si="2"/>
        <v>3</v>
      </c>
      <c r="K14" s="3">
        <f t="shared" si="3"/>
        <v>1</v>
      </c>
    </row>
    <row r="15" spans="1:22" x14ac:dyDescent="0.25">
      <c r="A15">
        <v>14</v>
      </c>
      <c r="B15" t="s">
        <v>66</v>
      </c>
      <c r="C15">
        <v>1800</v>
      </c>
      <c r="D15">
        <f t="shared" si="0"/>
        <v>120</v>
      </c>
      <c r="E15">
        <f t="shared" si="1"/>
        <v>21</v>
      </c>
      <c r="F15">
        <v>1</v>
      </c>
      <c r="G15" t="s">
        <v>30</v>
      </c>
      <c r="H15" s="5">
        <f t="shared" ref="H15:H23" si="7">ROUNDUP(F15/K15/J15,0)</f>
        <v>1</v>
      </c>
      <c r="I15" s="6">
        <f t="shared" si="5"/>
        <v>700</v>
      </c>
      <c r="J15" s="3">
        <f t="shared" si="2"/>
        <v>1</v>
      </c>
      <c r="K15" s="3">
        <f t="shared" si="3"/>
        <v>1</v>
      </c>
    </row>
    <row r="16" spans="1:22" x14ac:dyDescent="0.25">
      <c r="A16">
        <v>15</v>
      </c>
      <c r="B16" t="s">
        <v>67</v>
      </c>
      <c r="C16">
        <v>2100</v>
      </c>
      <c r="D16">
        <f t="shared" si="0"/>
        <v>120</v>
      </c>
      <c r="E16">
        <f t="shared" si="1"/>
        <v>21</v>
      </c>
      <c r="F16">
        <v>1</v>
      </c>
      <c r="G16" t="s">
        <v>30</v>
      </c>
      <c r="H16" s="5">
        <f t="shared" si="7"/>
        <v>1</v>
      </c>
      <c r="I16" s="6">
        <f t="shared" si="5"/>
        <v>400</v>
      </c>
      <c r="J16" s="3">
        <f t="shared" si="2"/>
        <v>1</v>
      </c>
      <c r="K16" s="3">
        <f t="shared" si="3"/>
        <v>1</v>
      </c>
    </row>
    <row r="17" spans="1:11" x14ac:dyDescent="0.25">
      <c r="A17">
        <v>16</v>
      </c>
      <c r="B17" t="s">
        <v>68</v>
      </c>
      <c r="C17">
        <v>658</v>
      </c>
      <c r="D17">
        <f t="shared" si="0"/>
        <v>70</v>
      </c>
      <c r="E17">
        <f t="shared" si="1"/>
        <v>45</v>
      </c>
      <c r="F17">
        <v>4</v>
      </c>
      <c r="G17" t="s">
        <v>31</v>
      </c>
      <c r="H17" s="5">
        <f t="shared" si="7"/>
        <v>1</v>
      </c>
      <c r="I17" s="5">
        <f t="shared" si="5"/>
        <v>2342</v>
      </c>
      <c r="J17" s="3">
        <f t="shared" si="2"/>
        <v>4</v>
      </c>
      <c r="K17" s="3">
        <f t="shared" si="3"/>
        <v>1</v>
      </c>
    </row>
    <row r="18" spans="1:11" x14ac:dyDescent="0.25">
      <c r="A18">
        <v>17</v>
      </c>
      <c r="B18" t="s">
        <v>69</v>
      </c>
      <c r="C18">
        <v>2200</v>
      </c>
      <c r="D18">
        <f t="shared" si="0"/>
        <v>120</v>
      </c>
      <c r="E18">
        <f t="shared" si="1"/>
        <v>21</v>
      </c>
      <c r="F18">
        <v>3</v>
      </c>
      <c r="G18" t="s">
        <v>30</v>
      </c>
      <c r="H18" s="5">
        <f t="shared" si="7"/>
        <v>3</v>
      </c>
      <c r="I18" s="5">
        <f t="shared" si="5"/>
        <v>300</v>
      </c>
      <c r="J18" s="3">
        <f t="shared" si="2"/>
        <v>1</v>
      </c>
      <c r="K18" s="3">
        <f t="shared" si="3"/>
        <v>1</v>
      </c>
    </row>
    <row r="19" spans="1:11" x14ac:dyDescent="0.25">
      <c r="A19">
        <v>18</v>
      </c>
      <c r="B19" t="s">
        <v>70</v>
      </c>
      <c r="C19">
        <v>2100</v>
      </c>
      <c r="D19">
        <f t="shared" si="0"/>
        <v>120</v>
      </c>
      <c r="E19">
        <f t="shared" si="1"/>
        <v>21</v>
      </c>
      <c r="F19">
        <v>3</v>
      </c>
      <c r="G19" t="s">
        <v>30</v>
      </c>
      <c r="H19" s="5">
        <f t="shared" si="7"/>
        <v>3</v>
      </c>
      <c r="I19" s="6">
        <f t="shared" si="5"/>
        <v>400</v>
      </c>
      <c r="J19" s="3">
        <f t="shared" si="2"/>
        <v>1</v>
      </c>
      <c r="K19" s="3">
        <f t="shared" si="3"/>
        <v>1</v>
      </c>
    </row>
    <row r="20" spans="1:11" x14ac:dyDescent="0.25">
      <c r="A20">
        <v>19</v>
      </c>
      <c r="B20" t="s">
        <v>71</v>
      </c>
      <c r="C20">
        <v>2500</v>
      </c>
      <c r="D20">
        <f t="shared" si="0"/>
        <v>120</v>
      </c>
      <c r="E20">
        <f t="shared" si="1"/>
        <v>21</v>
      </c>
      <c r="F20">
        <v>2</v>
      </c>
      <c r="G20" t="s">
        <v>30</v>
      </c>
      <c r="H20" s="5">
        <f t="shared" si="7"/>
        <v>2</v>
      </c>
      <c r="I20" s="5">
        <f>VLOOKUP(G20,M:R,4,0)-INT(VLOOKUP(G20,M:R,4,0)/(C20+3))*(C20+3)</f>
        <v>2500</v>
      </c>
      <c r="J20" s="3">
        <f t="shared" si="2"/>
        <v>1</v>
      </c>
      <c r="K20" s="3">
        <f t="shared" si="3"/>
        <v>1</v>
      </c>
    </row>
    <row r="21" spans="1:11" x14ac:dyDescent="0.25">
      <c r="A21">
        <v>20</v>
      </c>
      <c r="B21" t="s">
        <v>72</v>
      </c>
      <c r="C21">
        <v>600</v>
      </c>
      <c r="D21">
        <f t="shared" si="0"/>
        <v>120</v>
      </c>
      <c r="E21">
        <f t="shared" si="1"/>
        <v>21</v>
      </c>
      <c r="F21">
        <v>2</v>
      </c>
      <c r="G21" t="s">
        <v>30</v>
      </c>
      <c r="H21" s="5">
        <f t="shared" si="7"/>
        <v>1</v>
      </c>
      <c r="I21" s="5">
        <f>VLOOKUP(G21,M:R,4,0)-C21</f>
        <v>1900</v>
      </c>
      <c r="J21" s="3">
        <f t="shared" si="2"/>
        <v>4</v>
      </c>
      <c r="K21" s="3">
        <f t="shared" si="3"/>
        <v>1</v>
      </c>
    </row>
    <row r="22" spans="1:11" x14ac:dyDescent="0.25">
      <c r="A22">
        <v>21</v>
      </c>
      <c r="B22" t="s">
        <v>25</v>
      </c>
      <c r="C22">
        <v>2500</v>
      </c>
      <c r="D22">
        <f t="shared" si="0"/>
        <v>120</v>
      </c>
      <c r="E22">
        <f t="shared" si="1"/>
        <v>21</v>
      </c>
      <c r="F22">
        <v>2</v>
      </c>
      <c r="G22" t="s">
        <v>30</v>
      </c>
      <c r="H22" s="5">
        <f t="shared" si="7"/>
        <v>2</v>
      </c>
      <c r="I22" s="5">
        <f>VLOOKUP(G22,M:R,4,0)-C22</f>
        <v>0</v>
      </c>
      <c r="J22" s="3">
        <f t="shared" si="2"/>
        <v>1</v>
      </c>
      <c r="K22" s="3">
        <f t="shared" si="3"/>
        <v>1</v>
      </c>
    </row>
    <row r="23" spans="1:11" x14ac:dyDescent="0.25">
      <c r="A23">
        <v>22</v>
      </c>
      <c r="B23" t="s">
        <v>73</v>
      </c>
      <c r="C23">
        <v>2458</v>
      </c>
      <c r="D23">
        <f t="shared" si="0"/>
        <v>120</v>
      </c>
      <c r="E23">
        <f t="shared" si="1"/>
        <v>21</v>
      </c>
      <c r="F23">
        <v>2</v>
      </c>
      <c r="G23" t="s">
        <v>30</v>
      </c>
      <c r="H23" s="5">
        <f t="shared" si="7"/>
        <v>2</v>
      </c>
      <c r="I23">
        <f>VLOOKUP(G23,M:R,4,0)-C23</f>
        <v>42</v>
      </c>
      <c r="J23" s="3">
        <f t="shared" si="2"/>
        <v>1</v>
      </c>
      <c r="K23" s="3">
        <f t="shared" si="3"/>
        <v>1</v>
      </c>
    </row>
  </sheetData>
  <autoFilter ref="A1:K23" xr:uid="{7CEC187F-03E5-44E1-A7B0-A22AC6881F0C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6EF2-E91A-437B-AF3B-449D48077A5D}">
  <dimension ref="A1:U23"/>
  <sheetViews>
    <sheetView topLeftCell="C1" workbookViewId="0">
      <selection activeCell="P5" sqref="P5"/>
    </sheetView>
  </sheetViews>
  <sheetFormatPr baseColWidth="10" defaultRowHeight="15" x14ac:dyDescent="0.25"/>
  <cols>
    <col min="1" max="1" width="6.140625" bestFit="1" customWidth="1"/>
    <col min="2" max="2" width="21.7109375" customWidth="1"/>
    <col min="3" max="3" width="11.5703125" customWidth="1"/>
    <col min="7" max="7" width="4" bestFit="1" customWidth="1"/>
    <col min="8" max="8" width="7" customWidth="1"/>
    <col min="10" max="11" width="11.140625" style="3" customWidth="1"/>
    <col min="12" max="12" width="15" customWidth="1"/>
    <col min="14" max="14" width="22.85546875" customWidth="1"/>
    <col min="15" max="15" width="9.28515625" bestFit="1" customWidth="1"/>
    <col min="16" max="16" width="7.5703125" bestFit="1" customWidth="1"/>
    <col min="19" max="19" width="7.28515625" customWidth="1"/>
  </cols>
  <sheetData>
    <row r="1" spans="1:21" ht="45" x14ac:dyDescent="0.25">
      <c r="A1" t="s">
        <v>26</v>
      </c>
      <c r="B1" t="s">
        <v>0</v>
      </c>
      <c r="C1" t="s">
        <v>3</v>
      </c>
      <c r="D1" t="s">
        <v>4</v>
      </c>
      <c r="E1" t="s">
        <v>5</v>
      </c>
      <c r="F1" t="s">
        <v>1</v>
      </c>
      <c r="G1" t="s">
        <v>29</v>
      </c>
      <c r="H1" t="s">
        <v>32</v>
      </c>
      <c r="I1" t="s">
        <v>41</v>
      </c>
      <c r="J1" s="3" t="s">
        <v>42</v>
      </c>
      <c r="K1" s="3" t="s">
        <v>43</v>
      </c>
      <c r="M1" t="s">
        <v>29</v>
      </c>
      <c r="N1" t="s">
        <v>0</v>
      </c>
      <c r="O1" t="s">
        <v>3</v>
      </c>
      <c r="P1" t="s">
        <v>4</v>
      </c>
      <c r="Q1" t="s">
        <v>5</v>
      </c>
      <c r="R1" s="3" t="s">
        <v>44</v>
      </c>
      <c r="S1" t="s">
        <v>28</v>
      </c>
      <c r="T1" t="s">
        <v>49</v>
      </c>
      <c r="U1" t="s">
        <v>50</v>
      </c>
    </row>
    <row r="2" spans="1:21" x14ac:dyDescent="0.25">
      <c r="A2">
        <v>8</v>
      </c>
      <c r="B2" t="s">
        <v>10</v>
      </c>
      <c r="C2">
        <v>640</v>
      </c>
      <c r="D2">
        <v>50</v>
      </c>
      <c r="E2">
        <v>100</v>
      </c>
      <c r="F2">
        <v>4</v>
      </c>
      <c r="G2" t="s">
        <v>39</v>
      </c>
      <c r="H2">
        <f>ROUNDUP(F2/K2/J2,0)</f>
        <v>1</v>
      </c>
      <c r="I2">
        <f>VLOOKUP(G2,M:Q,3,0)-C2</f>
        <v>2360</v>
      </c>
      <c r="J2" s="3">
        <f t="shared" ref="J2:J23" si="0">INT(VLOOKUP(G2,M:Q,3,0)/(C2+3))</f>
        <v>4</v>
      </c>
      <c r="K2" s="3">
        <f t="shared" ref="K2:K23" si="1">VLOOKUP(G2,M:R,6,0)</f>
        <v>1</v>
      </c>
      <c r="M2" t="s">
        <v>30</v>
      </c>
      <c r="N2" t="s">
        <v>27</v>
      </c>
      <c r="O2">
        <v>3000</v>
      </c>
      <c r="P2">
        <v>175</v>
      </c>
      <c r="Q2">
        <v>63</v>
      </c>
      <c r="R2">
        <v>6</v>
      </c>
      <c r="S2">
        <f>SUMIF(G:G,M2,H:H)</f>
        <v>10</v>
      </c>
      <c r="T2" s="4">
        <v>19.5</v>
      </c>
      <c r="U2" s="4">
        <f t="shared" ref="U2:U5" si="2">T2*S2</f>
        <v>195</v>
      </c>
    </row>
    <row r="3" spans="1:21" x14ac:dyDescent="0.25">
      <c r="A3">
        <v>7</v>
      </c>
      <c r="B3" t="s">
        <v>9</v>
      </c>
      <c r="C3">
        <v>940</v>
      </c>
      <c r="D3">
        <v>50</v>
      </c>
      <c r="E3">
        <v>100</v>
      </c>
      <c r="F3">
        <v>5</v>
      </c>
      <c r="G3" t="s">
        <v>39</v>
      </c>
      <c r="H3">
        <f t="shared" ref="H3:H6" si="3">ROUNDUP(F3/K3/J3,0)</f>
        <v>2</v>
      </c>
      <c r="I3">
        <f>VLOOKUP(G3,M:Q,3,0)-INT(VLOOKUP(G3,M:Q,3,0)/(C3+3))*(C3+3)</f>
        <v>171</v>
      </c>
      <c r="J3" s="3">
        <f t="shared" si="0"/>
        <v>3</v>
      </c>
      <c r="K3" s="3">
        <f t="shared" si="1"/>
        <v>1</v>
      </c>
      <c r="M3" t="s">
        <v>31</v>
      </c>
      <c r="N3" t="s">
        <v>27</v>
      </c>
      <c r="O3">
        <v>4000</v>
      </c>
      <c r="P3">
        <v>175</v>
      </c>
      <c r="Q3">
        <v>63</v>
      </c>
      <c r="R3">
        <v>6</v>
      </c>
      <c r="S3">
        <f t="shared" ref="S3:S6" si="4">SUMIF(G:G,M3,H:H)</f>
        <v>2</v>
      </c>
      <c r="T3" s="4">
        <v>26</v>
      </c>
      <c r="U3" s="4">
        <f t="shared" si="2"/>
        <v>52</v>
      </c>
    </row>
    <row r="4" spans="1:21" x14ac:dyDescent="0.25">
      <c r="A4">
        <v>23</v>
      </c>
      <c r="B4" t="s">
        <v>25</v>
      </c>
      <c r="C4">
        <v>2400</v>
      </c>
      <c r="D4">
        <v>55</v>
      </c>
      <c r="E4">
        <v>20</v>
      </c>
      <c r="F4">
        <v>5</v>
      </c>
      <c r="G4" t="s">
        <v>30</v>
      </c>
      <c r="H4">
        <f t="shared" si="3"/>
        <v>1</v>
      </c>
      <c r="I4">
        <f t="shared" ref="I4:I18" si="5">VLOOKUP(G4,M:Q,3,0)-C4</f>
        <v>600</v>
      </c>
      <c r="J4" s="3">
        <f t="shared" si="0"/>
        <v>1</v>
      </c>
      <c r="K4" s="3">
        <f t="shared" si="1"/>
        <v>6</v>
      </c>
      <c r="M4" t="s">
        <v>34</v>
      </c>
      <c r="N4" t="s">
        <v>35</v>
      </c>
      <c r="O4">
        <v>3000</v>
      </c>
      <c r="P4">
        <v>75</v>
      </c>
      <c r="Q4">
        <v>63</v>
      </c>
      <c r="R4">
        <v>1</v>
      </c>
      <c r="S4">
        <f t="shared" si="4"/>
        <v>7</v>
      </c>
      <c r="T4" s="4">
        <v>7.11</v>
      </c>
      <c r="U4" s="4">
        <f t="shared" si="2"/>
        <v>49.77</v>
      </c>
    </row>
    <row r="5" spans="1:21" x14ac:dyDescent="0.25">
      <c r="A5">
        <v>18</v>
      </c>
      <c r="B5" t="s">
        <v>20</v>
      </c>
      <c r="C5">
        <v>2000</v>
      </c>
      <c r="D5">
        <v>60</v>
      </c>
      <c r="E5">
        <v>20</v>
      </c>
      <c r="F5">
        <v>6</v>
      </c>
      <c r="G5" t="s">
        <v>30</v>
      </c>
      <c r="H5">
        <f t="shared" si="3"/>
        <v>1</v>
      </c>
      <c r="I5">
        <f t="shared" si="5"/>
        <v>1000</v>
      </c>
      <c r="J5" s="3">
        <f t="shared" si="0"/>
        <v>1</v>
      </c>
      <c r="K5" s="3">
        <f t="shared" si="1"/>
        <v>6</v>
      </c>
      <c r="M5" t="s">
        <v>39</v>
      </c>
      <c r="N5" t="s">
        <v>40</v>
      </c>
      <c r="O5">
        <v>3000</v>
      </c>
      <c r="P5">
        <v>145</v>
      </c>
      <c r="Q5">
        <v>45</v>
      </c>
      <c r="R5">
        <v>1</v>
      </c>
      <c r="S5">
        <f t="shared" si="4"/>
        <v>3</v>
      </c>
      <c r="T5" s="4">
        <v>17.899999999999999</v>
      </c>
      <c r="U5" s="4">
        <f t="shared" si="2"/>
        <v>53.699999999999996</v>
      </c>
    </row>
    <row r="6" spans="1:21" x14ac:dyDescent="0.25">
      <c r="A6">
        <v>13</v>
      </c>
      <c r="B6" t="s">
        <v>15</v>
      </c>
      <c r="C6">
        <v>2200</v>
      </c>
      <c r="D6">
        <v>60</v>
      </c>
      <c r="E6">
        <v>20</v>
      </c>
      <c r="F6">
        <v>6</v>
      </c>
      <c r="G6" t="s">
        <v>30</v>
      </c>
      <c r="H6">
        <f t="shared" si="3"/>
        <v>1</v>
      </c>
      <c r="I6">
        <f t="shared" si="5"/>
        <v>800</v>
      </c>
      <c r="J6" s="3">
        <f t="shared" si="0"/>
        <v>1</v>
      </c>
      <c r="K6" s="3">
        <f t="shared" si="1"/>
        <v>6</v>
      </c>
      <c r="M6" t="s">
        <v>33</v>
      </c>
      <c r="N6" t="s">
        <v>46</v>
      </c>
      <c r="O6">
        <v>4000</v>
      </c>
      <c r="P6">
        <v>195</v>
      </c>
      <c r="Q6">
        <v>25</v>
      </c>
      <c r="R6">
        <v>2</v>
      </c>
      <c r="S6">
        <f t="shared" si="4"/>
        <v>3</v>
      </c>
      <c r="T6" s="4">
        <v>19.899999999999999</v>
      </c>
      <c r="U6" s="4">
        <f>T6*S6</f>
        <v>59.699999999999996</v>
      </c>
    </row>
    <row r="7" spans="1:21" ht="45" x14ac:dyDescent="0.25">
      <c r="A7">
        <v>20</v>
      </c>
      <c r="B7" t="s">
        <v>22</v>
      </c>
      <c r="C7">
        <v>300</v>
      </c>
      <c r="D7">
        <v>60</v>
      </c>
      <c r="E7">
        <v>30</v>
      </c>
      <c r="F7">
        <v>12</v>
      </c>
      <c r="G7" t="s">
        <v>36</v>
      </c>
      <c r="I7" t="e">
        <f t="shared" si="5"/>
        <v>#N/A</v>
      </c>
      <c r="J7" s="3" t="e">
        <f t="shared" si="0"/>
        <v>#N/A</v>
      </c>
      <c r="K7" s="3" t="e">
        <f t="shared" si="1"/>
        <v>#N/A</v>
      </c>
      <c r="N7" s="3" t="s">
        <v>52</v>
      </c>
      <c r="O7">
        <v>60</v>
      </c>
      <c r="P7">
        <v>5</v>
      </c>
      <c r="R7">
        <v>500</v>
      </c>
      <c r="S7">
        <v>1</v>
      </c>
      <c r="T7" s="4">
        <v>79.900000000000006</v>
      </c>
      <c r="U7" s="4">
        <f>T7*S7</f>
        <v>79.900000000000006</v>
      </c>
    </row>
    <row r="8" spans="1:21" x14ac:dyDescent="0.25">
      <c r="A8">
        <v>6</v>
      </c>
      <c r="B8" t="s">
        <v>8</v>
      </c>
      <c r="C8">
        <v>600</v>
      </c>
      <c r="D8">
        <v>60</v>
      </c>
      <c r="E8">
        <v>30</v>
      </c>
      <c r="F8">
        <v>12</v>
      </c>
      <c r="G8" t="s">
        <v>37</v>
      </c>
      <c r="I8" t="e">
        <f t="shared" si="5"/>
        <v>#N/A</v>
      </c>
      <c r="J8" s="3" t="e">
        <f t="shared" si="0"/>
        <v>#N/A</v>
      </c>
      <c r="K8" s="3" t="e">
        <f t="shared" si="1"/>
        <v>#N/A</v>
      </c>
    </row>
    <row r="9" spans="1:21" x14ac:dyDescent="0.25">
      <c r="A9">
        <v>15</v>
      </c>
      <c r="B9" t="s">
        <v>17</v>
      </c>
      <c r="C9">
        <v>700</v>
      </c>
      <c r="D9">
        <v>60</v>
      </c>
      <c r="E9">
        <v>30</v>
      </c>
      <c r="F9">
        <v>2</v>
      </c>
      <c r="G9" t="s">
        <v>38</v>
      </c>
      <c r="I9" t="e">
        <f t="shared" si="5"/>
        <v>#N/A</v>
      </c>
      <c r="J9" s="3" t="e">
        <f t="shared" si="0"/>
        <v>#N/A</v>
      </c>
      <c r="K9" s="3" t="e">
        <f t="shared" si="1"/>
        <v>#N/A</v>
      </c>
      <c r="T9" t="s">
        <v>51</v>
      </c>
      <c r="U9" s="4">
        <f>SUM(U2:U7)</f>
        <v>490.06999999999994</v>
      </c>
    </row>
    <row r="10" spans="1:21" x14ac:dyDescent="0.25">
      <c r="A10">
        <v>9</v>
      </c>
      <c r="B10" t="s">
        <v>11</v>
      </c>
      <c r="C10">
        <v>1000</v>
      </c>
      <c r="D10">
        <v>60</v>
      </c>
      <c r="E10">
        <v>30</v>
      </c>
      <c r="F10">
        <v>2</v>
      </c>
      <c r="G10" t="s">
        <v>30</v>
      </c>
      <c r="H10" s="1">
        <f>1/3</f>
        <v>0.33333333333333331</v>
      </c>
      <c r="I10">
        <f t="shared" si="5"/>
        <v>2000</v>
      </c>
      <c r="J10" s="3">
        <f t="shared" si="0"/>
        <v>2</v>
      </c>
      <c r="K10" s="3">
        <f t="shared" si="1"/>
        <v>6</v>
      </c>
    </row>
    <row r="11" spans="1:21" x14ac:dyDescent="0.25">
      <c r="A11">
        <v>12</v>
      </c>
      <c r="B11" t="s">
        <v>14</v>
      </c>
      <c r="C11">
        <v>1800</v>
      </c>
      <c r="D11">
        <v>60</v>
      </c>
      <c r="E11">
        <v>30</v>
      </c>
      <c r="F11">
        <v>2</v>
      </c>
      <c r="G11" t="s">
        <v>30</v>
      </c>
      <c r="H11" s="1">
        <f t="shared" ref="H11:H12" si="6">1/3</f>
        <v>0.33333333333333331</v>
      </c>
      <c r="I11">
        <f t="shared" si="5"/>
        <v>1200</v>
      </c>
      <c r="J11" s="3">
        <f t="shared" si="0"/>
        <v>1</v>
      </c>
      <c r="K11" s="3">
        <f t="shared" si="1"/>
        <v>6</v>
      </c>
    </row>
    <row r="12" spans="1:21" x14ac:dyDescent="0.25">
      <c r="A12">
        <v>17</v>
      </c>
      <c r="B12" t="s">
        <v>19</v>
      </c>
      <c r="C12">
        <v>2000</v>
      </c>
      <c r="D12">
        <v>60</v>
      </c>
      <c r="E12">
        <v>30</v>
      </c>
      <c r="F12">
        <v>2</v>
      </c>
      <c r="G12" t="s">
        <v>30</v>
      </c>
      <c r="H12" s="1">
        <f t="shared" si="6"/>
        <v>0.33333333333333331</v>
      </c>
      <c r="I12" s="2">
        <f t="shared" si="5"/>
        <v>1000</v>
      </c>
      <c r="J12" s="3">
        <f t="shared" si="0"/>
        <v>1</v>
      </c>
      <c r="K12" s="3">
        <f t="shared" si="1"/>
        <v>6</v>
      </c>
    </row>
    <row r="13" spans="1:21" x14ac:dyDescent="0.25">
      <c r="A13">
        <v>11</v>
      </c>
      <c r="B13" t="s">
        <v>13</v>
      </c>
      <c r="C13">
        <v>2200</v>
      </c>
      <c r="D13">
        <v>60</v>
      </c>
      <c r="E13">
        <v>30</v>
      </c>
      <c r="F13">
        <v>4</v>
      </c>
      <c r="G13" t="s">
        <v>30</v>
      </c>
      <c r="H13">
        <f t="shared" ref="H13:H23" si="7">ROUNDUP(F13/K13/J13,0)</f>
        <v>1</v>
      </c>
      <c r="I13" s="2">
        <f t="shared" si="5"/>
        <v>800</v>
      </c>
      <c r="J13" s="3">
        <f t="shared" si="0"/>
        <v>1</v>
      </c>
      <c r="K13" s="3">
        <f t="shared" si="1"/>
        <v>6</v>
      </c>
    </row>
    <row r="14" spans="1:21" x14ac:dyDescent="0.25">
      <c r="A14">
        <v>14</v>
      </c>
      <c r="B14" t="s">
        <v>16</v>
      </c>
      <c r="C14">
        <v>2200</v>
      </c>
      <c r="D14">
        <v>60</v>
      </c>
      <c r="E14">
        <v>30</v>
      </c>
      <c r="F14">
        <v>6</v>
      </c>
      <c r="G14" t="s">
        <v>30</v>
      </c>
      <c r="H14">
        <f t="shared" si="7"/>
        <v>1</v>
      </c>
      <c r="I14" s="2">
        <f t="shared" si="5"/>
        <v>800</v>
      </c>
      <c r="J14" s="3">
        <f t="shared" si="0"/>
        <v>1</v>
      </c>
      <c r="K14" s="3">
        <f t="shared" si="1"/>
        <v>6</v>
      </c>
    </row>
    <row r="15" spans="1:21" x14ac:dyDescent="0.25">
      <c r="A15">
        <v>16</v>
      </c>
      <c r="B15" t="s">
        <v>18</v>
      </c>
      <c r="C15">
        <v>2400</v>
      </c>
      <c r="D15">
        <v>60</v>
      </c>
      <c r="E15">
        <v>30</v>
      </c>
      <c r="F15">
        <v>4</v>
      </c>
      <c r="G15" t="s">
        <v>30</v>
      </c>
      <c r="H15">
        <f t="shared" si="7"/>
        <v>1</v>
      </c>
      <c r="I15">
        <f t="shared" si="5"/>
        <v>600</v>
      </c>
      <c r="J15" s="3">
        <f t="shared" si="0"/>
        <v>1</v>
      </c>
      <c r="K15" s="3">
        <f t="shared" si="1"/>
        <v>6</v>
      </c>
    </row>
    <row r="16" spans="1:21" x14ac:dyDescent="0.25">
      <c r="A16">
        <v>19</v>
      </c>
      <c r="B16" t="s">
        <v>21</v>
      </c>
      <c r="C16">
        <v>2400</v>
      </c>
      <c r="D16">
        <v>60</v>
      </c>
      <c r="E16">
        <v>30</v>
      </c>
      <c r="F16">
        <v>6</v>
      </c>
      <c r="G16" t="s">
        <v>30</v>
      </c>
      <c r="H16">
        <f t="shared" si="7"/>
        <v>1</v>
      </c>
      <c r="I16">
        <f t="shared" si="5"/>
        <v>600</v>
      </c>
      <c r="J16" s="3">
        <f t="shared" si="0"/>
        <v>1</v>
      </c>
      <c r="K16" s="3">
        <f t="shared" si="1"/>
        <v>6</v>
      </c>
    </row>
    <row r="17" spans="1:11" x14ac:dyDescent="0.25">
      <c r="A17">
        <v>1</v>
      </c>
      <c r="B17" t="s">
        <v>2</v>
      </c>
      <c r="C17">
        <v>2500</v>
      </c>
      <c r="D17">
        <v>60</v>
      </c>
      <c r="E17">
        <v>30</v>
      </c>
      <c r="F17">
        <v>12</v>
      </c>
      <c r="G17" t="s">
        <v>30</v>
      </c>
      <c r="H17">
        <f t="shared" si="7"/>
        <v>2</v>
      </c>
      <c r="I17" s="2">
        <f t="shared" si="5"/>
        <v>500</v>
      </c>
      <c r="J17" s="3">
        <f t="shared" si="0"/>
        <v>1</v>
      </c>
      <c r="K17" s="3">
        <f t="shared" si="1"/>
        <v>6</v>
      </c>
    </row>
    <row r="18" spans="1:11" x14ac:dyDescent="0.25">
      <c r="A18">
        <v>2</v>
      </c>
      <c r="B18" t="s">
        <v>6</v>
      </c>
      <c r="C18">
        <v>3000</v>
      </c>
      <c r="D18">
        <v>60</v>
      </c>
      <c r="E18">
        <v>30</v>
      </c>
      <c r="F18">
        <v>12</v>
      </c>
      <c r="G18" t="s">
        <v>31</v>
      </c>
      <c r="H18">
        <f t="shared" si="7"/>
        <v>2</v>
      </c>
      <c r="I18">
        <f t="shared" si="5"/>
        <v>1000</v>
      </c>
      <c r="J18" s="3">
        <f t="shared" si="0"/>
        <v>1</v>
      </c>
      <c r="K18" s="3">
        <f t="shared" si="1"/>
        <v>6</v>
      </c>
    </row>
    <row r="19" spans="1:11" x14ac:dyDescent="0.25">
      <c r="A19">
        <v>3</v>
      </c>
      <c r="B19" t="s">
        <v>45</v>
      </c>
      <c r="C19">
        <v>820</v>
      </c>
      <c r="D19">
        <v>60</v>
      </c>
      <c r="E19">
        <v>60</v>
      </c>
      <c r="F19">
        <v>20</v>
      </c>
      <c r="G19" t="s">
        <v>34</v>
      </c>
      <c r="H19">
        <f t="shared" si="7"/>
        <v>7</v>
      </c>
      <c r="I19">
        <f>VLOOKUP(G19,M:Q,3,0)-INT(VLOOKUP(G19,M:Q,3,0)/(C19+3))*(C19+3)</f>
        <v>531</v>
      </c>
      <c r="J19" s="3">
        <f t="shared" si="0"/>
        <v>3</v>
      </c>
      <c r="K19" s="3">
        <f t="shared" si="1"/>
        <v>1</v>
      </c>
    </row>
    <row r="20" spans="1:11" x14ac:dyDescent="0.25">
      <c r="A20">
        <v>22</v>
      </c>
      <c r="B20" t="s">
        <v>24</v>
      </c>
      <c r="C20">
        <v>600</v>
      </c>
      <c r="D20">
        <v>90</v>
      </c>
      <c r="E20">
        <v>20</v>
      </c>
      <c r="F20">
        <v>2</v>
      </c>
      <c r="G20" t="s">
        <v>47</v>
      </c>
      <c r="H20" t="e">
        <f t="shared" si="7"/>
        <v>#N/A</v>
      </c>
      <c r="I20" t="e">
        <f>VLOOKUP(G20,M:Q,3,0)-C20</f>
        <v>#N/A</v>
      </c>
      <c r="J20" s="3" t="e">
        <f t="shared" si="0"/>
        <v>#N/A</v>
      </c>
      <c r="K20" s="3" t="e">
        <f t="shared" si="1"/>
        <v>#N/A</v>
      </c>
    </row>
    <row r="21" spans="1:11" x14ac:dyDescent="0.25">
      <c r="A21">
        <v>21</v>
      </c>
      <c r="B21" t="s">
        <v>23</v>
      </c>
      <c r="C21">
        <v>2500</v>
      </c>
      <c r="D21">
        <v>90</v>
      </c>
      <c r="E21">
        <v>20</v>
      </c>
      <c r="F21">
        <v>2</v>
      </c>
      <c r="G21" t="s">
        <v>33</v>
      </c>
      <c r="H21">
        <f t="shared" si="7"/>
        <v>1</v>
      </c>
      <c r="I21" s="2">
        <f>VLOOKUP(G21,M:Q,3,0)-C21</f>
        <v>1500</v>
      </c>
      <c r="J21" s="3">
        <f t="shared" si="0"/>
        <v>1</v>
      </c>
      <c r="K21" s="3">
        <f t="shared" si="1"/>
        <v>2</v>
      </c>
    </row>
    <row r="22" spans="1:11" x14ac:dyDescent="0.25">
      <c r="A22">
        <v>5</v>
      </c>
      <c r="B22" t="s">
        <v>7</v>
      </c>
      <c r="C22">
        <v>800</v>
      </c>
      <c r="D22">
        <v>115</v>
      </c>
      <c r="E22">
        <v>30</v>
      </c>
      <c r="F22">
        <v>2</v>
      </c>
      <c r="G22" t="s">
        <v>48</v>
      </c>
      <c r="H22" t="e">
        <f t="shared" si="7"/>
        <v>#N/A</v>
      </c>
      <c r="I22" t="e">
        <f>VLOOKUP(G22,M:Q,3,0)-C22</f>
        <v>#N/A</v>
      </c>
      <c r="J22" s="3" t="e">
        <f t="shared" si="0"/>
        <v>#N/A</v>
      </c>
      <c r="K22" s="3" t="e">
        <f t="shared" si="1"/>
        <v>#N/A</v>
      </c>
    </row>
    <row r="23" spans="1:11" x14ac:dyDescent="0.25">
      <c r="A23">
        <v>10</v>
      </c>
      <c r="B23" t="s">
        <v>12</v>
      </c>
      <c r="C23">
        <v>2440</v>
      </c>
      <c r="D23">
        <v>160</v>
      </c>
      <c r="E23">
        <v>30</v>
      </c>
      <c r="F23">
        <v>3</v>
      </c>
      <c r="G23" t="s">
        <v>33</v>
      </c>
      <c r="H23">
        <f t="shared" si="7"/>
        <v>2</v>
      </c>
      <c r="I23" s="2">
        <f>VLOOKUP(G23,M:Q,3,0)-C23</f>
        <v>1560</v>
      </c>
      <c r="J23" s="3">
        <f t="shared" si="0"/>
        <v>1</v>
      </c>
      <c r="K23" s="3">
        <f t="shared" si="1"/>
        <v>2</v>
      </c>
    </row>
  </sheetData>
  <autoFilter ref="A1:K23" xr:uid="{7CEC187F-03E5-44E1-A7B0-A22AC6881F0C}"/>
  <sortState xmlns:xlrd2="http://schemas.microsoft.com/office/spreadsheetml/2017/richdata2" ref="A2:F23">
    <sortCondition ref="D2:D23"/>
    <sortCondition ref="E2:E23"/>
    <sortCondition ref="C2:C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Bois marron lame terrasse</vt:lpstr>
      <vt:lpstr>bois charpente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VANDEN-BUSSCHE Eric</dc:creator>
  <cp:lastModifiedBy>VANDEN-BUSSCHE Eric</cp:lastModifiedBy>
  <dcterms:created xsi:type="dcterms:W3CDTF">2022-04-21T14:30:45Z</dcterms:created>
  <dcterms:modified xsi:type="dcterms:W3CDTF">2022-04-23T22:39:13Z</dcterms:modified>
</cp:coreProperties>
</file>