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45" yWindow="-15" windowWidth="15120" windowHeight="10620" tabRatio="754"/>
  </bookViews>
  <sheets>
    <sheet name="Save-It" sheetId="8" r:id="rId1"/>
  </sheets>
  <definedNames>
    <definedName name="AmountAvailable">'Save-It'!$M$12:$M$15</definedName>
    <definedName name="FundsAvailable">'Save-It'!$K$6</definedName>
    <definedName name="GradeA">'Save-It'!$C$16</definedName>
    <definedName name="GradeB">'Save-It'!$D$16</definedName>
    <definedName name="GradeC">'Save-It'!$E$16</definedName>
    <definedName name="MaterialAllocation">'Save-It'!$C$12:$E$15</definedName>
    <definedName name="MaterialTreated">'Save-It'!$K$12:$K$15</definedName>
    <definedName name="MinimumToTreat">'Save-It'!$I$12:$I$15</definedName>
    <definedName name="MixturePercents">'Save-It'!$L$19:$L$28</definedName>
    <definedName name="solver_adj" localSheetId="0" hidden="1">'Save-It'!$C$12:$E$15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'Save-It'!$I$20</definedName>
    <definedName name="solver_lhs10" localSheetId="0" hidden="1">'Save-It'!$K$12:$K$15</definedName>
    <definedName name="solver_lhs11" localSheetId="0" hidden="1">'Save-It'!$K$4</definedName>
    <definedName name="solver_lhs2" localSheetId="0" hidden="1">'Save-It'!$I$21</definedName>
    <definedName name="solver_lhs3" localSheetId="0" hidden="1">'Save-It'!$I$22</definedName>
    <definedName name="solver_lhs4" localSheetId="0" hidden="1">'Save-It'!$I$24</definedName>
    <definedName name="solver_lhs5" localSheetId="0" hidden="1">'Save-It'!$I$25</definedName>
    <definedName name="solver_lhs6" localSheetId="0" hidden="1">'Save-It'!$I$26</definedName>
    <definedName name="solver_lhs7" localSheetId="0" hidden="1">'Save-It'!$I$19</definedName>
    <definedName name="solver_lhs8" localSheetId="0" hidden="1">'Save-It'!$I$28</definedName>
    <definedName name="solver_lhs9" localSheetId="0" hidden="1">'Save-It'!$K$12:$K$15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'Save-It'!$D$20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11" localSheetId="0" hidden="1">2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3</definedName>
    <definedName name="solver_rhs1" localSheetId="0" hidden="1">'Save-It'!$K$20</definedName>
    <definedName name="solver_rhs10" localSheetId="0" hidden="1">AmountAvailable</definedName>
    <definedName name="solver_rhs11" localSheetId="0" hidden="1">FundsAvailable</definedName>
    <definedName name="solver_rhs2" localSheetId="0" hidden="1">'Save-It'!$K$21</definedName>
    <definedName name="solver_rhs3" localSheetId="0" hidden="1">'Save-It'!$K$22</definedName>
    <definedName name="solver_rhs4" localSheetId="0" hidden="1">'Save-It'!$K$24</definedName>
    <definedName name="solver_rhs5" localSheetId="0" hidden="1">'Save-It'!$K$25</definedName>
    <definedName name="solver_rhs6" localSheetId="0" hidden="1">'Save-It'!$K$26</definedName>
    <definedName name="solver_rhs7" localSheetId="0" hidden="1">'Save-It'!$K$19</definedName>
    <definedName name="solver_rhs8" localSheetId="0" hidden="1">'Save-It'!$K$28</definedName>
    <definedName name="solver_rhs9" localSheetId="0" hidden="1">MinimumToTreat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ducts">'Save-It'!$C$16:$E$16</definedName>
    <definedName name="TotalProfit">'Save-It'!$D$20</definedName>
    <definedName name="TreatmentCost">'Save-It'!$K$4</definedName>
    <definedName name="UnitAmalgCost">'Save-It'!$C$4:$E$4</definedName>
    <definedName name="UnitProfit">'Save-It'!$C$6:$E$6</definedName>
    <definedName name="UnitSellingPrice">'Save-It'!$C$5:$E$5</definedName>
    <definedName name="UnitTreatmentCost">'Save-It'!$G$12:$G$15</definedName>
  </definedNames>
  <calcPr calcId="145621" concurrentCalc="0"/>
</workbook>
</file>

<file path=xl/calcChain.xml><?xml version="1.0" encoding="utf-8"?>
<calcChain xmlns="http://schemas.openxmlformats.org/spreadsheetml/2006/main">
  <c r="E16" i="8" l="1"/>
  <c r="C16" i="8"/>
  <c r="D16" i="8"/>
  <c r="K28" i="8"/>
  <c r="K26" i="8"/>
  <c r="K25" i="8"/>
  <c r="K24" i="8"/>
  <c r="K22" i="8"/>
  <c r="K21" i="8"/>
  <c r="K20" i="8"/>
  <c r="K19" i="8"/>
  <c r="K15" i="8"/>
  <c r="K12" i="8"/>
  <c r="K13" i="8"/>
  <c r="K14" i="8"/>
  <c r="K4" i="8"/>
  <c r="D6" i="8"/>
  <c r="E6" i="8"/>
  <c r="C6" i="8"/>
  <c r="I28" i="8"/>
  <c r="I26" i="8"/>
  <c r="I25" i="8"/>
  <c r="I24" i="8"/>
  <c r="I22" i="8"/>
  <c r="I21" i="8"/>
  <c r="I20" i="8"/>
  <c r="I19" i="8"/>
  <c r="D20" i="8"/>
</calcChain>
</file>

<file path=xl/sharedStrings.xml><?xml version="1.0" encoding="utf-8"?>
<sst xmlns="http://schemas.openxmlformats.org/spreadsheetml/2006/main" count="100" uniqueCount="78">
  <si>
    <t>Save-It Company Reclamation Problem</t>
  </si>
  <si>
    <t>Available</t>
  </si>
  <si>
    <t>Unit Profit</t>
  </si>
  <si>
    <t>Minimum</t>
  </si>
  <si>
    <t>Amount</t>
  </si>
  <si>
    <t>=</t>
  </si>
  <si>
    <t>Grade A</t>
  </si>
  <si>
    <t>Grade B</t>
  </si>
  <si>
    <t>Grade C</t>
  </si>
  <si>
    <t>Material 1</t>
  </si>
  <si>
    <t>Material 2</t>
  </si>
  <si>
    <t>Material 3</t>
  </si>
  <si>
    <t>Material 4</t>
  </si>
  <si>
    <t>to Treat</t>
  </si>
  <si>
    <t>Total</t>
  </si>
  <si>
    <t>Cost</t>
  </si>
  <si>
    <t>Unit</t>
  </si>
  <si>
    <t>Unit Selling Price</t>
  </si>
  <si>
    <t>Mixture Specifications</t>
  </si>
  <si>
    <t>Grade A, Material 1</t>
  </si>
  <si>
    <t>Grade A, Material 2</t>
  </si>
  <si>
    <t>Grade A, Material 3</t>
  </si>
  <si>
    <t>Grade A, Material 4</t>
  </si>
  <si>
    <t>Grade B, Material 1</t>
  </si>
  <si>
    <t>Grade B, Material 2</t>
  </si>
  <si>
    <t>Grade B, Material 4</t>
  </si>
  <si>
    <t>Grade C, Material 1</t>
  </si>
  <si>
    <t>Unit Amalg. Cost</t>
  </si>
  <si>
    <t>Material Allocation</t>
  </si>
  <si>
    <t>(pounds of material used for each product grade)</t>
  </si>
  <si>
    <t>Total Products</t>
  </si>
  <si>
    <t>Treament</t>
  </si>
  <si>
    <t>Material</t>
  </si>
  <si>
    <t>Treated</t>
  </si>
  <si>
    <t>of Grade A</t>
  </si>
  <si>
    <t>of Grade B</t>
  </si>
  <si>
    <t>of Grade C</t>
  </si>
  <si>
    <t>Total Profit</t>
  </si>
  <si>
    <t>AmountAvailable</t>
  </si>
  <si>
    <t>FundsAvailable</t>
  </si>
  <si>
    <t>GradeA</t>
  </si>
  <si>
    <t>GradeB</t>
  </si>
  <si>
    <t>GradeC</t>
  </si>
  <si>
    <t>MaterialAllocation</t>
  </si>
  <si>
    <t>MaterialTreated</t>
  </si>
  <si>
    <t>MinimumToTreat</t>
  </si>
  <si>
    <t>TotalProducts</t>
  </si>
  <si>
    <t>TotalProfit</t>
  </si>
  <si>
    <t>TreatmentCost</t>
  </si>
  <si>
    <t>UnitAmalgCost</t>
  </si>
  <si>
    <t>UnitProfit</t>
  </si>
  <si>
    <t>UnitSellingPrice</t>
  </si>
  <si>
    <t>UnitTreatmentCost</t>
  </si>
  <si>
    <t>C4:E4</t>
  </si>
  <si>
    <t>C6:E6</t>
  </si>
  <si>
    <t>C5:E5</t>
  </si>
  <si>
    <t>Range Name</t>
  </si>
  <si>
    <t>Cells</t>
  </si>
  <si>
    <t>Mixture</t>
  </si>
  <si>
    <t>Percents</t>
  </si>
  <si>
    <t>Total Treatment Cost</t>
  </si>
  <si>
    <t>Treatment Funds Available</t>
  </si>
  <si>
    <t>MixturePercents</t>
  </si>
  <si>
    <t>M12:M15</t>
  </si>
  <si>
    <t>K6</t>
  </si>
  <si>
    <t>C16</t>
  </si>
  <si>
    <t>D16</t>
  </si>
  <si>
    <t>E16</t>
  </si>
  <si>
    <t>C12:E15</t>
  </si>
  <si>
    <t>K12:K15</t>
  </si>
  <si>
    <t>I12:I15</t>
  </si>
  <si>
    <t>L19:L28</t>
  </si>
  <si>
    <t>C16:E16</t>
  </si>
  <si>
    <t>D20</t>
  </si>
  <si>
    <t>K4</t>
  </si>
  <si>
    <t>G12:G15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</si>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</sst>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73" formatCode="&quot;$&quot;#,##0"/>
    <numFmt numFmtId="174" formatCode="&quot;$&quot;#,##0.00"/>
    <numFmt numFmtId="176" formatCode="#,##0.0"/>
  </numFmts>
  <fonts count="5">
    <font>
      <sz val="10"/>
      <name val="Geneva"/>
    </font>
    <font>
      <sz val="10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3" fontId="2" fillId="0" borderId="0" xfId="1" applyNumberFormat="1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174" fontId="2" fillId="0" borderId="0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5" fontId="2" fillId="0" borderId="0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right"/>
    </xf>
    <xf numFmtId="0" fontId="2" fillId="2" borderId="14" xfId="0" applyNumberFormat="1" applyFont="1" applyFill="1" applyBorder="1" applyAlignment="1">
      <alignment horizontal="left"/>
    </xf>
    <xf numFmtId="0" fontId="2" fillId="2" borderId="15" xfId="0" applyNumberFormat="1" applyFont="1" applyFill="1" applyBorder="1" applyAlignment="1">
      <alignment horizontal="left"/>
    </xf>
    <xf numFmtId="174" fontId="2" fillId="0" borderId="0" xfId="0" applyNumberFormat="1" applyFont="1" applyAlignment="1">
      <alignment horizontal="center"/>
    </xf>
    <xf numFmtId="174" fontId="2" fillId="3" borderId="0" xfId="0" applyNumberFormat="1" applyFont="1" applyFill="1" applyBorder="1" applyAlignment="1">
      <alignment horizontal="center"/>
    </xf>
    <xf numFmtId="173" fontId="2" fillId="3" borderId="0" xfId="1" applyNumberFormat="1" applyFont="1" applyFill="1" applyBorder="1" applyAlignment="1">
      <alignment horizontal="center"/>
    </xf>
    <xf numFmtId="6" fontId="2" fillId="3" borderId="0" xfId="0" applyNumberFormat="1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9" fontId="2" fillId="3" borderId="5" xfId="2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9" fontId="2" fillId="3" borderId="6" xfId="2" applyFont="1" applyFill="1" applyBorder="1" applyAlignment="1">
      <alignment horizontal="center"/>
    </xf>
    <xf numFmtId="176" fontId="2" fillId="5" borderId="7" xfId="0" applyNumberFormat="1" applyFont="1" applyFill="1" applyBorder="1" applyAlignment="1">
      <alignment horizontal="center"/>
    </xf>
    <xf numFmtId="176" fontId="2" fillId="5" borderId="5" xfId="0" applyNumberFormat="1" applyFont="1" applyFill="1" applyBorder="1" applyAlignment="1">
      <alignment horizontal="center"/>
    </xf>
    <xf numFmtId="0" fontId="2" fillId="5" borderId="8" xfId="0" applyNumberFormat="1" applyFont="1" applyFill="1" applyBorder="1" applyAlignment="1">
      <alignment horizontal="center"/>
    </xf>
    <xf numFmtId="176" fontId="2" fillId="5" borderId="9" xfId="0" applyNumberFormat="1" applyFont="1" applyFill="1" applyBorder="1" applyAlignment="1">
      <alignment horizontal="center"/>
    </xf>
    <xf numFmtId="176" fontId="2" fillId="5" borderId="0" xfId="0" applyNumberFormat="1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176" fontId="2" fillId="5" borderId="11" xfId="0" applyNumberFormat="1" applyFont="1" applyFill="1" applyBorder="1" applyAlignment="1">
      <alignment horizontal="center"/>
    </xf>
    <xf numFmtId="176" fontId="2" fillId="5" borderId="6" xfId="0" applyNumberFormat="1" applyFont="1" applyFill="1" applyBorder="1" applyAlignment="1">
      <alignment horizontal="center"/>
    </xf>
    <xf numFmtId="0" fontId="2" fillId="5" borderId="12" xfId="0" applyNumberFormat="1" applyFont="1" applyFill="1" applyBorder="1" applyAlignment="1">
      <alignment horizontal="center"/>
    </xf>
    <xf numFmtId="7" fontId="2" fillId="4" borderId="13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workbookViewId="0"/>
  </sheetViews>
  <sheetFormatPr defaultColWidth="10.7109375" defaultRowHeight="12.75"/>
  <cols>
    <col min="1" max="1" width="2.7109375" style="2" customWidth="1"/>
    <col min="2" max="2" width="15.42578125" style="3" bestFit="1" customWidth="1"/>
    <col min="3" max="5" width="12.7109375" style="2" customWidth="1"/>
    <col min="6" max="6" width="2.7109375" style="2" customWidth="1"/>
    <col min="7" max="7" width="15.7109375" style="2" customWidth="1"/>
    <col min="8" max="8" width="2.7109375" style="2" customWidth="1"/>
    <col min="9" max="9" width="8.5703125" style="2" bestFit="1" customWidth="1"/>
    <col min="10" max="10" width="3" style="2" customWidth="1"/>
    <col min="11" max="11" width="7.5703125" style="2" bestFit="1" customWidth="1"/>
    <col min="12" max="12" width="5.42578125" style="2" customWidth="1"/>
    <col min="13" max="13" width="9.85546875" style="2" bestFit="1" customWidth="1"/>
    <col min="14" max="14" width="5.7109375" style="2" customWidth="1"/>
    <col min="15" max="15" width="16.5703125" style="2" bestFit="1" customWidth="1"/>
    <col min="16" max="16" width="8.7109375" style="2" bestFit="1" customWidth="1"/>
    <col min="17" max="16384" width="10.7109375" style="2"/>
  </cols>
  <sheetData>
    <row r="1" spans="1:16" ht="18">
      <c r="A1" s="1" t="s">
        <v>0</v>
      </c>
    </row>
    <row r="3" spans="1:16" ht="13.5" thickBot="1">
      <c r="C3" s="2" t="s">
        <v>6</v>
      </c>
      <c r="D3" s="2" t="s">
        <v>7</v>
      </c>
      <c r="E3" s="2" t="s">
        <v>8</v>
      </c>
    </row>
    <row r="4" spans="1:16" ht="13.5" thickBot="1">
      <c r="B4" s="3" t="s">
        <v>27</v>
      </c>
      <c r="C4" s="45">
        <v>3</v>
      </c>
      <c r="D4" s="45">
        <v>2.5</v>
      </c>
      <c r="E4" s="45">
        <v>2</v>
      </c>
      <c r="J4" s="3" t="s">
        <v>60</v>
      </c>
      <c r="K4" s="4">
        <f>SUMPRODUCT(MaterialTreated,UnitTreatmentCost)</f>
        <v>29999.999999999993</v>
      </c>
      <c r="O4" s="5" t="s">
        <v>56</v>
      </c>
      <c r="P4" s="6" t="s">
        <v>57</v>
      </c>
    </row>
    <row r="5" spans="1:16">
      <c r="B5" s="3" t="s">
        <v>17</v>
      </c>
      <c r="C5" s="45">
        <v>8.5</v>
      </c>
      <c r="D5" s="45">
        <v>7</v>
      </c>
      <c r="E5" s="45">
        <v>5.5</v>
      </c>
      <c r="J5" s="3"/>
      <c r="K5" s="4" t="s">
        <v>5</v>
      </c>
      <c r="O5" s="7" t="s">
        <v>38</v>
      </c>
      <c r="P5" s="8" t="s">
        <v>63</v>
      </c>
    </row>
    <row r="6" spans="1:16">
      <c r="B6" s="3" t="s">
        <v>2</v>
      </c>
      <c r="C6" s="9">
        <f>C5-C4</f>
        <v>5.5</v>
      </c>
      <c r="D6" s="9">
        <f>D5-D4</f>
        <v>4.5</v>
      </c>
      <c r="E6" s="9">
        <f>E5-E4</f>
        <v>3.5</v>
      </c>
      <c r="J6" s="3" t="s">
        <v>61</v>
      </c>
      <c r="K6" s="46">
        <v>30000</v>
      </c>
      <c r="O6" s="10" t="s">
        <v>39</v>
      </c>
      <c r="P6" s="11" t="s">
        <v>64</v>
      </c>
    </row>
    <row r="7" spans="1:16">
      <c r="C7" s="9"/>
      <c r="D7" s="9"/>
      <c r="E7" s="9"/>
      <c r="O7" s="10" t="s">
        <v>40</v>
      </c>
      <c r="P7" s="11" t="s">
        <v>65</v>
      </c>
    </row>
    <row r="8" spans="1:16">
      <c r="O8" s="10" t="s">
        <v>41</v>
      </c>
      <c r="P8" s="11" t="s">
        <v>66</v>
      </c>
    </row>
    <row r="9" spans="1:16">
      <c r="D9" s="12" t="s">
        <v>28</v>
      </c>
      <c r="G9" s="2" t="s">
        <v>16</v>
      </c>
      <c r="K9" s="2" t="s">
        <v>14</v>
      </c>
      <c r="O9" s="10" t="s">
        <v>42</v>
      </c>
      <c r="P9" s="11" t="s">
        <v>67</v>
      </c>
    </row>
    <row r="10" spans="1:16">
      <c r="D10" s="2" t="s">
        <v>29</v>
      </c>
      <c r="G10" s="2" t="s">
        <v>31</v>
      </c>
      <c r="I10" s="2" t="s">
        <v>3</v>
      </c>
      <c r="K10" s="2" t="s">
        <v>32</v>
      </c>
      <c r="M10" s="2" t="s">
        <v>4</v>
      </c>
      <c r="O10" s="10" t="s">
        <v>43</v>
      </c>
      <c r="P10" s="11" t="s">
        <v>68</v>
      </c>
    </row>
    <row r="11" spans="1:16">
      <c r="C11" s="2" t="s">
        <v>6</v>
      </c>
      <c r="D11" s="2" t="s">
        <v>7</v>
      </c>
      <c r="E11" s="2" t="s">
        <v>8</v>
      </c>
      <c r="G11" s="2" t="s">
        <v>15</v>
      </c>
      <c r="I11" s="13" t="s">
        <v>13</v>
      </c>
      <c r="J11" s="14"/>
      <c r="K11" s="2" t="s">
        <v>33</v>
      </c>
      <c r="L11" s="14"/>
      <c r="M11" s="14" t="s">
        <v>1</v>
      </c>
      <c r="O11" s="10" t="s">
        <v>44</v>
      </c>
      <c r="P11" s="11" t="s">
        <v>69</v>
      </c>
    </row>
    <row r="12" spans="1:16">
      <c r="B12" s="3" t="s">
        <v>9</v>
      </c>
      <c r="C12" s="57">
        <v>644.73684210526255</v>
      </c>
      <c r="D12" s="58">
        <v>2355.2631578947371</v>
      </c>
      <c r="E12" s="59">
        <v>0</v>
      </c>
      <c r="G12" s="47">
        <v>3</v>
      </c>
      <c r="I12" s="48">
        <v>1500</v>
      </c>
      <c r="J12" s="15" t="s">
        <v>76</v>
      </c>
      <c r="K12" s="34">
        <f>SUM(C12:E12)</f>
        <v>2999.9999999999995</v>
      </c>
      <c r="L12" s="15" t="s">
        <v>76</v>
      </c>
      <c r="M12" s="51">
        <v>3000</v>
      </c>
      <c r="O12" s="10" t="s">
        <v>45</v>
      </c>
      <c r="P12" s="11" t="s">
        <v>70</v>
      </c>
    </row>
    <row r="13" spans="1:16">
      <c r="B13" s="3" t="s">
        <v>10</v>
      </c>
      <c r="C13" s="60">
        <v>859.64912280701697</v>
      </c>
      <c r="D13" s="61">
        <v>517.54385964912274</v>
      </c>
      <c r="E13" s="62">
        <v>0</v>
      </c>
      <c r="G13" s="47">
        <v>6</v>
      </c>
      <c r="I13" s="49">
        <v>1000</v>
      </c>
      <c r="J13" s="16" t="s">
        <v>76</v>
      </c>
      <c r="K13" s="35">
        <f>SUM(C13:E13)</f>
        <v>1377.1929824561398</v>
      </c>
      <c r="L13" s="16" t="s">
        <v>76</v>
      </c>
      <c r="M13" s="52">
        <v>2000</v>
      </c>
      <c r="O13" s="10" t="s">
        <v>62</v>
      </c>
      <c r="P13" s="11" t="s">
        <v>71</v>
      </c>
    </row>
    <row r="14" spans="1:16">
      <c r="B14" s="3" t="s">
        <v>11</v>
      </c>
      <c r="C14" s="60">
        <v>214.91228070175436</v>
      </c>
      <c r="D14" s="61">
        <v>1785.087719298245</v>
      </c>
      <c r="E14" s="62">
        <v>0</v>
      </c>
      <c r="G14" s="47">
        <v>4</v>
      </c>
      <c r="I14" s="49">
        <v>2000</v>
      </c>
      <c r="J14" s="16" t="s">
        <v>76</v>
      </c>
      <c r="K14" s="35">
        <f>SUM(C14:E14)</f>
        <v>1999.9999999999993</v>
      </c>
      <c r="L14" s="16" t="s">
        <v>76</v>
      </c>
      <c r="M14" s="52">
        <v>4000</v>
      </c>
      <c r="O14" s="10" t="s">
        <v>46</v>
      </c>
      <c r="P14" s="11" t="s">
        <v>72</v>
      </c>
    </row>
    <row r="15" spans="1:16">
      <c r="B15" s="24" t="s">
        <v>12</v>
      </c>
      <c r="C15" s="63">
        <v>429.82456140350848</v>
      </c>
      <c r="D15" s="64">
        <v>517.54385964912285</v>
      </c>
      <c r="E15" s="65">
        <v>0</v>
      </c>
      <c r="G15" s="47">
        <v>5</v>
      </c>
      <c r="I15" s="50">
        <v>500</v>
      </c>
      <c r="J15" s="18" t="s">
        <v>76</v>
      </c>
      <c r="K15" s="36">
        <f>SUM(C15:E15)</f>
        <v>947.36842105263133</v>
      </c>
      <c r="L15" s="18" t="s">
        <v>76</v>
      </c>
      <c r="M15" s="53">
        <v>1000</v>
      </c>
      <c r="O15" s="10" t="s">
        <v>47</v>
      </c>
      <c r="P15" s="11" t="s">
        <v>73</v>
      </c>
    </row>
    <row r="16" spans="1:16">
      <c r="B16" s="24" t="s">
        <v>30</v>
      </c>
      <c r="C16" s="40">
        <f>SUM(C12:C15)</f>
        <v>2149.1228070175425</v>
      </c>
      <c r="D16" s="40">
        <f>SUM(D12:D15)</f>
        <v>5175.4385964912281</v>
      </c>
      <c r="E16" s="33">
        <f>SUM(E12:E15)</f>
        <v>0</v>
      </c>
      <c r="O16" s="10" t="s">
        <v>48</v>
      </c>
      <c r="P16" s="11" t="s">
        <v>74</v>
      </c>
    </row>
    <row r="17" spans="2:16">
      <c r="L17" s="2" t="s">
        <v>58</v>
      </c>
      <c r="O17" s="10" t="s">
        <v>49</v>
      </c>
      <c r="P17" s="11" t="s">
        <v>53</v>
      </c>
    </row>
    <row r="18" spans="2:16" s="14" customFormat="1">
      <c r="B18" s="41"/>
      <c r="G18" s="19" t="s">
        <v>18</v>
      </c>
      <c r="I18" s="2"/>
      <c r="J18" s="2"/>
      <c r="K18" s="2"/>
      <c r="L18" s="2" t="s">
        <v>59</v>
      </c>
      <c r="M18" s="2"/>
      <c r="O18" s="10" t="s">
        <v>50</v>
      </c>
      <c r="P18" s="11" t="s">
        <v>54</v>
      </c>
    </row>
    <row r="19" spans="2:16" s="14" customFormat="1" ht="13.5" thickBot="1">
      <c r="B19" s="41"/>
      <c r="G19" s="20"/>
      <c r="H19" s="21" t="s">
        <v>19</v>
      </c>
      <c r="I19" s="37">
        <f>C12</f>
        <v>644.73684210526255</v>
      </c>
      <c r="J19" s="37" t="s">
        <v>76</v>
      </c>
      <c r="K19" s="37">
        <f>L19*GradeA</f>
        <v>644.73684210526278</v>
      </c>
      <c r="L19" s="54">
        <v>0.3</v>
      </c>
      <c r="M19" s="22" t="s">
        <v>34</v>
      </c>
      <c r="O19" s="10" t="s">
        <v>51</v>
      </c>
      <c r="P19" s="11" t="s">
        <v>55</v>
      </c>
    </row>
    <row r="20" spans="2:16" s="14" customFormat="1" ht="13.5" thickBot="1">
      <c r="B20" s="41"/>
      <c r="C20" s="2" t="s">
        <v>37</v>
      </c>
      <c r="D20" s="66">
        <f>SUMPRODUCT(UnitProfit,TotalProducts)</f>
        <v>35109.649122807008</v>
      </c>
      <c r="G20" s="23"/>
      <c r="H20" s="24" t="s">
        <v>20</v>
      </c>
      <c r="I20" s="38">
        <f>C13</f>
        <v>859.64912280701697</v>
      </c>
      <c r="J20" s="38" t="s">
        <v>77</v>
      </c>
      <c r="K20" s="38">
        <f>L20*GradeA</f>
        <v>859.64912280701708</v>
      </c>
      <c r="L20" s="55">
        <v>0.4</v>
      </c>
      <c r="M20" s="25" t="s">
        <v>34</v>
      </c>
      <c r="O20" s="42" t="s">
        <v>52</v>
      </c>
      <c r="P20" s="43" t="s">
        <v>75</v>
      </c>
    </row>
    <row r="21" spans="2:16" s="14" customFormat="1">
      <c r="B21" s="41"/>
      <c r="G21" s="23"/>
      <c r="H21" s="24" t="s">
        <v>21</v>
      </c>
      <c r="I21" s="38">
        <f>C14</f>
        <v>214.91228070175436</v>
      </c>
      <c r="J21" s="38" t="s">
        <v>76</v>
      </c>
      <c r="K21" s="38">
        <f>L21*GradeA</f>
        <v>1074.5614035087713</v>
      </c>
      <c r="L21" s="55">
        <v>0.5</v>
      </c>
      <c r="M21" s="25" t="s">
        <v>34</v>
      </c>
    </row>
    <row r="22" spans="2:16" s="14" customFormat="1">
      <c r="B22" s="3"/>
      <c r="D22" s="2"/>
      <c r="E22" s="2"/>
      <c r="F22" s="2"/>
      <c r="G22" s="23"/>
      <c r="H22" s="24" t="s">
        <v>22</v>
      </c>
      <c r="I22" s="38">
        <f>C15</f>
        <v>429.82456140350848</v>
      </c>
      <c r="J22" s="38" t="s">
        <v>5</v>
      </c>
      <c r="K22" s="38">
        <f>L22*GradeA</f>
        <v>429.82456140350854</v>
      </c>
      <c r="L22" s="55">
        <v>0.2</v>
      </c>
      <c r="M22" s="25" t="s">
        <v>34</v>
      </c>
    </row>
    <row r="23" spans="2:16" s="14" customFormat="1">
      <c r="B23" s="3"/>
      <c r="D23" s="44"/>
      <c r="E23" s="2"/>
      <c r="F23" s="2"/>
      <c r="G23" s="23"/>
      <c r="H23" s="24"/>
      <c r="I23" s="38"/>
      <c r="J23" s="38"/>
      <c r="K23" s="38"/>
      <c r="L23" s="26"/>
      <c r="M23" s="25"/>
    </row>
    <row r="24" spans="2:16" s="14" customFormat="1">
      <c r="B24" s="3"/>
      <c r="D24" s="2"/>
      <c r="E24" s="2"/>
      <c r="F24" s="2"/>
      <c r="G24" s="23"/>
      <c r="H24" s="24" t="s">
        <v>23</v>
      </c>
      <c r="I24" s="38">
        <f>D12</f>
        <v>2355.2631578947371</v>
      </c>
      <c r="J24" s="38" t="s">
        <v>76</v>
      </c>
      <c r="K24" s="38">
        <f>L24*GradeB</f>
        <v>2587.719298245614</v>
      </c>
      <c r="L24" s="55">
        <v>0.5</v>
      </c>
      <c r="M24" s="25" t="s">
        <v>35</v>
      </c>
    </row>
    <row r="25" spans="2:16">
      <c r="D25" s="16"/>
      <c r="E25" s="16"/>
      <c r="G25" s="27"/>
      <c r="H25" s="24" t="s">
        <v>24</v>
      </c>
      <c r="I25" s="38">
        <f>D13</f>
        <v>517.54385964912274</v>
      </c>
      <c r="J25" s="38" t="s">
        <v>77</v>
      </c>
      <c r="K25" s="38">
        <f>L25*GradeB</f>
        <v>517.54385964912285</v>
      </c>
      <c r="L25" s="55">
        <v>0.1</v>
      </c>
      <c r="M25" s="25" t="s">
        <v>35</v>
      </c>
    </row>
    <row r="26" spans="2:16">
      <c r="D26" s="16"/>
      <c r="E26" s="16"/>
      <c r="G26" s="27"/>
      <c r="H26" s="24" t="s">
        <v>25</v>
      </c>
      <c r="I26" s="38">
        <f>D15</f>
        <v>517.54385964912285</v>
      </c>
      <c r="J26" s="38" t="s">
        <v>5</v>
      </c>
      <c r="K26" s="38">
        <f>L26*GradeB</f>
        <v>517.54385964912285</v>
      </c>
      <c r="L26" s="55">
        <v>0.1</v>
      </c>
      <c r="M26" s="25" t="s">
        <v>35</v>
      </c>
    </row>
    <row r="27" spans="2:16">
      <c r="D27" s="16"/>
      <c r="E27" s="16"/>
      <c r="G27" s="27"/>
      <c r="H27" s="24"/>
      <c r="I27" s="38"/>
      <c r="J27" s="38"/>
      <c r="K27" s="38"/>
      <c r="L27" s="26"/>
      <c r="M27" s="25"/>
    </row>
    <row r="28" spans="2:16">
      <c r="B28" s="24"/>
      <c r="D28" s="16"/>
      <c r="E28" s="16"/>
      <c r="G28" s="28"/>
      <c r="H28" s="29" t="s">
        <v>26</v>
      </c>
      <c r="I28" s="39">
        <f>E12</f>
        <v>0</v>
      </c>
      <c r="J28" s="39" t="s">
        <v>76</v>
      </c>
      <c r="K28" s="39">
        <f>L28*GradeC</f>
        <v>0</v>
      </c>
      <c r="L28" s="56">
        <v>0.7</v>
      </c>
      <c r="M28" s="30" t="s">
        <v>36</v>
      </c>
    </row>
    <row r="29" spans="2:16">
      <c r="G29" s="14"/>
      <c r="H29" s="14"/>
      <c r="I29" s="17"/>
      <c r="J29" s="14"/>
      <c r="K29" s="14"/>
    </row>
    <row r="30" spans="2:16">
      <c r="F30" s="31"/>
    </row>
    <row r="32" spans="2:16">
      <c r="F32" s="14"/>
    </row>
    <row r="33" spans="2:6">
      <c r="F33" s="14"/>
    </row>
    <row r="34" spans="2:6">
      <c r="F34" s="14"/>
    </row>
    <row r="35" spans="2:6">
      <c r="F35" s="14"/>
    </row>
    <row r="36" spans="2:6">
      <c r="F36" s="14"/>
    </row>
    <row r="37" spans="2:6">
      <c r="F37" s="14"/>
    </row>
    <row r="38" spans="2:6">
      <c r="B38" s="24"/>
      <c r="C38" s="32"/>
      <c r="D38" s="32"/>
      <c r="E38" s="16"/>
      <c r="F38" s="14"/>
    </row>
  </sheetData>
  <phoneticPr fontId="0" type="noConversion"/>
  <printOptions headings="1" gridLines="1"/>
  <pageMargins left="0.75" right="0.75" top="1" bottom="1" header="0.5" footer="0.5"/>
  <pageSetup paperSize="0" scale="66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Save-It</vt:lpstr>
      <vt:lpstr>AmountAvailable</vt:lpstr>
      <vt:lpstr>FundsAvailable</vt:lpstr>
      <vt:lpstr>GradeA</vt:lpstr>
      <vt:lpstr>GradeB</vt:lpstr>
      <vt:lpstr>GradeC</vt:lpstr>
      <vt:lpstr>MaterialAllocation</vt:lpstr>
      <vt:lpstr>MaterialTreated</vt:lpstr>
      <vt:lpstr>MinimumToTreat</vt:lpstr>
      <vt:lpstr>MixturePercents</vt:lpstr>
      <vt:lpstr>TotalProducts</vt:lpstr>
      <vt:lpstr>TotalProfit</vt:lpstr>
      <vt:lpstr>TreatmentCost</vt:lpstr>
      <vt:lpstr>UnitAmalgCost</vt:lpstr>
      <vt:lpstr>UnitProfit</vt:lpstr>
      <vt:lpstr>UnitSellingPrice</vt:lpstr>
      <vt:lpstr>UnitTreatmentCost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2003-11-24T20:17:20Z</cp:lastPrinted>
  <dcterms:created xsi:type="dcterms:W3CDTF">1999-05-27T19:31:08Z</dcterms:created>
  <dcterms:modified xsi:type="dcterms:W3CDTF">2013-04-03T01:16:17Z</dcterms:modified>
</cp:coreProperties>
</file>