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X:\DS 775\Class Materials\Weekly Content\Week_14\"/>
    </mc:Choice>
  </mc:AlternateContent>
  <bookViews>
    <workbookView xWindow="1845" yWindow="1710" windowWidth="24720" windowHeight="13965"/>
  </bookViews>
  <sheets>
    <sheet name="Sheet1" sheetId="1" r:id="rId1"/>
  </sheets>
  <definedNames>
    <definedName name="solver_node1" localSheetId="0" hidden="1">"1;$B$79;;;;$A$1;New Node;1;"</definedName>
    <definedName name="solver_node10" localSheetId="0" hidden="1">"0;$N$83;$J$68;=;;A3;New Node;1;"</definedName>
    <definedName name="solver_node11" localSheetId="0" hidden="1">"1;$F$113;$B$79;0;;No Experimentation;New Node;1;"</definedName>
    <definedName name="solver_node12" localSheetId="0" hidden="1">"0;$J$98;$F$113;0;;A1;New Node;1;"</definedName>
    <definedName name="solver_node13" localSheetId="0" hidden="1">"2;$N$93;$J$98;5;0.25;S1;Terminal;1;"</definedName>
    <definedName name="solver_node14" localSheetId="0" hidden="1">"2;$N$98;$J$98;2;0.4;S2;Terminal;1;"</definedName>
    <definedName name="solver_node15" localSheetId="0" hidden="1">"2;$N$103;$J$98;1;0.35;S3;Terminal;1;"</definedName>
    <definedName name="solver_node16" localSheetId="0" hidden="1">"0;$J$113;$F$113;0;;A2;New Node;1;"</definedName>
    <definedName name="solver_node17" localSheetId="0" hidden="1">"2;$N$108;$J$113;1;0.25;S1;Terminal;1;"</definedName>
    <definedName name="solver_node18" localSheetId="0" hidden="1">"2;$N$113;$J$113;3;0.4;S2;Terminal;1;"</definedName>
    <definedName name="solver_node19" localSheetId="0" hidden="1">"2;$N$118;$J$113;0;0.35;S3;Terminal;1;"</definedName>
    <definedName name="solver_node2" localSheetId="0" hidden="1">"0;$F$45;$B$79;0;;Experimentation;New Node;1;"</definedName>
    <definedName name="solver_node20" localSheetId="0" hidden="1">"0;$J$128;$F$113;0;;A3;New Node;1;"</definedName>
    <definedName name="solver_node21" localSheetId="0" hidden="1">"2;$N$123;$J$128;4;0.25;S1;Terminal;1;"</definedName>
    <definedName name="solver_node22" localSheetId="0" hidden="1">"2;$N$128;$J$128;1;0.4;S2;Terminal;1;"</definedName>
    <definedName name="solver_node23" localSheetId="0" hidden="1">"2;$N$133;$J$128;3;0.35;S3;Terminal;1;"</definedName>
    <definedName name="solver_node24" localSheetId="0" hidden="1">"2;$R$3;$N$8;5;0.227;S1;Terminal;1;"</definedName>
    <definedName name="solver_node25" localSheetId="0" hidden="1">"2;$R$8;$N$8;2;0.504;S2;Terminal;1;"</definedName>
    <definedName name="solver_node26" localSheetId="0" hidden="1">"2;$R$13;$N$8;1;0.269;S3;Terminal;1;"</definedName>
    <definedName name="solver_node27" localSheetId="0" hidden="1">"2;$R$18;$N$23;1;0.227;S1;Terminal;1;"</definedName>
    <definedName name="solver_node28" localSheetId="0" hidden="1">"2;$R$23;$N$23;3;0.504;S2;Terminal;1;"</definedName>
    <definedName name="solver_node29" localSheetId="0" hidden="1">"2;$R$28;$N$23;0;0.269;S3;Terminal;1;"</definedName>
    <definedName name="solver_node3" localSheetId="0" hidden="1">"1;$J$23;$F$45;0;0.715;F1;New Node;1;"</definedName>
    <definedName name="solver_node30" localSheetId="0" hidden="1">"2;$R$33;$N$38;4;0.227;S1;Terminal;1;"</definedName>
    <definedName name="solver_node31" localSheetId="0" hidden="1">"2;$R$38;$N$38;1;0.504;S2;Terminal;1;"</definedName>
    <definedName name="solver_node32" localSheetId="0" hidden="1">"2;$R$43;$N$38;3;0.269;S3;Terminal;1;"</definedName>
    <definedName name="solver_node33" localSheetId="0" hidden="1">"2;$R$48;$N$53;5;0.307;S1;Terminal;1;"</definedName>
    <definedName name="solver_node34" localSheetId="0" hidden="1">"2;$R$53;$N$53;2;0.14;S2;Terminal;1;"</definedName>
    <definedName name="solver_node35" localSheetId="0" hidden="1">"2;$R$58;$N$53;1;0.553;S3;Terminal;1;"</definedName>
    <definedName name="solver_node36" localSheetId="0" hidden="1">"2;$R$63;$N$68;1;0.307;S1;Terminal;1;"</definedName>
    <definedName name="solver_node37" localSheetId="0" hidden="1">"2;$R$68;$N$68;3;0.14;S2;Terminal;1;"</definedName>
    <definedName name="solver_node38" localSheetId="0" hidden="1">"2;$R$73;$N$68;0;0.553;S3;Terminal;1;"</definedName>
    <definedName name="solver_node39" localSheetId="0" hidden="1">"2;$R$78;$N$83;4;0.307;S1;Terminal;1;"</definedName>
    <definedName name="solver_node4" localSheetId="0" hidden="1">"0;$N$8;$J$23;0;;A1;New Node;1;"</definedName>
    <definedName name="solver_node40" localSheetId="0" hidden="1">"2;$R$83;$N$83;1;0.14;S2;Terminal;1;"</definedName>
    <definedName name="solver_node41" localSheetId="0" hidden="1">"2;$R$88;$N$83;3;0.553;S3;Terminal;1;"</definedName>
    <definedName name="solver_node5" localSheetId="0" hidden="1">"0;$N$23;$J$23;0;;A2;New Node;1;"</definedName>
    <definedName name="solver_node6" localSheetId="0" hidden="1">"0;$N$38;$J$23;=;;A3;New Node;1;"</definedName>
    <definedName name="solver_node7" localSheetId="0" hidden="1">"1;$J$68;$F$45;0;0.285;F2;New Node;1;"</definedName>
    <definedName name="solver_node8" localSheetId="0" hidden="1">"0;$N$53;$J$68;0;;A1;New Node;1;"</definedName>
    <definedName name="solver_node9" localSheetId="0" hidden="1">"0;$N$68;$J$68;0;;A2;New Node;1;"</definedName>
    <definedName name="solver_nodes" localSheetId="0" hidden="1">41</definedName>
    <definedName name="solver_tree_a" localSheetId="0" hidden="1">1</definedName>
    <definedName name="solver_tree_b" localSheetId="0" hidden="1">1</definedName>
    <definedName name="solver_tree_rt" localSheetId="0" hidden="1">1000000000000</definedName>
    <definedName name="solver_treeroot" localSheetId="0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6" i="1" l="1"/>
  <c r="V34" i="1" s="1"/>
  <c r="X35" i="1"/>
  <c r="W35" i="1"/>
  <c r="W34" i="1"/>
  <c r="X34" i="1" s="1"/>
  <c r="W33" i="1"/>
  <c r="X33" i="1" s="1"/>
  <c r="V33" i="1"/>
  <c r="L91" i="1"/>
  <c r="L106" i="1"/>
  <c r="L121" i="1"/>
  <c r="H129" i="1"/>
  <c r="H114" i="1"/>
  <c r="H99" i="1"/>
  <c r="L84" i="1"/>
  <c r="L69" i="1"/>
  <c r="L54" i="1"/>
  <c r="L39" i="1"/>
  <c r="L24" i="1"/>
  <c r="L9" i="1"/>
  <c r="D46" i="1"/>
  <c r="AA46" i="1"/>
  <c r="Z46" i="1"/>
  <c r="Y46" i="1"/>
  <c r="X46" i="1"/>
  <c r="W46" i="1"/>
  <c r="V46" i="1"/>
  <c r="U46" i="1"/>
  <c r="AA45" i="1"/>
  <c r="Z45" i="1"/>
  <c r="Y45" i="1"/>
  <c r="X45" i="1"/>
  <c r="W45" i="1"/>
  <c r="V45" i="1"/>
  <c r="U45" i="1"/>
  <c r="AA44" i="1"/>
  <c r="Z44" i="1"/>
  <c r="Y44" i="1"/>
  <c r="X44" i="1"/>
  <c r="W44" i="1"/>
  <c r="V44" i="1"/>
  <c r="U44" i="1"/>
  <c r="AA43" i="1"/>
  <c r="Z43" i="1"/>
  <c r="AA42" i="1"/>
  <c r="Z42" i="1"/>
  <c r="AA41" i="1"/>
  <c r="Z41" i="1"/>
  <c r="Y41" i="1"/>
  <c r="X41" i="1"/>
  <c r="W41" i="1"/>
  <c r="L126" i="1" l="1"/>
  <c r="L131" i="1" s="1"/>
  <c r="L111" i="1"/>
  <c r="L116" i="1" s="1"/>
  <c r="L96" i="1"/>
  <c r="L101" i="1"/>
  <c r="V35" i="1"/>
  <c r="Y43" i="1" s="1"/>
  <c r="W42" i="1"/>
  <c r="P31" i="1" s="1"/>
  <c r="X43" i="1"/>
  <c r="P81" i="1" s="1"/>
  <c r="S133" i="1"/>
  <c r="M134" i="1" s="1"/>
  <c r="S128" i="1"/>
  <c r="M129" i="1" s="1"/>
  <c r="S123" i="1"/>
  <c r="M124" i="1" s="1"/>
  <c r="S118" i="1"/>
  <c r="M119" i="1" s="1"/>
  <c r="S113" i="1"/>
  <c r="M114" i="1" s="1"/>
  <c r="S108" i="1"/>
  <c r="M109" i="1" s="1"/>
  <c r="S103" i="1"/>
  <c r="M104" i="1" s="1"/>
  <c r="S98" i="1"/>
  <c r="M99" i="1" s="1"/>
  <c r="S93" i="1"/>
  <c r="M94" i="1" s="1"/>
  <c r="S88" i="1"/>
  <c r="Q89" i="1"/>
  <c r="S83" i="1"/>
  <c r="Q84" i="1"/>
  <c r="S78" i="1"/>
  <c r="Q79" i="1"/>
  <c r="S73" i="1"/>
  <c r="Q74" i="1" s="1"/>
  <c r="S68" i="1"/>
  <c r="Q69" i="1" s="1"/>
  <c r="S63" i="1"/>
  <c r="Q64" i="1" s="1"/>
  <c r="S58" i="1"/>
  <c r="Q59" i="1" s="1"/>
  <c r="S53" i="1"/>
  <c r="Q54" i="1" s="1"/>
  <c r="S48" i="1"/>
  <c r="Q49" i="1" s="1"/>
  <c r="S43" i="1"/>
  <c r="Q44" i="1" s="1"/>
  <c r="S38" i="1"/>
  <c r="Q39" i="1" s="1"/>
  <c r="S33" i="1"/>
  <c r="Q34" i="1" s="1"/>
  <c r="S28" i="1"/>
  <c r="Q29" i="1" s="1"/>
  <c r="S23" i="1"/>
  <c r="Q24" i="1" s="1"/>
  <c r="S18" i="1"/>
  <c r="Q19" i="1" s="1"/>
  <c r="S13" i="1"/>
  <c r="Q14" i="1" s="1"/>
  <c r="S8" i="1"/>
  <c r="Q9" i="1" s="1"/>
  <c r="S3" i="1"/>
  <c r="Q4" i="1" s="1"/>
  <c r="X42" i="1" l="1"/>
  <c r="P21" i="1" s="1"/>
  <c r="W43" i="1"/>
  <c r="P61" i="1" s="1"/>
  <c r="P51" i="1"/>
  <c r="I99" i="1"/>
  <c r="P16" i="1"/>
  <c r="P26" i="1" s="1"/>
  <c r="V43" i="1"/>
  <c r="H66" i="1" s="1"/>
  <c r="V42" i="1"/>
  <c r="H21" i="1" s="1"/>
  <c r="Y42" i="1"/>
  <c r="P6" i="1"/>
  <c r="I114" i="1"/>
  <c r="P1" i="1"/>
  <c r="P66" i="1"/>
  <c r="P36" i="1"/>
  <c r="P41" i="1" s="1"/>
  <c r="P11" i="1"/>
  <c r="M24" i="1"/>
  <c r="I129" i="1"/>
  <c r="P46" i="1" l="1"/>
  <c r="P71" i="1" s="1"/>
  <c r="P76" i="1"/>
  <c r="E114" i="1"/>
  <c r="F113" i="1" s="1"/>
  <c r="U26" i="1" s="1"/>
  <c r="AC4" i="1" s="1"/>
  <c r="M39" i="1"/>
  <c r="M9" i="1"/>
  <c r="P86" i="1"/>
  <c r="M84" i="1" s="1"/>
  <c r="M69" i="1"/>
  <c r="P56" i="1"/>
  <c r="M54" i="1" s="1"/>
  <c r="I24" i="1" l="1"/>
  <c r="J23" i="1" s="1"/>
  <c r="W26" i="1" s="1"/>
  <c r="AA4" i="1" s="1"/>
  <c r="I69" i="1"/>
  <c r="J68" i="1" s="1"/>
  <c r="W27" i="1" s="1"/>
  <c r="AB4" i="1" s="1"/>
  <c r="E46" i="1" l="1"/>
  <c r="A80" i="1" s="1"/>
  <c r="B79" i="1" l="1"/>
  <c r="V22" i="1" s="1"/>
  <c r="Z4" i="1" s="1"/>
  <c r="AD4" i="1"/>
</calcChain>
</file>

<file path=xl/sharedStrings.xml><?xml version="1.0" encoding="utf-8"?>
<sst xmlns="http://schemas.openxmlformats.org/spreadsheetml/2006/main" count="93" uniqueCount="54">
  <si>
    <t>Experimentation</t>
  </si>
  <si>
    <t>No Experimentation</t>
  </si>
  <si>
    <t>A1</t>
  </si>
  <si>
    <t>A2</t>
  </si>
  <si>
    <t>A3</t>
  </si>
  <si>
    <t>S1</t>
  </si>
  <si>
    <t>S2</t>
  </si>
  <si>
    <t>S3</t>
  </si>
  <si>
    <t>F1</t>
  </si>
  <si>
    <t>F2</t>
  </si>
  <si>
    <t>Data</t>
  </si>
  <si>
    <t>Cost of Experimentation</t>
  </si>
  <si>
    <t>Cost of A1</t>
  </si>
  <si>
    <t>Cost of A2</t>
  </si>
  <si>
    <t>Cost of A3</t>
  </si>
  <si>
    <t xml:space="preserve">Prior Probability of S1 </t>
  </si>
  <si>
    <t>Prior Probability of S2</t>
  </si>
  <si>
    <t>P(F1|S1)</t>
  </si>
  <si>
    <t>P(F1|S2)</t>
  </si>
  <si>
    <t>Action</t>
  </si>
  <si>
    <t>Experimentation?</t>
  </si>
  <si>
    <t>If No</t>
  </si>
  <si>
    <t>If Yes</t>
  </si>
  <si>
    <t>If Experiment is  F1</t>
  </si>
  <si>
    <t>If Experiment is  F2</t>
  </si>
  <si>
    <t>Data:</t>
  </si>
  <si>
    <t>P(Finding | State)</t>
  </si>
  <si>
    <t>State of</t>
  </si>
  <si>
    <t>Prior</t>
  </si>
  <si>
    <t>Finding</t>
  </si>
  <si>
    <t>Nature</t>
  </si>
  <si>
    <t>Probability</t>
  </si>
  <si>
    <t>Posterior</t>
  </si>
  <si>
    <t>P(State | Finding)</t>
  </si>
  <si>
    <t>Probabilities:</t>
  </si>
  <si>
    <t>State of Nature</t>
  </si>
  <si>
    <t>P(Finding)</t>
  </si>
  <si>
    <t>P(F1|S3)</t>
  </si>
  <si>
    <t>Payoff for A1 if S1</t>
  </si>
  <si>
    <t>Payoff for A1 if S2</t>
  </si>
  <si>
    <t>Payoff for A1 if S3</t>
  </si>
  <si>
    <t>Payoff for A2 if S1</t>
  </si>
  <si>
    <t>Payoff for A2 if S2</t>
  </si>
  <si>
    <t>Payoff for A2 if S3</t>
  </si>
  <si>
    <t>Payoff for A3 if S1</t>
  </si>
  <si>
    <t>Payoff for A3 if S2</t>
  </si>
  <si>
    <t>Payoff for A3 if S3</t>
  </si>
  <si>
    <t>Prior P(S1)</t>
  </si>
  <si>
    <t>If Exp is F1</t>
  </si>
  <si>
    <t>If Exp is F2</t>
  </si>
  <si>
    <t>No Exp</t>
  </si>
  <si>
    <t xml:space="preserve"> Payoff</t>
  </si>
  <si>
    <t>Expected</t>
  </si>
  <si>
    <t>&lt;--.53333*(1-V15)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</si>
</sst>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Geneva"/>
    </font>
    <font>
      <b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66">
    <xf numFmtId="0" fontId="0" fillId="0" borderId="0" xfId="0"/>
    <xf numFmtId="0" fontId="0" fillId="0" borderId="0" xfId="0" applyNumberFormat="1"/>
    <xf numFmtId="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/>
    <xf numFmtId="0" fontId="6" fillId="0" borderId="1" xfId="5" applyFont="1" applyFill="1" applyBorder="1" applyAlignment="1">
      <alignment horizontal="left"/>
    </xf>
    <xf numFmtId="0" fontId="7" fillId="0" borderId="2" xfId="5" applyFont="1" applyFill="1" applyBorder="1" applyAlignment="1">
      <alignment horizontal="center"/>
    </xf>
    <xf numFmtId="0" fontId="7" fillId="0" borderId="3" xfId="5" applyFont="1" applyFill="1" applyBorder="1" applyAlignment="1">
      <alignment horizontal="center"/>
    </xf>
    <xf numFmtId="0" fontId="7" fillId="0" borderId="4" xfId="5" applyFont="1" applyFill="1" applyBorder="1" applyAlignment="1">
      <alignment horizontal="center"/>
    </xf>
    <xf numFmtId="0" fontId="7" fillId="0" borderId="5" xfId="5" applyFont="1" applyFill="1" applyBorder="1" applyAlignment="1">
      <alignment horizontal="center"/>
    </xf>
    <xf numFmtId="0" fontId="7" fillId="0" borderId="6" xfId="5" applyFont="1" applyFill="1" applyBorder="1" applyAlignment="1">
      <alignment horizontal="center"/>
    </xf>
    <xf numFmtId="0" fontId="7" fillId="0" borderId="7" xfId="5" applyFont="1" applyFill="1" applyBorder="1" applyAlignment="1">
      <alignment horizontal="center"/>
    </xf>
    <xf numFmtId="0" fontId="7" fillId="0" borderId="8" xfId="5" applyFont="1" applyFill="1" applyBorder="1" applyAlignment="1">
      <alignment horizontal="center"/>
    </xf>
    <xf numFmtId="0" fontId="7" fillId="0" borderId="0" xfId="5" applyFont="1" applyFill="1" applyBorder="1" applyAlignment="1">
      <alignment horizontal="center"/>
    </xf>
    <xf numFmtId="0" fontId="7" fillId="0" borderId="9" xfId="5" applyFont="1" applyFill="1" applyBorder="1" applyAlignment="1">
      <alignment horizontal="center"/>
    </xf>
    <xf numFmtId="0" fontId="7" fillId="0" borderId="10" xfId="5" applyFont="1" applyFill="1" applyBorder="1" applyAlignment="1">
      <alignment horizontal="center"/>
    </xf>
    <xf numFmtId="0" fontId="7" fillId="0" borderId="11" xfId="5" applyFont="1" applyFill="1" applyBorder="1" applyAlignment="1">
      <alignment horizontal="center"/>
    </xf>
    <xf numFmtId="0" fontId="7" fillId="4" borderId="12" xfId="5" applyFont="1" applyFill="1" applyBorder="1" applyAlignment="1">
      <alignment horizontal="center"/>
    </xf>
    <xf numFmtId="0" fontId="7" fillId="4" borderId="13" xfId="5" applyFont="1" applyFill="1" applyBorder="1" applyAlignment="1">
      <alignment horizontal="center"/>
    </xf>
    <xf numFmtId="0" fontId="7" fillId="4" borderId="6" xfId="5" applyFont="1" applyFill="1" applyBorder="1" applyAlignment="1">
      <alignment horizontal="center"/>
    </xf>
    <xf numFmtId="0" fontId="7" fillId="4" borderId="7" xfId="5" applyFont="1" applyFill="1" applyBorder="1" applyAlignment="1">
      <alignment horizontal="center"/>
    </xf>
    <xf numFmtId="0" fontId="7" fillId="4" borderId="0" xfId="5" applyFont="1" applyFill="1" applyBorder="1" applyAlignment="1">
      <alignment horizontal="center"/>
    </xf>
    <xf numFmtId="0" fontId="7" fillId="4" borderId="9" xfId="5" applyFont="1" applyFill="1" applyBorder="1" applyAlignment="1">
      <alignment horizontal="center"/>
    </xf>
    <xf numFmtId="0" fontId="7" fillId="4" borderId="14" xfId="5" applyFont="1" applyFill="1" applyBorder="1" applyAlignment="1">
      <alignment horizontal="center"/>
    </xf>
    <xf numFmtId="0" fontId="7" fillId="4" borderId="15" xfId="5" applyFont="1" applyFill="1" applyBorder="1" applyAlignment="1">
      <alignment horizontal="center"/>
    </xf>
    <xf numFmtId="0" fontId="7" fillId="4" borderId="16" xfId="5" applyFont="1" applyFill="1" applyBorder="1" applyAlignment="1">
      <alignment horizontal="center"/>
    </xf>
    <xf numFmtId="0" fontId="7" fillId="4" borderId="17" xfId="5" applyFont="1" applyFill="1" applyBorder="1" applyAlignment="1">
      <alignment horizontal="center"/>
    </xf>
    <xf numFmtId="0" fontId="7" fillId="0" borderId="0" xfId="5" applyFont="1" applyAlignment="1">
      <alignment horizontal="center"/>
    </xf>
    <xf numFmtId="0" fontId="6" fillId="0" borderId="18" xfId="5" applyFont="1" applyFill="1" applyBorder="1" applyAlignment="1">
      <alignment horizontal="left"/>
    </xf>
    <xf numFmtId="0" fontId="7" fillId="0" borderId="19" xfId="5" applyFont="1" applyFill="1" applyBorder="1" applyAlignment="1">
      <alignment horizontal="center"/>
    </xf>
    <xf numFmtId="0" fontId="6" fillId="0" borderId="20" xfId="5" applyFont="1" applyFill="1" applyBorder="1" applyAlignment="1">
      <alignment horizontal="left"/>
    </xf>
    <xf numFmtId="0" fontId="7" fillId="0" borderId="21" xfId="5" applyFont="1" applyFill="1" applyBorder="1" applyAlignment="1">
      <alignment horizontal="center"/>
    </xf>
    <xf numFmtId="0" fontId="7" fillId="0" borderId="22" xfId="5" applyFont="1" applyFill="1" applyBorder="1" applyAlignment="1">
      <alignment horizontal="center"/>
    </xf>
    <xf numFmtId="0" fontId="7" fillId="5" borderId="23" xfId="5" applyNumberFormat="1" applyFont="1" applyFill="1" applyBorder="1" applyAlignment="1">
      <alignment horizontal="center"/>
    </xf>
    <xf numFmtId="0" fontId="7" fillId="5" borderId="12" xfId="5" applyNumberFormat="1" applyFont="1" applyFill="1" applyBorder="1" applyAlignment="1">
      <alignment horizontal="center"/>
    </xf>
    <xf numFmtId="0" fontId="7" fillId="5" borderId="13" xfId="5" applyNumberFormat="1" applyFont="1" applyFill="1" applyBorder="1" applyAlignment="1">
      <alignment horizontal="center"/>
    </xf>
    <xf numFmtId="0" fontId="7" fillId="5" borderId="24" xfId="5" applyFont="1" applyFill="1" applyBorder="1" applyAlignment="1">
      <alignment horizontal="center"/>
    </xf>
    <xf numFmtId="0" fontId="7" fillId="5" borderId="25" xfId="5" applyFont="1" applyFill="1" applyBorder="1" applyAlignment="1">
      <alignment horizontal="center"/>
    </xf>
    <xf numFmtId="0" fontId="7" fillId="5" borderId="0" xfId="5" applyFont="1" applyFill="1" applyBorder="1" applyAlignment="1">
      <alignment horizontal="center"/>
    </xf>
    <xf numFmtId="0" fontId="7" fillId="5" borderId="9" xfId="5" applyFont="1" applyFill="1" applyBorder="1" applyAlignment="1">
      <alignment horizontal="center"/>
    </xf>
    <xf numFmtId="0" fontId="7" fillId="5" borderId="7" xfId="5" applyFont="1" applyFill="1" applyBorder="1" applyAlignment="1">
      <alignment horizontal="center"/>
    </xf>
    <xf numFmtId="0" fontId="7" fillId="5" borderId="26" xfId="5" applyFont="1" applyFill="1" applyBorder="1" applyAlignment="1">
      <alignment horizontal="center"/>
    </xf>
    <xf numFmtId="0" fontId="7" fillId="5" borderId="15" xfId="5" applyFont="1" applyFill="1" applyBorder="1" applyAlignment="1">
      <alignment horizontal="center"/>
    </xf>
    <xf numFmtId="0" fontId="7" fillId="5" borderId="16" xfId="5" applyFont="1" applyFill="1" applyBorder="1" applyAlignment="1">
      <alignment horizontal="center"/>
    </xf>
    <xf numFmtId="0" fontId="7" fillId="5" borderId="17" xfId="5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4" xfId="0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6" borderId="27" xfId="0" applyFill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_Ch.10 - Decision Analysis.xls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78</xdr:row>
      <xdr:rowOff>0</xdr:rowOff>
    </xdr:from>
    <xdr:to>
      <xdr:col>2</xdr:col>
      <xdr:colOff>19050</xdr:colOff>
      <xdr:row>78</xdr:row>
      <xdr:rowOff>152400</xdr:rowOff>
    </xdr:to>
    <xdr:sp macro="" textlink="">
      <xdr:nvSpPr>
        <xdr:cNvPr id="3782" name="Solver_shape$B$79"/>
        <xdr:cNvSpPr/>
      </xdr:nvSpPr>
      <xdr:spPr>
        <a:xfrm>
          <a:off x="609600" y="14859000"/>
          <a:ext cx="152400" cy="152400"/>
        </a:xfrm>
        <a:prstGeom prst="flowChartProcess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78</xdr:row>
      <xdr:rowOff>76200</xdr:rowOff>
    </xdr:from>
    <xdr:to>
      <xdr:col>1</xdr:col>
      <xdr:colOff>0</xdr:colOff>
      <xdr:row>78</xdr:row>
      <xdr:rowOff>76200</xdr:rowOff>
    </xdr:to>
    <xdr:cxnSp macro="">
      <xdr:nvCxnSpPr>
        <xdr:cNvPr id="3783" name="Solver_line$B$79"/>
        <xdr:cNvCxnSpPr/>
      </xdr:nvCxnSpPr>
      <xdr:spPr>
        <a:xfrm>
          <a:off x="0" y="14935200"/>
          <a:ext cx="60960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44</xdr:row>
      <xdr:rowOff>76200</xdr:rowOff>
    </xdr:from>
    <xdr:to>
      <xdr:col>3</xdr:col>
      <xdr:colOff>0</xdr:colOff>
      <xdr:row>78</xdr:row>
      <xdr:rowOff>76200</xdr:rowOff>
    </xdr:to>
    <xdr:cxnSp macro="">
      <xdr:nvCxnSpPr>
        <xdr:cNvPr id="3784" name="Solver_shapecon$F$45"/>
        <xdr:cNvCxnSpPr/>
      </xdr:nvCxnSpPr>
      <xdr:spPr>
        <a:xfrm flipV="1">
          <a:off x="762000" y="8458200"/>
          <a:ext cx="247650" cy="64770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19050</xdr:colOff>
      <xdr:row>44</xdr:row>
      <xdr:rowOff>152400</xdr:rowOff>
    </xdr:to>
    <xdr:sp macro="" textlink="">
      <xdr:nvSpPr>
        <xdr:cNvPr id="3785" name="Solver_shape$F$45"/>
        <xdr:cNvSpPr/>
      </xdr:nvSpPr>
      <xdr:spPr>
        <a:xfrm>
          <a:off x="2886075" y="8382000"/>
          <a:ext cx="152400" cy="152400"/>
        </a:xfrm>
        <a:prstGeom prst="flowChartConnector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44</xdr:row>
      <xdr:rowOff>76200</xdr:rowOff>
    </xdr:from>
    <xdr:to>
      <xdr:col>5</xdr:col>
      <xdr:colOff>0</xdr:colOff>
      <xdr:row>44</xdr:row>
      <xdr:rowOff>76200</xdr:rowOff>
    </xdr:to>
    <xdr:cxnSp macro="">
      <xdr:nvCxnSpPr>
        <xdr:cNvPr id="3786" name="Solver_line$F$45"/>
        <xdr:cNvCxnSpPr/>
      </xdr:nvCxnSpPr>
      <xdr:spPr>
        <a:xfrm>
          <a:off x="1009650" y="8458200"/>
          <a:ext cx="1876425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44</xdr:row>
      <xdr:rowOff>76200</xdr:rowOff>
    </xdr:to>
    <xdr:cxnSp macro="">
      <xdr:nvCxnSpPr>
        <xdr:cNvPr id="3787" name="Solver_shapecon$J$23"/>
        <xdr:cNvCxnSpPr/>
      </xdr:nvCxnSpPr>
      <xdr:spPr>
        <a:xfrm flipV="1">
          <a:off x="3038475" y="4267200"/>
          <a:ext cx="247650" cy="41910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19050</xdr:colOff>
      <xdr:row>22</xdr:row>
      <xdr:rowOff>152400</xdr:rowOff>
    </xdr:to>
    <xdr:sp macro="" textlink="">
      <xdr:nvSpPr>
        <xdr:cNvPr id="3788" name="Solver_shape$J$23"/>
        <xdr:cNvSpPr/>
      </xdr:nvSpPr>
      <xdr:spPr>
        <a:xfrm>
          <a:off x="3990975" y="4191000"/>
          <a:ext cx="152400" cy="152400"/>
        </a:xfrm>
        <a:prstGeom prst="flowChartProcess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cxnSp macro="">
      <xdr:nvCxnSpPr>
        <xdr:cNvPr id="3789" name="Solver_line$J$23"/>
        <xdr:cNvCxnSpPr/>
      </xdr:nvCxnSpPr>
      <xdr:spPr>
        <a:xfrm>
          <a:off x="3286125" y="4267200"/>
          <a:ext cx="7048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76200</xdr:rowOff>
    </xdr:from>
    <xdr:to>
      <xdr:col>11</xdr:col>
      <xdr:colOff>0</xdr:colOff>
      <xdr:row>22</xdr:row>
      <xdr:rowOff>76200</xdr:rowOff>
    </xdr:to>
    <xdr:cxnSp macro="">
      <xdr:nvCxnSpPr>
        <xdr:cNvPr id="3790" name="Solver_shapecon$N$8"/>
        <xdr:cNvCxnSpPr/>
      </xdr:nvCxnSpPr>
      <xdr:spPr>
        <a:xfrm flipV="1">
          <a:off x="4143375" y="1409700"/>
          <a:ext cx="247650" cy="28575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7</xdr:row>
      <xdr:rowOff>152400</xdr:rowOff>
    </xdr:to>
    <xdr:sp macro="" textlink="">
      <xdr:nvSpPr>
        <xdr:cNvPr id="3791" name="Solver_shape$N$8"/>
        <xdr:cNvSpPr/>
      </xdr:nvSpPr>
      <xdr:spPr>
        <a:xfrm>
          <a:off x="5095875" y="1333500"/>
          <a:ext cx="152400" cy="152400"/>
        </a:xfrm>
        <a:prstGeom prst="flowChartConnector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7</xdr:row>
      <xdr:rowOff>76200</xdr:rowOff>
    </xdr:from>
    <xdr:to>
      <xdr:col>13</xdr:col>
      <xdr:colOff>0</xdr:colOff>
      <xdr:row>7</xdr:row>
      <xdr:rowOff>76200</xdr:rowOff>
    </xdr:to>
    <xdr:cxnSp macro="">
      <xdr:nvCxnSpPr>
        <xdr:cNvPr id="3792" name="Solver_line$N$8"/>
        <xdr:cNvCxnSpPr/>
      </xdr:nvCxnSpPr>
      <xdr:spPr>
        <a:xfrm>
          <a:off x="4391025" y="1409700"/>
          <a:ext cx="7048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76200</xdr:rowOff>
    </xdr:from>
    <xdr:to>
      <xdr:col>15</xdr:col>
      <xdr:colOff>0</xdr:colOff>
      <xdr:row>7</xdr:row>
      <xdr:rowOff>76200</xdr:rowOff>
    </xdr:to>
    <xdr:cxnSp macro="">
      <xdr:nvCxnSpPr>
        <xdr:cNvPr id="3793" name="Solver_shapecon$R$3"/>
        <xdr:cNvCxnSpPr/>
      </xdr:nvCxnSpPr>
      <xdr:spPr>
        <a:xfrm flipV="1">
          <a:off x="5248275" y="457200"/>
          <a:ext cx="247650" cy="9525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0</xdr:colOff>
      <xdr:row>2</xdr:row>
      <xdr:rowOff>152400</xdr:rowOff>
    </xdr:to>
    <xdr:sp macro="" textlink="">
      <xdr:nvSpPr>
        <xdr:cNvPr id="3794" name="Solver_shape$R$3"/>
        <xdr:cNvSpPr/>
      </xdr:nvSpPr>
      <xdr:spPr>
        <a:xfrm rot="16200000">
          <a:off x="5934075" y="381000"/>
          <a:ext cx="152400" cy="15240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</xdr:row>
      <xdr:rowOff>76200</xdr:rowOff>
    </xdr:from>
    <xdr:to>
      <xdr:col>17</xdr:col>
      <xdr:colOff>0</xdr:colOff>
      <xdr:row>2</xdr:row>
      <xdr:rowOff>76200</xdr:rowOff>
    </xdr:to>
    <xdr:cxnSp macro="">
      <xdr:nvCxnSpPr>
        <xdr:cNvPr id="3795" name="Solver_line$R$3"/>
        <xdr:cNvCxnSpPr/>
      </xdr:nvCxnSpPr>
      <xdr:spPr>
        <a:xfrm>
          <a:off x="5495925" y="457200"/>
          <a:ext cx="4381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76200</xdr:rowOff>
    </xdr:from>
    <xdr:to>
      <xdr:col>15</xdr:col>
      <xdr:colOff>0</xdr:colOff>
      <xdr:row>7</xdr:row>
      <xdr:rowOff>76200</xdr:rowOff>
    </xdr:to>
    <xdr:cxnSp macro="">
      <xdr:nvCxnSpPr>
        <xdr:cNvPr id="3796" name="Solver_shapecon$R$8"/>
        <xdr:cNvCxnSpPr/>
      </xdr:nvCxnSpPr>
      <xdr:spPr>
        <a:xfrm>
          <a:off x="5248275" y="1371600"/>
          <a:ext cx="2476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0</xdr:colOff>
      <xdr:row>7</xdr:row>
      <xdr:rowOff>152400</xdr:rowOff>
    </xdr:to>
    <xdr:sp macro="" textlink="">
      <xdr:nvSpPr>
        <xdr:cNvPr id="3797" name="Solver_shape$R$8"/>
        <xdr:cNvSpPr/>
      </xdr:nvSpPr>
      <xdr:spPr>
        <a:xfrm rot="16200000">
          <a:off x="5934075" y="1295400"/>
          <a:ext cx="152400" cy="15240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</xdr:row>
      <xdr:rowOff>76200</xdr:rowOff>
    </xdr:from>
    <xdr:to>
      <xdr:col>17</xdr:col>
      <xdr:colOff>0</xdr:colOff>
      <xdr:row>7</xdr:row>
      <xdr:rowOff>76200</xdr:rowOff>
    </xdr:to>
    <xdr:cxnSp macro="">
      <xdr:nvCxnSpPr>
        <xdr:cNvPr id="3798" name="Solver_line$R$8"/>
        <xdr:cNvCxnSpPr/>
      </xdr:nvCxnSpPr>
      <xdr:spPr>
        <a:xfrm>
          <a:off x="5495925" y="1371600"/>
          <a:ext cx="4381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76200</xdr:rowOff>
    </xdr:from>
    <xdr:to>
      <xdr:col>15</xdr:col>
      <xdr:colOff>0</xdr:colOff>
      <xdr:row>12</xdr:row>
      <xdr:rowOff>76200</xdr:rowOff>
    </xdr:to>
    <xdr:cxnSp macro="">
      <xdr:nvCxnSpPr>
        <xdr:cNvPr id="3799" name="Solver_shapecon$R$13"/>
        <xdr:cNvCxnSpPr/>
      </xdr:nvCxnSpPr>
      <xdr:spPr>
        <a:xfrm>
          <a:off x="5248275" y="1371600"/>
          <a:ext cx="247650" cy="9144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12</xdr:row>
      <xdr:rowOff>0</xdr:rowOff>
    </xdr:from>
    <xdr:to>
      <xdr:col>18</xdr:col>
      <xdr:colOff>0</xdr:colOff>
      <xdr:row>12</xdr:row>
      <xdr:rowOff>152400</xdr:rowOff>
    </xdr:to>
    <xdr:sp macro="" textlink="">
      <xdr:nvSpPr>
        <xdr:cNvPr id="3800" name="Solver_shape$R$13"/>
        <xdr:cNvSpPr/>
      </xdr:nvSpPr>
      <xdr:spPr>
        <a:xfrm rot="16200000">
          <a:off x="5934075" y="2209800"/>
          <a:ext cx="152400" cy="15240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12</xdr:row>
      <xdr:rowOff>76200</xdr:rowOff>
    </xdr:from>
    <xdr:to>
      <xdr:col>17</xdr:col>
      <xdr:colOff>0</xdr:colOff>
      <xdr:row>12</xdr:row>
      <xdr:rowOff>76200</xdr:rowOff>
    </xdr:to>
    <xdr:cxnSp macro="">
      <xdr:nvCxnSpPr>
        <xdr:cNvPr id="3801" name="Solver_line$R$13"/>
        <xdr:cNvCxnSpPr/>
      </xdr:nvCxnSpPr>
      <xdr:spPr>
        <a:xfrm>
          <a:off x="5495925" y="2286000"/>
          <a:ext cx="4381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76200</xdr:rowOff>
    </xdr:from>
    <xdr:to>
      <xdr:col>11</xdr:col>
      <xdr:colOff>0</xdr:colOff>
      <xdr:row>22</xdr:row>
      <xdr:rowOff>76200</xdr:rowOff>
    </xdr:to>
    <xdr:cxnSp macro="">
      <xdr:nvCxnSpPr>
        <xdr:cNvPr id="3802" name="Solver_shapecon$N$23"/>
        <xdr:cNvCxnSpPr/>
      </xdr:nvCxnSpPr>
      <xdr:spPr>
        <a:xfrm>
          <a:off x="4143375" y="41529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22</xdr:row>
      <xdr:rowOff>0</xdr:rowOff>
    </xdr:from>
    <xdr:to>
      <xdr:col>14</xdr:col>
      <xdr:colOff>0</xdr:colOff>
      <xdr:row>22</xdr:row>
      <xdr:rowOff>152400</xdr:rowOff>
    </xdr:to>
    <xdr:sp macro="" textlink="">
      <xdr:nvSpPr>
        <xdr:cNvPr id="3803" name="Solver_shape$N$23"/>
        <xdr:cNvSpPr/>
      </xdr:nvSpPr>
      <xdr:spPr>
        <a:xfrm>
          <a:off x="5095875" y="40767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22</xdr:row>
      <xdr:rowOff>76200</xdr:rowOff>
    </xdr:from>
    <xdr:to>
      <xdr:col>13</xdr:col>
      <xdr:colOff>0</xdr:colOff>
      <xdr:row>22</xdr:row>
      <xdr:rowOff>76200</xdr:rowOff>
    </xdr:to>
    <xdr:cxnSp macro="">
      <xdr:nvCxnSpPr>
        <xdr:cNvPr id="3804" name="Solver_line$N$23"/>
        <xdr:cNvCxnSpPr/>
      </xdr:nvCxnSpPr>
      <xdr:spPr>
        <a:xfrm>
          <a:off x="4391025" y="41529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76200</xdr:rowOff>
    </xdr:from>
    <xdr:to>
      <xdr:col>15</xdr:col>
      <xdr:colOff>0</xdr:colOff>
      <xdr:row>22</xdr:row>
      <xdr:rowOff>76200</xdr:rowOff>
    </xdr:to>
    <xdr:cxnSp macro="">
      <xdr:nvCxnSpPr>
        <xdr:cNvPr id="3805" name="Solver_shapecon$R$18"/>
        <xdr:cNvCxnSpPr/>
      </xdr:nvCxnSpPr>
      <xdr:spPr>
        <a:xfrm flipV="1">
          <a:off x="5248275" y="32004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17</xdr:row>
      <xdr:rowOff>0</xdr:rowOff>
    </xdr:from>
    <xdr:to>
      <xdr:col>18</xdr:col>
      <xdr:colOff>0</xdr:colOff>
      <xdr:row>17</xdr:row>
      <xdr:rowOff>152400</xdr:rowOff>
    </xdr:to>
    <xdr:sp macro="" textlink="">
      <xdr:nvSpPr>
        <xdr:cNvPr id="3806" name="Solver_shape$R$18"/>
        <xdr:cNvSpPr/>
      </xdr:nvSpPr>
      <xdr:spPr>
        <a:xfrm rot="16200000">
          <a:off x="5934075" y="31242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17</xdr:row>
      <xdr:rowOff>76200</xdr:rowOff>
    </xdr:from>
    <xdr:to>
      <xdr:col>17</xdr:col>
      <xdr:colOff>0</xdr:colOff>
      <xdr:row>17</xdr:row>
      <xdr:rowOff>76200</xdr:rowOff>
    </xdr:to>
    <xdr:cxnSp macro="">
      <xdr:nvCxnSpPr>
        <xdr:cNvPr id="3807" name="Solver_line$R$18"/>
        <xdr:cNvCxnSpPr/>
      </xdr:nvCxnSpPr>
      <xdr:spPr>
        <a:xfrm>
          <a:off x="5495925" y="32004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22</xdr:row>
      <xdr:rowOff>76200</xdr:rowOff>
    </xdr:from>
    <xdr:to>
      <xdr:col>15</xdr:col>
      <xdr:colOff>0</xdr:colOff>
      <xdr:row>22</xdr:row>
      <xdr:rowOff>76200</xdr:rowOff>
    </xdr:to>
    <xdr:cxnSp macro="">
      <xdr:nvCxnSpPr>
        <xdr:cNvPr id="3808" name="Solver_shapecon$R$23"/>
        <xdr:cNvCxnSpPr/>
      </xdr:nvCxnSpPr>
      <xdr:spPr>
        <a:xfrm>
          <a:off x="5248275" y="41148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22</xdr:row>
      <xdr:rowOff>0</xdr:rowOff>
    </xdr:from>
    <xdr:to>
      <xdr:col>18</xdr:col>
      <xdr:colOff>0</xdr:colOff>
      <xdr:row>22</xdr:row>
      <xdr:rowOff>152400</xdr:rowOff>
    </xdr:to>
    <xdr:sp macro="" textlink="">
      <xdr:nvSpPr>
        <xdr:cNvPr id="3809" name="Solver_shape$R$23"/>
        <xdr:cNvSpPr/>
      </xdr:nvSpPr>
      <xdr:spPr>
        <a:xfrm rot="16200000">
          <a:off x="5934075" y="40386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22</xdr:row>
      <xdr:rowOff>76200</xdr:rowOff>
    </xdr:from>
    <xdr:to>
      <xdr:col>17</xdr:col>
      <xdr:colOff>0</xdr:colOff>
      <xdr:row>22</xdr:row>
      <xdr:rowOff>76200</xdr:rowOff>
    </xdr:to>
    <xdr:cxnSp macro="">
      <xdr:nvCxnSpPr>
        <xdr:cNvPr id="3810" name="Solver_line$R$23"/>
        <xdr:cNvCxnSpPr/>
      </xdr:nvCxnSpPr>
      <xdr:spPr>
        <a:xfrm>
          <a:off x="5495925" y="41148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22</xdr:row>
      <xdr:rowOff>76200</xdr:rowOff>
    </xdr:from>
    <xdr:to>
      <xdr:col>15</xdr:col>
      <xdr:colOff>0</xdr:colOff>
      <xdr:row>27</xdr:row>
      <xdr:rowOff>76200</xdr:rowOff>
    </xdr:to>
    <xdr:cxnSp macro="">
      <xdr:nvCxnSpPr>
        <xdr:cNvPr id="3811" name="Solver_shapecon$R$28"/>
        <xdr:cNvCxnSpPr/>
      </xdr:nvCxnSpPr>
      <xdr:spPr>
        <a:xfrm>
          <a:off x="5248275" y="41148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27</xdr:row>
      <xdr:rowOff>0</xdr:rowOff>
    </xdr:from>
    <xdr:to>
      <xdr:col>18</xdr:col>
      <xdr:colOff>0</xdr:colOff>
      <xdr:row>27</xdr:row>
      <xdr:rowOff>152400</xdr:rowOff>
    </xdr:to>
    <xdr:sp macro="" textlink="">
      <xdr:nvSpPr>
        <xdr:cNvPr id="3812" name="Solver_shape$R$28"/>
        <xdr:cNvSpPr/>
      </xdr:nvSpPr>
      <xdr:spPr>
        <a:xfrm rot="16200000">
          <a:off x="5934075" y="4953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27</xdr:row>
      <xdr:rowOff>76200</xdr:rowOff>
    </xdr:from>
    <xdr:to>
      <xdr:col>17</xdr:col>
      <xdr:colOff>0</xdr:colOff>
      <xdr:row>27</xdr:row>
      <xdr:rowOff>76200</xdr:rowOff>
    </xdr:to>
    <xdr:cxnSp macro="">
      <xdr:nvCxnSpPr>
        <xdr:cNvPr id="3813" name="Solver_line$R$28"/>
        <xdr:cNvCxnSpPr/>
      </xdr:nvCxnSpPr>
      <xdr:spPr>
        <a:xfrm>
          <a:off x="5495925" y="50292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76200</xdr:rowOff>
    </xdr:from>
    <xdr:to>
      <xdr:col>11</xdr:col>
      <xdr:colOff>0</xdr:colOff>
      <xdr:row>37</xdr:row>
      <xdr:rowOff>76200</xdr:rowOff>
    </xdr:to>
    <xdr:cxnSp macro="">
      <xdr:nvCxnSpPr>
        <xdr:cNvPr id="3814" name="Solver_shapecon$N$38"/>
        <xdr:cNvCxnSpPr/>
      </xdr:nvCxnSpPr>
      <xdr:spPr>
        <a:xfrm>
          <a:off x="4143375" y="4114800"/>
          <a:ext cx="247650" cy="27813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37</xdr:row>
      <xdr:rowOff>0</xdr:rowOff>
    </xdr:from>
    <xdr:to>
      <xdr:col>14</xdr:col>
      <xdr:colOff>0</xdr:colOff>
      <xdr:row>37</xdr:row>
      <xdr:rowOff>152400</xdr:rowOff>
    </xdr:to>
    <xdr:sp macro="" textlink="">
      <xdr:nvSpPr>
        <xdr:cNvPr id="3815" name="Solver_shape$N$38"/>
        <xdr:cNvSpPr/>
      </xdr:nvSpPr>
      <xdr:spPr>
        <a:xfrm>
          <a:off x="5095875" y="68199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37</xdr:row>
      <xdr:rowOff>76200</xdr:rowOff>
    </xdr:from>
    <xdr:to>
      <xdr:col>13</xdr:col>
      <xdr:colOff>0</xdr:colOff>
      <xdr:row>37</xdr:row>
      <xdr:rowOff>76200</xdr:rowOff>
    </xdr:to>
    <xdr:cxnSp macro="">
      <xdr:nvCxnSpPr>
        <xdr:cNvPr id="3816" name="Solver_line$N$38"/>
        <xdr:cNvCxnSpPr/>
      </xdr:nvCxnSpPr>
      <xdr:spPr>
        <a:xfrm>
          <a:off x="4391025" y="68961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32</xdr:row>
      <xdr:rowOff>76200</xdr:rowOff>
    </xdr:from>
    <xdr:to>
      <xdr:col>15</xdr:col>
      <xdr:colOff>0</xdr:colOff>
      <xdr:row>37</xdr:row>
      <xdr:rowOff>76200</xdr:rowOff>
    </xdr:to>
    <xdr:cxnSp macro="">
      <xdr:nvCxnSpPr>
        <xdr:cNvPr id="3817" name="Solver_shapecon$R$33"/>
        <xdr:cNvCxnSpPr/>
      </xdr:nvCxnSpPr>
      <xdr:spPr>
        <a:xfrm flipV="1">
          <a:off x="5248275" y="59436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32</xdr:row>
      <xdr:rowOff>0</xdr:rowOff>
    </xdr:from>
    <xdr:to>
      <xdr:col>18</xdr:col>
      <xdr:colOff>0</xdr:colOff>
      <xdr:row>32</xdr:row>
      <xdr:rowOff>152400</xdr:rowOff>
    </xdr:to>
    <xdr:sp macro="" textlink="">
      <xdr:nvSpPr>
        <xdr:cNvPr id="3818" name="Solver_shape$R$33"/>
        <xdr:cNvSpPr/>
      </xdr:nvSpPr>
      <xdr:spPr>
        <a:xfrm rot="16200000">
          <a:off x="5934075" y="58674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32</xdr:row>
      <xdr:rowOff>76200</xdr:rowOff>
    </xdr:from>
    <xdr:to>
      <xdr:col>17</xdr:col>
      <xdr:colOff>0</xdr:colOff>
      <xdr:row>32</xdr:row>
      <xdr:rowOff>76200</xdr:rowOff>
    </xdr:to>
    <xdr:cxnSp macro="">
      <xdr:nvCxnSpPr>
        <xdr:cNvPr id="3819" name="Solver_line$R$33"/>
        <xdr:cNvCxnSpPr/>
      </xdr:nvCxnSpPr>
      <xdr:spPr>
        <a:xfrm>
          <a:off x="5495925" y="59436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37</xdr:row>
      <xdr:rowOff>76200</xdr:rowOff>
    </xdr:from>
    <xdr:to>
      <xdr:col>15</xdr:col>
      <xdr:colOff>0</xdr:colOff>
      <xdr:row>37</xdr:row>
      <xdr:rowOff>76200</xdr:rowOff>
    </xdr:to>
    <xdr:cxnSp macro="">
      <xdr:nvCxnSpPr>
        <xdr:cNvPr id="3820" name="Solver_shapecon$R$38"/>
        <xdr:cNvCxnSpPr/>
      </xdr:nvCxnSpPr>
      <xdr:spPr>
        <a:xfrm>
          <a:off x="5248275" y="68580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37</xdr:row>
      <xdr:rowOff>0</xdr:rowOff>
    </xdr:from>
    <xdr:to>
      <xdr:col>18</xdr:col>
      <xdr:colOff>0</xdr:colOff>
      <xdr:row>37</xdr:row>
      <xdr:rowOff>152400</xdr:rowOff>
    </xdr:to>
    <xdr:sp macro="" textlink="">
      <xdr:nvSpPr>
        <xdr:cNvPr id="3821" name="Solver_shape$R$38"/>
        <xdr:cNvSpPr/>
      </xdr:nvSpPr>
      <xdr:spPr>
        <a:xfrm rot="16200000">
          <a:off x="5934075" y="67818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37</xdr:row>
      <xdr:rowOff>76200</xdr:rowOff>
    </xdr:from>
    <xdr:to>
      <xdr:col>17</xdr:col>
      <xdr:colOff>0</xdr:colOff>
      <xdr:row>37</xdr:row>
      <xdr:rowOff>76200</xdr:rowOff>
    </xdr:to>
    <xdr:cxnSp macro="">
      <xdr:nvCxnSpPr>
        <xdr:cNvPr id="3822" name="Solver_line$R$38"/>
        <xdr:cNvCxnSpPr/>
      </xdr:nvCxnSpPr>
      <xdr:spPr>
        <a:xfrm>
          <a:off x="5495925" y="68580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37</xdr:row>
      <xdr:rowOff>76200</xdr:rowOff>
    </xdr:from>
    <xdr:to>
      <xdr:col>15</xdr:col>
      <xdr:colOff>0</xdr:colOff>
      <xdr:row>42</xdr:row>
      <xdr:rowOff>76200</xdr:rowOff>
    </xdr:to>
    <xdr:cxnSp macro="">
      <xdr:nvCxnSpPr>
        <xdr:cNvPr id="3823" name="Solver_shapecon$R$43"/>
        <xdr:cNvCxnSpPr/>
      </xdr:nvCxnSpPr>
      <xdr:spPr>
        <a:xfrm>
          <a:off x="5248275" y="68580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42</xdr:row>
      <xdr:rowOff>0</xdr:rowOff>
    </xdr:from>
    <xdr:to>
      <xdr:col>18</xdr:col>
      <xdr:colOff>0</xdr:colOff>
      <xdr:row>42</xdr:row>
      <xdr:rowOff>152400</xdr:rowOff>
    </xdr:to>
    <xdr:sp macro="" textlink="">
      <xdr:nvSpPr>
        <xdr:cNvPr id="3824" name="Solver_shape$R$43"/>
        <xdr:cNvSpPr/>
      </xdr:nvSpPr>
      <xdr:spPr>
        <a:xfrm rot="16200000">
          <a:off x="5934075" y="76962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42</xdr:row>
      <xdr:rowOff>76200</xdr:rowOff>
    </xdr:from>
    <xdr:to>
      <xdr:col>17</xdr:col>
      <xdr:colOff>0</xdr:colOff>
      <xdr:row>42</xdr:row>
      <xdr:rowOff>76200</xdr:rowOff>
    </xdr:to>
    <xdr:cxnSp macro="">
      <xdr:nvCxnSpPr>
        <xdr:cNvPr id="3825" name="Solver_line$R$43"/>
        <xdr:cNvCxnSpPr/>
      </xdr:nvCxnSpPr>
      <xdr:spPr>
        <a:xfrm>
          <a:off x="5495925" y="77724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44</xdr:row>
      <xdr:rowOff>76200</xdr:rowOff>
    </xdr:from>
    <xdr:to>
      <xdr:col>7</xdr:col>
      <xdr:colOff>0</xdr:colOff>
      <xdr:row>67</xdr:row>
      <xdr:rowOff>76200</xdr:rowOff>
    </xdr:to>
    <xdr:cxnSp macro="">
      <xdr:nvCxnSpPr>
        <xdr:cNvPr id="3826" name="Solver_shapecon$J$68"/>
        <xdr:cNvCxnSpPr/>
      </xdr:nvCxnSpPr>
      <xdr:spPr>
        <a:xfrm>
          <a:off x="3038475" y="8115300"/>
          <a:ext cx="247650" cy="43434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67</xdr:row>
      <xdr:rowOff>0</xdr:rowOff>
    </xdr:from>
    <xdr:to>
      <xdr:col>10</xdr:col>
      <xdr:colOff>19050</xdr:colOff>
      <xdr:row>67</xdr:row>
      <xdr:rowOff>152400</xdr:rowOff>
    </xdr:to>
    <xdr:sp macro="" textlink="">
      <xdr:nvSpPr>
        <xdr:cNvPr id="3827" name="Solver_shape$J$68"/>
        <xdr:cNvSpPr/>
      </xdr:nvSpPr>
      <xdr:spPr>
        <a:xfrm>
          <a:off x="3990975" y="12382500"/>
          <a:ext cx="152400" cy="152400"/>
        </a:xfrm>
        <a:prstGeom prst="flowChartProcess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67</xdr:row>
      <xdr:rowOff>76200</xdr:rowOff>
    </xdr:from>
    <xdr:to>
      <xdr:col>9</xdr:col>
      <xdr:colOff>0</xdr:colOff>
      <xdr:row>67</xdr:row>
      <xdr:rowOff>76200</xdr:rowOff>
    </xdr:to>
    <xdr:cxnSp macro="">
      <xdr:nvCxnSpPr>
        <xdr:cNvPr id="3828" name="Solver_line$J$68"/>
        <xdr:cNvCxnSpPr/>
      </xdr:nvCxnSpPr>
      <xdr:spPr>
        <a:xfrm>
          <a:off x="3286125" y="12458700"/>
          <a:ext cx="7048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52</xdr:row>
      <xdr:rowOff>76200</xdr:rowOff>
    </xdr:from>
    <xdr:to>
      <xdr:col>11</xdr:col>
      <xdr:colOff>0</xdr:colOff>
      <xdr:row>67</xdr:row>
      <xdr:rowOff>76200</xdr:rowOff>
    </xdr:to>
    <xdr:cxnSp macro="">
      <xdr:nvCxnSpPr>
        <xdr:cNvPr id="3829" name="Solver_shapecon$N$53"/>
        <xdr:cNvCxnSpPr/>
      </xdr:nvCxnSpPr>
      <xdr:spPr>
        <a:xfrm flipV="1">
          <a:off x="4143375" y="9601200"/>
          <a:ext cx="247650" cy="2857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52</xdr:row>
      <xdr:rowOff>0</xdr:rowOff>
    </xdr:from>
    <xdr:to>
      <xdr:col>14</xdr:col>
      <xdr:colOff>0</xdr:colOff>
      <xdr:row>52</xdr:row>
      <xdr:rowOff>152400</xdr:rowOff>
    </xdr:to>
    <xdr:sp macro="" textlink="">
      <xdr:nvSpPr>
        <xdr:cNvPr id="3830" name="Solver_shape$N$53"/>
        <xdr:cNvSpPr/>
      </xdr:nvSpPr>
      <xdr:spPr>
        <a:xfrm>
          <a:off x="5095875" y="9525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52</xdr:row>
      <xdr:rowOff>76200</xdr:rowOff>
    </xdr:from>
    <xdr:to>
      <xdr:col>13</xdr:col>
      <xdr:colOff>0</xdr:colOff>
      <xdr:row>52</xdr:row>
      <xdr:rowOff>76200</xdr:rowOff>
    </xdr:to>
    <xdr:cxnSp macro="">
      <xdr:nvCxnSpPr>
        <xdr:cNvPr id="3831" name="Solver_line$N$53"/>
        <xdr:cNvCxnSpPr/>
      </xdr:nvCxnSpPr>
      <xdr:spPr>
        <a:xfrm>
          <a:off x="4391025" y="96012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47</xdr:row>
      <xdr:rowOff>76200</xdr:rowOff>
    </xdr:from>
    <xdr:to>
      <xdr:col>15</xdr:col>
      <xdr:colOff>0</xdr:colOff>
      <xdr:row>52</xdr:row>
      <xdr:rowOff>76200</xdr:rowOff>
    </xdr:to>
    <xdr:cxnSp macro="">
      <xdr:nvCxnSpPr>
        <xdr:cNvPr id="3832" name="Solver_shapecon$R$48"/>
        <xdr:cNvCxnSpPr/>
      </xdr:nvCxnSpPr>
      <xdr:spPr>
        <a:xfrm flipV="1">
          <a:off x="5248275" y="86487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47</xdr:row>
      <xdr:rowOff>0</xdr:rowOff>
    </xdr:from>
    <xdr:to>
      <xdr:col>18</xdr:col>
      <xdr:colOff>0</xdr:colOff>
      <xdr:row>47</xdr:row>
      <xdr:rowOff>152400</xdr:rowOff>
    </xdr:to>
    <xdr:sp macro="" textlink="">
      <xdr:nvSpPr>
        <xdr:cNvPr id="3833" name="Solver_shape$R$48"/>
        <xdr:cNvSpPr/>
      </xdr:nvSpPr>
      <xdr:spPr>
        <a:xfrm rot="16200000">
          <a:off x="5934075" y="8572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47</xdr:row>
      <xdr:rowOff>76200</xdr:rowOff>
    </xdr:from>
    <xdr:to>
      <xdr:col>17</xdr:col>
      <xdr:colOff>0</xdr:colOff>
      <xdr:row>47</xdr:row>
      <xdr:rowOff>76200</xdr:rowOff>
    </xdr:to>
    <xdr:cxnSp macro="">
      <xdr:nvCxnSpPr>
        <xdr:cNvPr id="3834" name="Solver_line$R$48"/>
        <xdr:cNvCxnSpPr/>
      </xdr:nvCxnSpPr>
      <xdr:spPr>
        <a:xfrm>
          <a:off x="5495925" y="86487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52</xdr:row>
      <xdr:rowOff>76200</xdr:rowOff>
    </xdr:from>
    <xdr:to>
      <xdr:col>15</xdr:col>
      <xdr:colOff>0</xdr:colOff>
      <xdr:row>52</xdr:row>
      <xdr:rowOff>76200</xdr:rowOff>
    </xdr:to>
    <xdr:cxnSp macro="">
      <xdr:nvCxnSpPr>
        <xdr:cNvPr id="3835" name="Solver_shapecon$R$53"/>
        <xdr:cNvCxnSpPr/>
      </xdr:nvCxnSpPr>
      <xdr:spPr>
        <a:xfrm>
          <a:off x="5248275" y="95631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52</xdr:row>
      <xdr:rowOff>0</xdr:rowOff>
    </xdr:from>
    <xdr:to>
      <xdr:col>18</xdr:col>
      <xdr:colOff>0</xdr:colOff>
      <xdr:row>52</xdr:row>
      <xdr:rowOff>152400</xdr:rowOff>
    </xdr:to>
    <xdr:sp macro="" textlink="">
      <xdr:nvSpPr>
        <xdr:cNvPr id="3836" name="Solver_shape$R$53"/>
        <xdr:cNvSpPr/>
      </xdr:nvSpPr>
      <xdr:spPr>
        <a:xfrm rot="16200000">
          <a:off x="5934075" y="94869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52</xdr:row>
      <xdr:rowOff>76200</xdr:rowOff>
    </xdr:from>
    <xdr:to>
      <xdr:col>17</xdr:col>
      <xdr:colOff>0</xdr:colOff>
      <xdr:row>52</xdr:row>
      <xdr:rowOff>76200</xdr:rowOff>
    </xdr:to>
    <xdr:cxnSp macro="">
      <xdr:nvCxnSpPr>
        <xdr:cNvPr id="3837" name="Solver_line$R$53"/>
        <xdr:cNvCxnSpPr/>
      </xdr:nvCxnSpPr>
      <xdr:spPr>
        <a:xfrm>
          <a:off x="5495925" y="95631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52</xdr:row>
      <xdr:rowOff>76200</xdr:rowOff>
    </xdr:from>
    <xdr:to>
      <xdr:col>15</xdr:col>
      <xdr:colOff>0</xdr:colOff>
      <xdr:row>57</xdr:row>
      <xdr:rowOff>76200</xdr:rowOff>
    </xdr:to>
    <xdr:cxnSp macro="">
      <xdr:nvCxnSpPr>
        <xdr:cNvPr id="3838" name="Solver_shapecon$R$58"/>
        <xdr:cNvCxnSpPr/>
      </xdr:nvCxnSpPr>
      <xdr:spPr>
        <a:xfrm>
          <a:off x="5248275" y="95631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57</xdr:row>
      <xdr:rowOff>0</xdr:rowOff>
    </xdr:from>
    <xdr:to>
      <xdr:col>18</xdr:col>
      <xdr:colOff>0</xdr:colOff>
      <xdr:row>57</xdr:row>
      <xdr:rowOff>152400</xdr:rowOff>
    </xdr:to>
    <xdr:sp macro="" textlink="">
      <xdr:nvSpPr>
        <xdr:cNvPr id="3839" name="Solver_shape$R$58"/>
        <xdr:cNvSpPr/>
      </xdr:nvSpPr>
      <xdr:spPr>
        <a:xfrm rot="16200000">
          <a:off x="5934075" y="104013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57</xdr:row>
      <xdr:rowOff>76200</xdr:rowOff>
    </xdr:from>
    <xdr:to>
      <xdr:col>17</xdr:col>
      <xdr:colOff>0</xdr:colOff>
      <xdr:row>57</xdr:row>
      <xdr:rowOff>76200</xdr:rowOff>
    </xdr:to>
    <xdr:cxnSp macro="">
      <xdr:nvCxnSpPr>
        <xdr:cNvPr id="3840" name="Solver_line$R$58"/>
        <xdr:cNvCxnSpPr/>
      </xdr:nvCxnSpPr>
      <xdr:spPr>
        <a:xfrm>
          <a:off x="5495925" y="104775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67</xdr:row>
      <xdr:rowOff>76200</xdr:rowOff>
    </xdr:from>
    <xdr:to>
      <xdr:col>11</xdr:col>
      <xdr:colOff>0</xdr:colOff>
      <xdr:row>67</xdr:row>
      <xdr:rowOff>76200</xdr:rowOff>
    </xdr:to>
    <xdr:cxnSp macro="">
      <xdr:nvCxnSpPr>
        <xdr:cNvPr id="3841" name="Solver_shapecon$N$68"/>
        <xdr:cNvCxnSpPr/>
      </xdr:nvCxnSpPr>
      <xdr:spPr>
        <a:xfrm>
          <a:off x="4143375" y="123444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67</xdr:row>
      <xdr:rowOff>0</xdr:rowOff>
    </xdr:from>
    <xdr:to>
      <xdr:col>14</xdr:col>
      <xdr:colOff>0</xdr:colOff>
      <xdr:row>67</xdr:row>
      <xdr:rowOff>152400</xdr:rowOff>
    </xdr:to>
    <xdr:sp macro="" textlink="">
      <xdr:nvSpPr>
        <xdr:cNvPr id="3842" name="Solver_shape$N$68"/>
        <xdr:cNvSpPr/>
      </xdr:nvSpPr>
      <xdr:spPr>
        <a:xfrm>
          <a:off x="5095875" y="122682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67</xdr:row>
      <xdr:rowOff>76200</xdr:rowOff>
    </xdr:from>
    <xdr:to>
      <xdr:col>13</xdr:col>
      <xdr:colOff>0</xdr:colOff>
      <xdr:row>67</xdr:row>
      <xdr:rowOff>76200</xdr:rowOff>
    </xdr:to>
    <xdr:cxnSp macro="">
      <xdr:nvCxnSpPr>
        <xdr:cNvPr id="3843" name="Solver_line$N$68"/>
        <xdr:cNvCxnSpPr/>
      </xdr:nvCxnSpPr>
      <xdr:spPr>
        <a:xfrm>
          <a:off x="4391025" y="123444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62</xdr:row>
      <xdr:rowOff>76200</xdr:rowOff>
    </xdr:from>
    <xdr:to>
      <xdr:col>15</xdr:col>
      <xdr:colOff>0</xdr:colOff>
      <xdr:row>67</xdr:row>
      <xdr:rowOff>76200</xdr:rowOff>
    </xdr:to>
    <xdr:cxnSp macro="">
      <xdr:nvCxnSpPr>
        <xdr:cNvPr id="3844" name="Solver_shapecon$R$63"/>
        <xdr:cNvCxnSpPr/>
      </xdr:nvCxnSpPr>
      <xdr:spPr>
        <a:xfrm flipV="1">
          <a:off x="5248275" y="113919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62</xdr:row>
      <xdr:rowOff>0</xdr:rowOff>
    </xdr:from>
    <xdr:to>
      <xdr:col>18</xdr:col>
      <xdr:colOff>0</xdr:colOff>
      <xdr:row>62</xdr:row>
      <xdr:rowOff>152400</xdr:rowOff>
    </xdr:to>
    <xdr:sp macro="" textlink="">
      <xdr:nvSpPr>
        <xdr:cNvPr id="3845" name="Solver_shape$R$63"/>
        <xdr:cNvSpPr/>
      </xdr:nvSpPr>
      <xdr:spPr>
        <a:xfrm rot="16200000">
          <a:off x="5934075" y="113157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62</xdr:row>
      <xdr:rowOff>76200</xdr:rowOff>
    </xdr:from>
    <xdr:to>
      <xdr:col>17</xdr:col>
      <xdr:colOff>0</xdr:colOff>
      <xdr:row>62</xdr:row>
      <xdr:rowOff>76200</xdr:rowOff>
    </xdr:to>
    <xdr:cxnSp macro="">
      <xdr:nvCxnSpPr>
        <xdr:cNvPr id="3846" name="Solver_line$R$63"/>
        <xdr:cNvCxnSpPr/>
      </xdr:nvCxnSpPr>
      <xdr:spPr>
        <a:xfrm>
          <a:off x="5495925" y="113919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67</xdr:row>
      <xdr:rowOff>76200</xdr:rowOff>
    </xdr:from>
    <xdr:to>
      <xdr:col>15</xdr:col>
      <xdr:colOff>0</xdr:colOff>
      <xdr:row>67</xdr:row>
      <xdr:rowOff>76200</xdr:rowOff>
    </xdr:to>
    <xdr:cxnSp macro="">
      <xdr:nvCxnSpPr>
        <xdr:cNvPr id="3847" name="Solver_shapecon$R$68"/>
        <xdr:cNvCxnSpPr/>
      </xdr:nvCxnSpPr>
      <xdr:spPr>
        <a:xfrm>
          <a:off x="5248275" y="123063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67</xdr:row>
      <xdr:rowOff>0</xdr:rowOff>
    </xdr:from>
    <xdr:to>
      <xdr:col>18</xdr:col>
      <xdr:colOff>0</xdr:colOff>
      <xdr:row>67</xdr:row>
      <xdr:rowOff>152400</xdr:rowOff>
    </xdr:to>
    <xdr:sp macro="" textlink="">
      <xdr:nvSpPr>
        <xdr:cNvPr id="3848" name="Solver_shape$R$68"/>
        <xdr:cNvSpPr/>
      </xdr:nvSpPr>
      <xdr:spPr>
        <a:xfrm rot="16200000">
          <a:off x="5934075" y="122301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67</xdr:row>
      <xdr:rowOff>76200</xdr:rowOff>
    </xdr:from>
    <xdr:to>
      <xdr:col>17</xdr:col>
      <xdr:colOff>0</xdr:colOff>
      <xdr:row>67</xdr:row>
      <xdr:rowOff>76200</xdr:rowOff>
    </xdr:to>
    <xdr:cxnSp macro="">
      <xdr:nvCxnSpPr>
        <xdr:cNvPr id="3849" name="Solver_line$R$68"/>
        <xdr:cNvCxnSpPr/>
      </xdr:nvCxnSpPr>
      <xdr:spPr>
        <a:xfrm>
          <a:off x="5495925" y="123063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67</xdr:row>
      <xdr:rowOff>76200</xdr:rowOff>
    </xdr:from>
    <xdr:to>
      <xdr:col>15</xdr:col>
      <xdr:colOff>0</xdr:colOff>
      <xdr:row>72</xdr:row>
      <xdr:rowOff>76200</xdr:rowOff>
    </xdr:to>
    <xdr:cxnSp macro="">
      <xdr:nvCxnSpPr>
        <xdr:cNvPr id="3850" name="Solver_shapecon$R$73"/>
        <xdr:cNvCxnSpPr/>
      </xdr:nvCxnSpPr>
      <xdr:spPr>
        <a:xfrm>
          <a:off x="5248275" y="123063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72</xdr:row>
      <xdr:rowOff>0</xdr:rowOff>
    </xdr:from>
    <xdr:to>
      <xdr:col>18</xdr:col>
      <xdr:colOff>0</xdr:colOff>
      <xdr:row>72</xdr:row>
      <xdr:rowOff>152400</xdr:rowOff>
    </xdr:to>
    <xdr:sp macro="" textlink="">
      <xdr:nvSpPr>
        <xdr:cNvPr id="3851" name="Solver_shape$R$73"/>
        <xdr:cNvSpPr/>
      </xdr:nvSpPr>
      <xdr:spPr>
        <a:xfrm rot="16200000">
          <a:off x="5934075" y="13144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72</xdr:row>
      <xdr:rowOff>76200</xdr:rowOff>
    </xdr:from>
    <xdr:to>
      <xdr:col>17</xdr:col>
      <xdr:colOff>0</xdr:colOff>
      <xdr:row>72</xdr:row>
      <xdr:rowOff>76200</xdr:rowOff>
    </xdr:to>
    <xdr:cxnSp macro="">
      <xdr:nvCxnSpPr>
        <xdr:cNvPr id="3852" name="Solver_line$R$73"/>
        <xdr:cNvCxnSpPr/>
      </xdr:nvCxnSpPr>
      <xdr:spPr>
        <a:xfrm>
          <a:off x="5495925" y="132207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67</xdr:row>
      <xdr:rowOff>76200</xdr:rowOff>
    </xdr:from>
    <xdr:to>
      <xdr:col>11</xdr:col>
      <xdr:colOff>0</xdr:colOff>
      <xdr:row>82</xdr:row>
      <xdr:rowOff>76200</xdr:rowOff>
    </xdr:to>
    <xdr:cxnSp macro="">
      <xdr:nvCxnSpPr>
        <xdr:cNvPr id="3853" name="Solver_shapecon$N$83"/>
        <xdr:cNvCxnSpPr/>
      </xdr:nvCxnSpPr>
      <xdr:spPr>
        <a:xfrm>
          <a:off x="4143375" y="12306300"/>
          <a:ext cx="247650" cy="27432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82</xdr:row>
      <xdr:rowOff>0</xdr:rowOff>
    </xdr:from>
    <xdr:to>
      <xdr:col>14</xdr:col>
      <xdr:colOff>0</xdr:colOff>
      <xdr:row>82</xdr:row>
      <xdr:rowOff>152400</xdr:rowOff>
    </xdr:to>
    <xdr:sp macro="" textlink="">
      <xdr:nvSpPr>
        <xdr:cNvPr id="3854" name="Solver_shape$N$83"/>
        <xdr:cNvSpPr/>
      </xdr:nvSpPr>
      <xdr:spPr>
        <a:xfrm>
          <a:off x="5095875" y="14973300"/>
          <a:ext cx="152400" cy="152400"/>
        </a:xfrm>
        <a:prstGeom prst="flowChartConnector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82</xdr:row>
      <xdr:rowOff>76200</xdr:rowOff>
    </xdr:from>
    <xdr:to>
      <xdr:col>13</xdr:col>
      <xdr:colOff>0</xdr:colOff>
      <xdr:row>82</xdr:row>
      <xdr:rowOff>76200</xdr:rowOff>
    </xdr:to>
    <xdr:cxnSp macro="">
      <xdr:nvCxnSpPr>
        <xdr:cNvPr id="3855" name="Solver_line$N$83"/>
        <xdr:cNvCxnSpPr/>
      </xdr:nvCxnSpPr>
      <xdr:spPr>
        <a:xfrm>
          <a:off x="4391025" y="15049500"/>
          <a:ext cx="7048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77</xdr:row>
      <xdr:rowOff>76200</xdr:rowOff>
    </xdr:from>
    <xdr:to>
      <xdr:col>15</xdr:col>
      <xdr:colOff>0</xdr:colOff>
      <xdr:row>82</xdr:row>
      <xdr:rowOff>76200</xdr:rowOff>
    </xdr:to>
    <xdr:cxnSp macro="">
      <xdr:nvCxnSpPr>
        <xdr:cNvPr id="3856" name="Solver_shapecon$R$78"/>
        <xdr:cNvCxnSpPr/>
      </xdr:nvCxnSpPr>
      <xdr:spPr>
        <a:xfrm flipV="1">
          <a:off x="5248275" y="14135100"/>
          <a:ext cx="247650" cy="9144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77</xdr:row>
      <xdr:rowOff>0</xdr:rowOff>
    </xdr:from>
    <xdr:to>
      <xdr:col>18</xdr:col>
      <xdr:colOff>0</xdr:colOff>
      <xdr:row>77</xdr:row>
      <xdr:rowOff>152400</xdr:rowOff>
    </xdr:to>
    <xdr:sp macro="" textlink="">
      <xdr:nvSpPr>
        <xdr:cNvPr id="3857" name="Solver_shape$R$78"/>
        <xdr:cNvSpPr/>
      </xdr:nvSpPr>
      <xdr:spPr>
        <a:xfrm rot="16200000">
          <a:off x="5934075" y="14058900"/>
          <a:ext cx="152400" cy="15240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77</xdr:row>
      <xdr:rowOff>76200</xdr:rowOff>
    </xdr:from>
    <xdr:to>
      <xdr:col>17</xdr:col>
      <xdr:colOff>0</xdr:colOff>
      <xdr:row>77</xdr:row>
      <xdr:rowOff>76200</xdr:rowOff>
    </xdr:to>
    <xdr:cxnSp macro="">
      <xdr:nvCxnSpPr>
        <xdr:cNvPr id="3858" name="Solver_line$R$78"/>
        <xdr:cNvCxnSpPr/>
      </xdr:nvCxnSpPr>
      <xdr:spPr>
        <a:xfrm>
          <a:off x="5495925" y="14135100"/>
          <a:ext cx="4381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82</xdr:row>
      <xdr:rowOff>76200</xdr:rowOff>
    </xdr:from>
    <xdr:to>
      <xdr:col>15</xdr:col>
      <xdr:colOff>0</xdr:colOff>
      <xdr:row>82</xdr:row>
      <xdr:rowOff>76200</xdr:rowOff>
    </xdr:to>
    <xdr:cxnSp macro="">
      <xdr:nvCxnSpPr>
        <xdr:cNvPr id="3859" name="Solver_shapecon$R$83"/>
        <xdr:cNvCxnSpPr/>
      </xdr:nvCxnSpPr>
      <xdr:spPr>
        <a:xfrm>
          <a:off x="5248275" y="15011400"/>
          <a:ext cx="2476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82</xdr:row>
      <xdr:rowOff>0</xdr:rowOff>
    </xdr:from>
    <xdr:to>
      <xdr:col>18</xdr:col>
      <xdr:colOff>0</xdr:colOff>
      <xdr:row>82</xdr:row>
      <xdr:rowOff>152400</xdr:rowOff>
    </xdr:to>
    <xdr:sp macro="" textlink="">
      <xdr:nvSpPr>
        <xdr:cNvPr id="3860" name="Solver_shape$R$83"/>
        <xdr:cNvSpPr/>
      </xdr:nvSpPr>
      <xdr:spPr>
        <a:xfrm rot="16200000">
          <a:off x="5934075" y="14935200"/>
          <a:ext cx="152400" cy="15240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82</xdr:row>
      <xdr:rowOff>76200</xdr:rowOff>
    </xdr:from>
    <xdr:to>
      <xdr:col>17</xdr:col>
      <xdr:colOff>0</xdr:colOff>
      <xdr:row>82</xdr:row>
      <xdr:rowOff>76200</xdr:rowOff>
    </xdr:to>
    <xdr:cxnSp macro="">
      <xdr:nvCxnSpPr>
        <xdr:cNvPr id="3861" name="Solver_line$R$83"/>
        <xdr:cNvCxnSpPr/>
      </xdr:nvCxnSpPr>
      <xdr:spPr>
        <a:xfrm>
          <a:off x="5495925" y="15011400"/>
          <a:ext cx="4381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82</xdr:row>
      <xdr:rowOff>76200</xdr:rowOff>
    </xdr:from>
    <xdr:to>
      <xdr:col>15</xdr:col>
      <xdr:colOff>0</xdr:colOff>
      <xdr:row>87</xdr:row>
      <xdr:rowOff>76200</xdr:rowOff>
    </xdr:to>
    <xdr:cxnSp macro="">
      <xdr:nvCxnSpPr>
        <xdr:cNvPr id="3862" name="Solver_shapecon$R$88"/>
        <xdr:cNvCxnSpPr/>
      </xdr:nvCxnSpPr>
      <xdr:spPr>
        <a:xfrm>
          <a:off x="5248275" y="15011400"/>
          <a:ext cx="247650" cy="9144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87</xdr:row>
      <xdr:rowOff>0</xdr:rowOff>
    </xdr:from>
    <xdr:to>
      <xdr:col>18</xdr:col>
      <xdr:colOff>0</xdr:colOff>
      <xdr:row>87</xdr:row>
      <xdr:rowOff>152400</xdr:rowOff>
    </xdr:to>
    <xdr:sp macro="" textlink="">
      <xdr:nvSpPr>
        <xdr:cNvPr id="3863" name="Solver_shape$R$88"/>
        <xdr:cNvSpPr/>
      </xdr:nvSpPr>
      <xdr:spPr>
        <a:xfrm rot="16200000">
          <a:off x="5934075" y="15849600"/>
          <a:ext cx="152400" cy="15240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87</xdr:row>
      <xdr:rowOff>76200</xdr:rowOff>
    </xdr:from>
    <xdr:to>
      <xdr:col>17</xdr:col>
      <xdr:colOff>0</xdr:colOff>
      <xdr:row>87</xdr:row>
      <xdr:rowOff>76200</xdr:rowOff>
    </xdr:to>
    <xdr:cxnSp macro="">
      <xdr:nvCxnSpPr>
        <xdr:cNvPr id="3864" name="Solver_line$R$88"/>
        <xdr:cNvCxnSpPr/>
      </xdr:nvCxnSpPr>
      <xdr:spPr>
        <a:xfrm>
          <a:off x="5495925" y="15925800"/>
          <a:ext cx="4381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78</xdr:row>
      <xdr:rowOff>76200</xdr:rowOff>
    </xdr:from>
    <xdr:to>
      <xdr:col>3</xdr:col>
      <xdr:colOff>0</xdr:colOff>
      <xdr:row>112</xdr:row>
      <xdr:rowOff>76200</xdr:rowOff>
    </xdr:to>
    <xdr:cxnSp macro="">
      <xdr:nvCxnSpPr>
        <xdr:cNvPr id="3865" name="Solver_shapecon$F$113"/>
        <xdr:cNvCxnSpPr/>
      </xdr:nvCxnSpPr>
      <xdr:spPr>
        <a:xfrm>
          <a:off x="762000" y="14287500"/>
          <a:ext cx="247650" cy="63627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112</xdr:row>
      <xdr:rowOff>0</xdr:rowOff>
    </xdr:from>
    <xdr:to>
      <xdr:col>6</xdr:col>
      <xdr:colOff>19050</xdr:colOff>
      <xdr:row>112</xdr:row>
      <xdr:rowOff>152400</xdr:rowOff>
    </xdr:to>
    <xdr:sp macro="" textlink="">
      <xdr:nvSpPr>
        <xdr:cNvPr id="3866" name="Solver_shape$F$113"/>
        <xdr:cNvSpPr/>
      </xdr:nvSpPr>
      <xdr:spPr>
        <a:xfrm>
          <a:off x="2886075" y="205740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112</xdr:row>
      <xdr:rowOff>76200</xdr:rowOff>
    </xdr:from>
    <xdr:to>
      <xdr:col>5</xdr:col>
      <xdr:colOff>0</xdr:colOff>
      <xdr:row>112</xdr:row>
      <xdr:rowOff>76200</xdr:rowOff>
    </xdr:to>
    <xdr:cxnSp macro="">
      <xdr:nvCxnSpPr>
        <xdr:cNvPr id="3867" name="Solver_line$F$113"/>
        <xdr:cNvCxnSpPr/>
      </xdr:nvCxnSpPr>
      <xdr:spPr>
        <a:xfrm>
          <a:off x="1009650" y="20650200"/>
          <a:ext cx="18764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97</xdr:row>
      <xdr:rowOff>76200</xdr:rowOff>
    </xdr:from>
    <xdr:to>
      <xdr:col>7</xdr:col>
      <xdr:colOff>0</xdr:colOff>
      <xdr:row>112</xdr:row>
      <xdr:rowOff>76200</xdr:rowOff>
    </xdr:to>
    <xdr:cxnSp macro="">
      <xdr:nvCxnSpPr>
        <xdr:cNvPr id="3868" name="Solver_shapecon$J$98"/>
        <xdr:cNvCxnSpPr/>
      </xdr:nvCxnSpPr>
      <xdr:spPr>
        <a:xfrm flipV="1">
          <a:off x="3038475" y="17792700"/>
          <a:ext cx="247650" cy="2857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97</xdr:row>
      <xdr:rowOff>0</xdr:rowOff>
    </xdr:from>
    <xdr:to>
      <xdr:col>10</xdr:col>
      <xdr:colOff>19050</xdr:colOff>
      <xdr:row>97</xdr:row>
      <xdr:rowOff>152400</xdr:rowOff>
    </xdr:to>
    <xdr:sp macro="" textlink="">
      <xdr:nvSpPr>
        <xdr:cNvPr id="3869" name="Solver_shape$J$98"/>
        <xdr:cNvSpPr/>
      </xdr:nvSpPr>
      <xdr:spPr>
        <a:xfrm>
          <a:off x="3990975" y="177165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97</xdr:row>
      <xdr:rowOff>76200</xdr:rowOff>
    </xdr:from>
    <xdr:to>
      <xdr:col>9</xdr:col>
      <xdr:colOff>0</xdr:colOff>
      <xdr:row>97</xdr:row>
      <xdr:rowOff>76200</xdr:rowOff>
    </xdr:to>
    <xdr:cxnSp macro="">
      <xdr:nvCxnSpPr>
        <xdr:cNvPr id="3870" name="Solver_line$J$98"/>
        <xdr:cNvCxnSpPr/>
      </xdr:nvCxnSpPr>
      <xdr:spPr>
        <a:xfrm>
          <a:off x="3286125" y="177927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92</xdr:row>
      <xdr:rowOff>76200</xdr:rowOff>
    </xdr:from>
    <xdr:to>
      <xdr:col>11</xdr:col>
      <xdr:colOff>0</xdr:colOff>
      <xdr:row>97</xdr:row>
      <xdr:rowOff>76200</xdr:rowOff>
    </xdr:to>
    <xdr:cxnSp macro="">
      <xdr:nvCxnSpPr>
        <xdr:cNvPr id="3871" name="Solver_shapecon$N$93"/>
        <xdr:cNvCxnSpPr/>
      </xdr:nvCxnSpPr>
      <xdr:spPr>
        <a:xfrm flipV="1">
          <a:off x="4143375" y="168402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92</xdr:row>
      <xdr:rowOff>0</xdr:rowOff>
    </xdr:from>
    <xdr:to>
      <xdr:col>14</xdr:col>
      <xdr:colOff>0</xdr:colOff>
      <xdr:row>92</xdr:row>
      <xdr:rowOff>152400</xdr:rowOff>
    </xdr:to>
    <xdr:sp macro="" textlink="">
      <xdr:nvSpPr>
        <xdr:cNvPr id="3872" name="Solver_shape$N$93"/>
        <xdr:cNvSpPr/>
      </xdr:nvSpPr>
      <xdr:spPr>
        <a:xfrm rot="16200000">
          <a:off x="5095875" y="16764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92</xdr:row>
      <xdr:rowOff>76200</xdr:rowOff>
    </xdr:from>
    <xdr:to>
      <xdr:col>17</xdr:col>
      <xdr:colOff>0</xdr:colOff>
      <xdr:row>92</xdr:row>
      <xdr:rowOff>76200</xdr:rowOff>
    </xdr:to>
    <xdr:cxnSp macro="">
      <xdr:nvCxnSpPr>
        <xdr:cNvPr id="3873" name="Solver_dash$N$93"/>
        <xdr:cNvCxnSpPr/>
      </xdr:nvCxnSpPr>
      <xdr:spPr>
        <a:xfrm>
          <a:off x="5248275" y="168402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92</xdr:row>
      <xdr:rowOff>76200</xdr:rowOff>
    </xdr:from>
    <xdr:to>
      <xdr:col>13</xdr:col>
      <xdr:colOff>0</xdr:colOff>
      <xdr:row>92</xdr:row>
      <xdr:rowOff>76200</xdr:rowOff>
    </xdr:to>
    <xdr:cxnSp macro="">
      <xdr:nvCxnSpPr>
        <xdr:cNvPr id="3874" name="Solver_line$N$93"/>
        <xdr:cNvCxnSpPr/>
      </xdr:nvCxnSpPr>
      <xdr:spPr>
        <a:xfrm>
          <a:off x="4391025" y="168402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97</xdr:row>
      <xdr:rowOff>76200</xdr:rowOff>
    </xdr:from>
    <xdr:to>
      <xdr:col>11</xdr:col>
      <xdr:colOff>0</xdr:colOff>
      <xdr:row>97</xdr:row>
      <xdr:rowOff>76200</xdr:rowOff>
    </xdr:to>
    <xdr:cxnSp macro="">
      <xdr:nvCxnSpPr>
        <xdr:cNvPr id="3875" name="Solver_shapecon$N$98"/>
        <xdr:cNvCxnSpPr/>
      </xdr:nvCxnSpPr>
      <xdr:spPr>
        <a:xfrm>
          <a:off x="4143375" y="177546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97</xdr:row>
      <xdr:rowOff>0</xdr:rowOff>
    </xdr:from>
    <xdr:to>
      <xdr:col>14</xdr:col>
      <xdr:colOff>0</xdr:colOff>
      <xdr:row>97</xdr:row>
      <xdr:rowOff>152400</xdr:rowOff>
    </xdr:to>
    <xdr:sp macro="" textlink="">
      <xdr:nvSpPr>
        <xdr:cNvPr id="3876" name="Solver_shape$N$98"/>
        <xdr:cNvSpPr/>
      </xdr:nvSpPr>
      <xdr:spPr>
        <a:xfrm rot="16200000">
          <a:off x="5095875" y="176784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97</xdr:row>
      <xdr:rowOff>76200</xdr:rowOff>
    </xdr:from>
    <xdr:to>
      <xdr:col>17</xdr:col>
      <xdr:colOff>0</xdr:colOff>
      <xdr:row>97</xdr:row>
      <xdr:rowOff>76200</xdr:rowOff>
    </xdr:to>
    <xdr:cxnSp macro="">
      <xdr:nvCxnSpPr>
        <xdr:cNvPr id="3877" name="Solver_dash$N$98"/>
        <xdr:cNvCxnSpPr/>
      </xdr:nvCxnSpPr>
      <xdr:spPr>
        <a:xfrm>
          <a:off x="5248275" y="177546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97</xdr:row>
      <xdr:rowOff>76200</xdr:rowOff>
    </xdr:from>
    <xdr:to>
      <xdr:col>13</xdr:col>
      <xdr:colOff>0</xdr:colOff>
      <xdr:row>97</xdr:row>
      <xdr:rowOff>76200</xdr:rowOff>
    </xdr:to>
    <xdr:cxnSp macro="">
      <xdr:nvCxnSpPr>
        <xdr:cNvPr id="3878" name="Solver_line$N$98"/>
        <xdr:cNvCxnSpPr/>
      </xdr:nvCxnSpPr>
      <xdr:spPr>
        <a:xfrm>
          <a:off x="4391025" y="177546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97</xdr:row>
      <xdr:rowOff>76200</xdr:rowOff>
    </xdr:from>
    <xdr:to>
      <xdr:col>11</xdr:col>
      <xdr:colOff>0</xdr:colOff>
      <xdr:row>102</xdr:row>
      <xdr:rowOff>76200</xdr:rowOff>
    </xdr:to>
    <xdr:cxnSp macro="">
      <xdr:nvCxnSpPr>
        <xdr:cNvPr id="3879" name="Solver_shapecon$N$103"/>
        <xdr:cNvCxnSpPr/>
      </xdr:nvCxnSpPr>
      <xdr:spPr>
        <a:xfrm>
          <a:off x="4143375" y="177546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102</xdr:row>
      <xdr:rowOff>0</xdr:rowOff>
    </xdr:from>
    <xdr:to>
      <xdr:col>14</xdr:col>
      <xdr:colOff>0</xdr:colOff>
      <xdr:row>102</xdr:row>
      <xdr:rowOff>152400</xdr:rowOff>
    </xdr:to>
    <xdr:sp macro="" textlink="">
      <xdr:nvSpPr>
        <xdr:cNvPr id="3880" name="Solver_shape$N$103"/>
        <xdr:cNvSpPr/>
      </xdr:nvSpPr>
      <xdr:spPr>
        <a:xfrm rot="16200000">
          <a:off x="5095875" y="185928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102</xdr:row>
      <xdr:rowOff>76200</xdr:rowOff>
    </xdr:from>
    <xdr:to>
      <xdr:col>17</xdr:col>
      <xdr:colOff>0</xdr:colOff>
      <xdr:row>102</xdr:row>
      <xdr:rowOff>76200</xdr:rowOff>
    </xdr:to>
    <xdr:cxnSp macro="">
      <xdr:nvCxnSpPr>
        <xdr:cNvPr id="3881" name="Solver_dash$N$103"/>
        <xdr:cNvCxnSpPr/>
      </xdr:nvCxnSpPr>
      <xdr:spPr>
        <a:xfrm>
          <a:off x="5248275" y="186690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102</xdr:row>
      <xdr:rowOff>76200</xdr:rowOff>
    </xdr:from>
    <xdr:to>
      <xdr:col>13</xdr:col>
      <xdr:colOff>0</xdr:colOff>
      <xdr:row>102</xdr:row>
      <xdr:rowOff>76200</xdr:rowOff>
    </xdr:to>
    <xdr:cxnSp macro="">
      <xdr:nvCxnSpPr>
        <xdr:cNvPr id="3882" name="Solver_line$N$103"/>
        <xdr:cNvCxnSpPr/>
      </xdr:nvCxnSpPr>
      <xdr:spPr>
        <a:xfrm>
          <a:off x="4391025" y="186690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112</xdr:row>
      <xdr:rowOff>76200</xdr:rowOff>
    </xdr:from>
    <xdr:to>
      <xdr:col>7</xdr:col>
      <xdr:colOff>0</xdr:colOff>
      <xdr:row>112</xdr:row>
      <xdr:rowOff>76200</xdr:rowOff>
    </xdr:to>
    <xdr:cxnSp macro="">
      <xdr:nvCxnSpPr>
        <xdr:cNvPr id="3883" name="Solver_shapecon$J$113"/>
        <xdr:cNvCxnSpPr/>
      </xdr:nvCxnSpPr>
      <xdr:spPr>
        <a:xfrm>
          <a:off x="3038475" y="205359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112</xdr:row>
      <xdr:rowOff>0</xdr:rowOff>
    </xdr:from>
    <xdr:to>
      <xdr:col>10</xdr:col>
      <xdr:colOff>19050</xdr:colOff>
      <xdr:row>112</xdr:row>
      <xdr:rowOff>152400</xdr:rowOff>
    </xdr:to>
    <xdr:sp macro="" textlink="">
      <xdr:nvSpPr>
        <xdr:cNvPr id="3884" name="Solver_shape$J$113"/>
        <xdr:cNvSpPr/>
      </xdr:nvSpPr>
      <xdr:spPr>
        <a:xfrm>
          <a:off x="3990975" y="204597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112</xdr:row>
      <xdr:rowOff>76200</xdr:rowOff>
    </xdr:from>
    <xdr:to>
      <xdr:col>9</xdr:col>
      <xdr:colOff>0</xdr:colOff>
      <xdr:row>112</xdr:row>
      <xdr:rowOff>76200</xdr:rowOff>
    </xdr:to>
    <xdr:cxnSp macro="">
      <xdr:nvCxnSpPr>
        <xdr:cNvPr id="3885" name="Solver_line$J$113"/>
        <xdr:cNvCxnSpPr/>
      </xdr:nvCxnSpPr>
      <xdr:spPr>
        <a:xfrm>
          <a:off x="3286125" y="205359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107</xdr:row>
      <xdr:rowOff>76200</xdr:rowOff>
    </xdr:from>
    <xdr:to>
      <xdr:col>11</xdr:col>
      <xdr:colOff>0</xdr:colOff>
      <xdr:row>112</xdr:row>
      <xdr:rowOff>76200</xdr:rowOff>
    </xdr:to>
    <xdr:cxnSp macro="">
      <xdr:nvCxnSpPr>
        <xdr:cNvPr id="3886" name="Solver_shapecon$N$108"/>
        <xdr:cNvCxnSpPr/>
      </xdr:nvCxnSpPr>
      <xdr:spPr>
        <a:xfrm flipV="1">
          <a:off x="4143375" y="195834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107</xdr:row>
      <xdr:rowOff>0</xdr:rowOff>
    </xdr:from>
    <xdr:to>
      <xdr:col>14</xdr:col>
      <xdr:colOff>0</xdr:colOff>
      <xdr:row>107</xdr:row>
      <xdr:rowOff>152400</xdr:rowOff>
    </xdr:to>
    <xdr:sp macro="" textlink="">
      <xdr:nvSpPr>
        <xdr:cNvPr id="3887" name="Solver_shape$N$108"/>
        <xdr:cNvSpPr/>
      </xdr:nvSpPr>
      <xdr:spPr>
        <a:xfrm rot="16200000">
          <a:off x="5095875" y="195072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107</xdr:row>
      <xdr:rowOff>76200</xdr:rowOff>
    </xdr:from>
    <xdr:to>
      <xdr:col>17</xdr:col>
      <xdr:colOff>0</xdr:colOff>
      <xdr:row>107</xdr:row>
      <xdr:rowOff>76200</xdr:rowOff>
    </xdr:to>
    <xdr:cxnSp macro="">
      <xdr:nvCxnSpPr>
        <xdr:cNvPr id="3888" name="Solver_dash$N$108"/>
        <xdr:cNvCxnSpPr/>
      </xdr:nvCxnSpPr>
      <xdr:spPr>
        <a:xfrm>
          <a:off x="5248275" y="195834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107</xdr:row>
      <xdr:rowOff>76200</xdr:rowOff>
    </xdr:from>
    <xdr:to>
      <xdr:col>13</xdr:col>
      <xdr:colOff>0</xdr:colOff>
      <xdr:row>107</xdr:row>
      <xdr:rowOff>76200</xdr:rowOff>
    </xdr:to>
    <xdr:cxnSp macro="">
      <xdr:nvCxnSpPr>
        <xdr:cNvPr id="3889" name="Solver_line$N$108"/>
        <xdr:cNvCxnSpPr/>
      </xdr:nvCxnSpPr>
      <xdr:spPr>
        <a:xfrm>
          <a:off x="4391025" y="195834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112</xdr:row>
      <xdr:rowOff>76200</xdr:rowOff>
    </xdr:from>
    <xdr:to>
      <xdr:col>11</xdr:col>
      <xdr:colOff>0</xdr:colOff>
      <xdr:row>112</xdr:row>
      <xdr:rowOff>76200</xdr:rowOff>
    </xdr:to>
    <xdr:cxnSp macro="">
      <xdr:nvCxnSpPr>
        <xdr:cNvPr id="3890" name="Solver_shapecon$N$113"/>
        <xdr:cNvCxnSpPr/>
      </xdr:nvCxnSpPr>
      <xdr:spPr>
        <a:xfrm>
          <a:off x="4143375" y="204978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112</xdr:row>
      <xdr:rowOff>0</xdr:rowOff>
    </xdr:from>
    <xdr:to>
      <xdr:col>14</xdr:col>
      <xdr:colOff>0</xdr:colOff>
      <xdr:row>112</xdr:row>
      <xdr:rowOff>152400</xdr:rowOff>
    </xdr:to>
    <xdr:sp macro="" textlink="">
      <xdr:nvSpPr>
        <xdr:cNvPr id="3891" name="Solver_shape$N$113"/>
        <xdr:cNvSpPr/>
      </xdr:nvSpPr>
      <xdr:spPr>
        <a:xfrm rot="16200000">
          <a:off x="5095875" y="204216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112</xdr:row>
      <xdr:rowOff>76200</xdr:rowOff>
    </xdr:from>
    <xdr:to>
      <xdr:col>17</xdr:col>
      <xdr:colOff>0</xdr:colOff>
      <xdr:row>112</xdr:row>
      <xdr:rowOff>76200</xdr:rowOff>
    </xdr:to>
    <xdr:cxnSp macro="">
      <xdr:nvCxnSpPr>
        <xdr:cNvPr id="3892" name="Solver_dash$N$113"/>
        <xdr:cNvCxnSpPr/>
      </xdr:nvCxnSpPr>
      <xdr:spPr>
        <a:xfrm>
          <a:off x="5248275" y="204978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112</xdr:row>
      <xdr:rowOff>76200</xdr:rowOff>
    </xdr:from>
    <xdr:to>
      <xdr:col>13</xdr:col>
      <xdr:colOff>0</xdr:colOff>
      <xdr:row>112</xdr:row>
      <xdr:rowOff>76200</xdr:rowOff>
    </xdr:to>
    <xdr:cxnSp macro="">
      <xdr:nvCxnSpPr>
        <xdr:cNvPr id="3893" name="Solver_line$N$113"/>
        <xdr:cNvCxnSpPr/>
      </xdr:nvCxnSpPr>
      <xdr:spPr>
        <a:xfrm>
          <a:off x="4391025" y="204978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112</xdr:row>
      <xdr:rowOff>76200</xdr:rowOff>
    </xdr:from>
    <xdr:to>
      <xdr:col>11</xdr:col>
      <xdr:colOff>0</xdr:colOff>
      <xdr:row>117</xdr:row>
      <xdr:rowOff>76200</xdr:rowOff>
    </xdr:to>
    <xdr:cxnSp macro="">
      <xdr:nvCxnSpPr>
        <xdr:cNvPr id="3894" name="Solver_shapecon$N$118"/>
        <xdr:cNvCxnSpPr/>
      </xdr:nvCxnSpPr>
      <xdr:spPr>
        <a:xfrm>
          <a:off x="4143375" y="204978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117</xdr:row>
      <xdr:rowOff>0</xdr:rowOff>
    </xdr:from>
    <xdr:to>
      <xdr:col>14</xdr:col>
      <xdr:colOff>0</xdr:colOff>
      <xdr:row>117</xdr:row>
      <xdr:rowOff>152400</xdr:rowOff>
    </xdr:to>
    <xdr:sp macro="" textlink="">
      <xdr:nvSpPr>
        <xdr:cNvPr id="3895" name="Solver_shape$N$118"/>
        <xdr:cNvSpPr/>
      </xdr:nvSpPr>
      <xdr:spPr>
        <a:xfrm rot="16200000">
          <a:off x="5095875" y="21336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117</xdr:row>
      <xdr:rowOff>76200</xdr:rowOff>
    </xdr:from>
    <xdr:to>
      <xdr:col>17</xdr:col>
      <xdr:colOff>0</xdr:colOff>
      <xdr:row>117</xdr:row>
      <xdr:rowOff>76200</xdr:rowOff>
    </xdr:to>
    <xdr:cxnSp macro="">
      <xdr:nvCxnSpPr>
        <xdr:cNvPr id="3896" name="Solver_dash$N$118"/>
        <xdr:cNvCxnSpPr/>
      </xdr:nvCxnSpPr>
      <xdr:spPr>
        <a:xfrm>
          <a:off x="5248275" y="214122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117</xdr:row>
      <xdr:rowOff>76200</xdr:rowOff>
    </xdr:from>
    <xdr:to>
      <xdr:col>13</xdr:col>
      <xdr:colOff>0</xdr:colOff>
      <xdr:row>117</xdr:row>
      <xdr:rowOff>76200</xdr:rowOff>
    </xdr:to>
    <xdr:cxnSp macro="">
      <xdr:nvCxnSpPr>
        <xdr:cNvPr id="3897" name="Solver_line$N$118"/>
        <xdr:cNvCxnSpPr/>
      </xdr:nvCxnSpPr>
      <xdr:spPr>
        <a:xfrm>
          <a:off x="4391025" y="214122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112</xdr:row>
      <xdr:rowOff>76200</xdr:rowOff>
    </xdr:from>
    <xdr:to>
      <xdr:col>7</xdr:col>
      <xdr:colOff>0</xdr:colOff>
      <xdr:row>127</xdr:row>
      <xdr:rowOff>76200</xdr:rowOff>
    </xdr:to>
    <xdr:cxnSp macro="">
      <xdr:nvCxnSpPr>
        <xdr:cNvPr id="3898" name="Solver_shapecon$J$128"/>
        <xdr:cNvCxnSpPr/>
      </xdr:nvCxnSpPr>
      <xdr:spPr>
        <a:xfrm>
          <a:off x="3038475" y="20497800"/>
          <a:ext cx="247650" cy="27813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127</xdr:row>
      <xdr:rowOff>0</xdr:rowOff>
    </xdr:from>
    <xdr:to>
      <xdr:col>10</xdr:col>
      <xdr:colOff>19050</xdr:colOff>
      <xdr:row>127</xdr:row>
      <xdr:rowOff>152400</xdr:rowOff>
    </xdr:to>
    <xdr:sp macro="" textlink="">
      <xdr:nvSpPr>
        <xdr:cNvPr id="3899" name="Solver_shape$J$128"/>
        <xdr:cNvSpPr/>
      </xdr:nvSpPr>
      <xdr:spPr>
        <a:xfrm>
          <a:off x="3990975" y="232029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127</xdr:row>
      <xdr:rowOff>76200</xdr:rowOff>
    </xdr:from>
    <xdr:to>
      <xdr:col>9</xdr:col>
      <xdr:colOff>0</xdr:colOff>
      <xdr:row>127</xdr:row>
      <xdr:rowOff>76200</xdr:rowOff>
    </xdr:to>
    <xdr:cxnSp macro="">
      <xdr:nvCxnSpPr>
        <xdr:cNvPr id="3900" name="Solver_line$J$128"/>
        <xdr:cNvCxnSpPr/>
      </xdr:nvCxnSpPr>
      <xdr:spPr>
        <a:xfrm>
          <a:off x="3286125" y="232791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122</xdr:row>
      <xdr:rowOff>76200</xdr:rowOff>
    </xdr:from>
    <xdr:to>
      <xdr:col>11</xdr:col>
      <xdr:colOff>0</xdr:colOff>
      <xdr:row>127</xdr:row>
      <xdr:rowOff>76200</xdr:rowOff>
    </xdr:to>
    <xdr:cxnSp macro="">
      <xdr:nvCxnSpPr>
        <xdr:cNvPr id="3901" name="Solver_shapecon$N$123"/>
        <xdr:cNvCxnSpPr/>
      </xdr:nvCxnSpPr>
      <xdr:spPr>
        <a:xfrm flipV="1">
          <a:off x="4143375" y="223266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122</xdr:row>
      <xdr:rowOff>0</xdr:rowOff>
    </xdr:from>
    <xdr:to>
      <xdr:col>14</xdr:col>
      <xdr:colOff>0</xdr:colOff>
      <xdr:row>122</xdr:row>
      <xdr:rowOff>152400</xdr:rowOff>
    </xdr:to>
    <xdr:sp macro="" textlink="">
      <xdr:nvSpPr>
        <xdr:cNvPr id="3902" name="Solver_shape$N$123"/>
        <xdr:cNvSpPr/>
      </xdr:nvSpPr>
      <xdr:spPr>
        <a:xfrm rot="16200000">
          <a:off x="5095875" y="222504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122</xdr:row>
      <xdr:rowOff>76200</xdr:rowOff>
    </xdr:from>
    <xdr:to>
      <xdr:col>17</xdr:col>
      <xdr:colOff>0</xdr:colOff>
      <xdr:row>122</xdr:row>
      <xdr:rowOff>76200</xdr:rowOff>
    </xdr:to>
    <xdr:cxnSp macro="">
      <xdr:nvCxnSpPr>
        <xdr:cNvPr id="3903" name="Solver_dash$N$123"/>
        <xdr:cNvCxnSpPr/>
      </xdr:nvCxnSpPr>
      <xdr:spPr>
        <a:xfrm>
          <a:off x="5248275" y="223266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122</xdr:row>
      <xdr:rowOff>76200</xdr:rowOff>
    </xdr:from>
    <xdr:to>
      <xdr:col>13</xdr:col>
      <xdr:colOff>0</xdr:colOff>
      <xdr:row>122</xdr:row>
      <xdr:rowOff>76200</xdr:rowOff>
    </xdr:to>
    <xdr:cxnSp macro="">
      <xdr:nvCxnSpPr>
        <xdr:cNvPr id="3904" name="Solver_line$N$123"/>
        <xdr:cNvCxnSpPr/>
      </xdr:nvCxnSpPr>
      <xdr:spPr>
        <a:xfrm>
          <a:off x="4391025" y="223266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127</xdr:row>
      <xdr:rowOff>76200</xdr:rowOff>
    </xdr:from>
    <xdr:to>
      <xdr:col>11</xdr:col>
      <xdr:colOff>0</xdr:colOff>
      <xdr:row>127</xdr:row>
      <xdr:rowOff>76200</xdr:rowOff>
    </xdr:to>
    <xdr:cxnSp macro="">
      <xdr:nvCxnSpPr>
        <xdr:cNvPr id="3905" name="Solver_shapecon$N$128"/>
        <xdr:cNvCxnSpPr/>
      </xdr:nvCxnSpPr>
      <xdr:spPr>
        <a:xfrm>
          <a:off x="4143375" y="232410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127</xdr:row>
      <xdr:rowOff>0</xdr:rowOff>
    </xdr:from>
    <xdr:to>
      <xdr:col>14</xdr:col>
      <xdr:colOff>0</xdr:colOff>
      <xdr:row>127</xdr:row>
      <xdr:rowOff>152400</xdr:rowOff>
    </xdr:to>
    <xdr:sp macro="" textlink="">
      <xdr:nvSpPr>
        <xdr:cNvPr id="3906" name="Solver_shape$N$128"/>
        <xdr:cNvSpPr/>
      </xdr:nvSpPr>
      <xdr:spPr>
        <a:xfrm rot="16200000">
          <a:off x="5095875" y="231648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127</xdr:row>
      <xdr:rowOff>76200</xdr:rowOff>
    </xdr:from>
    <xdr:to>
      <xdr:col>17</xdr:col>
      <xdr:colOff>0</xdr:colOff>
      <xdr:row>127</xdr:row>
      <xdr:rowOff>76200</xdr:rowOff>
    </xdr:to>
    <xdr:cxnSp macro="">
      <xdr:nvCxnSpPr>
        <xdr:cNvPr id="3907" name="Solver_dash$N$128"/>
        <xdr:cNvCxnSpPr/>
      </xdr:nvCxnSpPr>
      <xdr:spPr>
        <a:xfrm>
          <a:off x="5248275" y="232410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127</xdr:row>
      <xdr:rowOff>76200</xdr:rowOff>
    </xdr:from>
    <xdr:to>
      <xdr:col>13</xdr:col>
      <xdr:colOff>0</xdr:colOff>
      <xdr:row>127</xdr:row>
      <xdr:rowOff>76200</xdr:rowOff>
    </xdr:to>
    <xdr:cxnSp macro="">
      <xdr:nvCxnSpPr>
        <xdr:cNvPr id="3908" name="Solver_line$N$128"/>
        <xdr:cNvCxnSpPr/>
      </xdr:nvCxnSpPr>
      <xdr:spPr>
        <a:xfrm>
          <a:off x="4391025" y="232410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127</xdr:row>
      <xdr:rowOff>76200</xdr:rowOff>
    </xdr:from>
    <xdr:to>
      <xdr:col>11</xdr:col>
      <xdr:colOff>0</xdr:colOff>
      <xdr:row>132</xdr:row>
      <xdr:rowOff>76200</xdr:rowOff>
    </xdr:to>
    <xdr:cxnSp macro="">
      <xdr:nvCxnSpPr>
        <xdr:cNvPr id="3909" name="Solver_shapecon$N$133"/>
        <xdr:cNvCxnSpPr/>
      </xdr:nvCxnSpPr>
      <xdr:spPr>
        <a:xfrm>
          <a:off x="4143375" y="232410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132</xdr:row>
      <xdr:rowOff>0</xdr:rowOff>
    </xdr:from>
    <xdr:to>
      <xdr:col>14</xdr:col>
      <xdr:colOff>0</xdr:colOff>
      <xdr:row>132</xdr:row>
      <xdr:rowOff>152400</xdr:rowOff>
    </xdr:to>
    <xdr:sp macro="" textlink="">
      <xdr:nvSpPr>
        <xdr:cNvPr id="3910" name="Solver_shape$N$133"/>
        <xdr:cNvSpPr/>
      </xdr:nvSpPr>
      <xdr:spPr>
        <a:xfrm rot="16200000">
          <a:off x="5095875" y="240792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132</xdr:row>
      <xdr:rowOff>76200</xdr:rowOff>
    </xdr:from>
    <xdr:to>
      <xdr:col>17</xdr:col>
      <xdr:colOff>0</xdr:colOff>
      <xdr:row>132</xdr:row>
      <xdr:rowOff>76200</xdr:rowOff>
    </xdr:to>
    <xdr:cxnSp macro="">
      <xdr:nvCxnSpPr>
        <xdr:cNvPr id="3911" name="Solver_dash$N$133"/>
        <xdr:cNvCxnSpPr/>
      </xdr:nvCxnSpPr>
      <xdr:spPr>
        <a:xfrm>
          <a:off x="5248275" y="241554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132</xdr:row>
      <xdr:rowOff>76200</xdr:rowOff>
    </xdr:from>
    <xdr:to>
      <xdr:col>13</xdr:col>
      <xdr:colOff>0</xdr:colOff>
      <xdr:row>132</xdr:row>
      <xdr:rowOff>76200</xdr:rowOff>
    </xdr:to>
    <xdr:cxnSp macro="">
      <xdr:nvCxnSpPr>
        <xdr:cNvPr id="3912" name="Solver_line$N$133"/>
        <xdr:cNvCxnSpPr/>
      </xdr:nvCxnSpPr>
      <xdr:spPr>
        <a:xfrm>
          <a:off x="4391025" y="241554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21</xdr:row>
      <xdr:rowOff>177800</xdr:rowOff>
    </xdr:from>
    <xdr:to>
      <xdr:col>21</xdr:col>
      <xdr:colOff>285750</xdr:colOff>
      <xdr:row>25</xdr:row>
      <xdr:rowOff>0</xdr:rowOff>
    </xdr:to>
    <xdr:cxnSp macro="">
      <xdr:nvCxnSpPr>
        <xdr:cNvPr id="3" name="Straight Arrow Connector 2"/>
        <xdr:cNvCxnSpPr/>
      </xdr:nvCxnSpPr>
      <xdr:spPr>
        <a:xfrm flipH="1">
          <a:off x="8007350" y="4216400"/>
          <a:ext cx="28575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311150</xdr:colOff>
      <xdr:row>21</xdr:row>
      <xdr:rowOff>184150</xdr:rowOff>
    </xdr:from>
    <xdr:to>
      <xdr:col>22</xdr:col>
      <xdr:colOff>6350</xdr:colOff>
      <xdr:row>25</xdr:row>
      <xdr:rowOff>0</xdr:rowOff>
    </xdr:to>
    <xdr:cxnSp macro="">
      <xdr:nvCxnSpPr>
        <xdr:cNvPr id="135" name="Straight Arrow Connector 134"/>
        <xdr:cNvCxnSpPr/>
      </xdr:nvCxnSpPr>
      <xdr:spPr>
        <a:xfrm>
          <a:off x="8318500" y="4222750"/>
          <a:ext cx="285750" cy="57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4"/>
  <sheetViews>
    <sheetView tabSelected="1" topLeftCell="M13" zoomScale="150" zoomScaleNormal="150" zoomScalePageLayoutView="150" workbookViewId="0">
      <selection activeCell="W21" sqref="W21"/>
    </sheetView>
  </sheetViews>
  <sheetFormatPr defaultColWidth="8.85546875" defaultRowHeight="15"/>
  <cols>
    <col min="2" max="2" width="2" bestFit="1" customWidth="1"/>
    <col min="3" max="3" width="3.7109375" customWidth="1"/>
    <col min="4" max="4" width="19.140625" bestFit="1" customWidth="1"/>
    <col min="5" max="5" width="9" bestFit="1" customWidth="1"/>
    <col min="6" max="6" width="2" bestFit="1" customWidth="1"/>
    <col min="7" max="7" width="3.7109375" customWidth="1"/>
    <col min="8" max="8" width="4.42578125" bestFit="1" customWidth="1"/>
    <col min="9" max="9" width="6" bestFit="1" customWidth="1"/>
    <col min="10" max="10" width="2" bestFit="1" customWidth="1"/>
    <col min="11" max="11" width="3.7109375" customWidth="1"/>
    <col min="12" max="12" width="4.42578125" bestFit="1" customWidth="1"/>
    <col min="13" max="13" width="6" bestFit="1" customWidth="1"/>
    <col min="14" max="14" width="2.28515625" customWidth="1"/>
    <col min="15" max="15" width="3.7109375" customWidth="1"/>
    <col min="16" max="16" width="4.42578125" bestFit="1" customWidth="1"/>
    <col min="17" max="17" width="2" bestFit="1" customWidth="1"/>
    <col min="18" max="18" width="2.28515625" customWidth="1"/>
    <col min="19" max="19" width="2" bestFit="1" customWidth="1"/>
    <col min="21" max="21" width="19.28515625" style="4" bestFit="1" customWidth="1"/>
    <col min="23" max="23" width="16.5703125" bestFit="1" customWidth="1"/>
    <col min="24" max="24" width="18" bestFit="1" customWidth="1"/>
    <col min="25" max="25" width="10.7109375" customWidth="1"/>
    <col min="26" max="26" width="17" bestFit="1" customWidth="1"/>
    <col min="27" max="29" width="10.28515625" bestFit="1" customWidth="1"/>
  </cols>
  <sheetData>
    <row r="1" spans="4:30" ht="15.75" thickBot="1">
      <c r="H1" s="2"/>
      <c r="P1" s="2">
        <f>W42</f>
        <v>0.22727272727550857</v>
      </c>
      <c r="V1" s="5" t="s">
        <v>10</v>
      </c>
    </row>
    <row r="2" spans="4:30">
      <c r="P2" t="s">
        <v>5</v>
      </c>
      <c r="U2" s="4" t="s">
        <v>11</v>
      </c>
      <c r="V2" s="6">
        <v>0</v>
      </c>
      <c r="Y2" s="61"/>
      <c r="Z2" s="51"/>
      <c r="AA2" s="51"/>
      <c r="AB2" s="51"/>
      <c r="AC2" s="51"/>
      <c r="AD2" s="52" t="s">
        <v>52</v>
      </c>
    </row>
    <row r="3" spans="4:30" ht="15.75" thickBot="1">
      <c r="S3">
        <f>SUM($P$4,$L$9,$H$24,$D$46)</f>
        <v>5</v>
      </c>
      <c r="U3" s="4" t="s">
        <v>12</v>
      </c>
      <c r="V3" s="6">
        <v>0</v>
      </c>
      <c r="Y3" s="62" t="s">
        <v>47</v>
      </c>
      <c r="Z3" s="53" t="s">
        <v>20</v>
      </c>
      <c r="AA3" s="53" t="s">
        <v>48</v>
      </c>
      <c r="AB3" s="53" t="s">
        <v>49</v>
      </c>
      <c r="AC3" s="53" t="s">
        <v>50</v>
      </c>
      <c r="AD3" s="54" t="s">
        <v>51</v>
      </c>
    </row>
    <row r="4" spans="4:30">
      <c r="D4" s="1"/>
      <c r="H4" s="1"/>
      <c r="L4" s="1"/>
      <c r="P4" s="1">
        <v>5</v>
      </c>
      <c r="Q4">
        <f>$S$3</f>
        <v>5</v>
      </c>
      <c r="U4" s="4" t="s">
        <v>13</v>
      </c>
      <c r="V4" s="6">
        <v>0</v>
      </c>
      <c r="Y4" s="63"/>
      <c r="Z4" s="57" t="str">
        <f>V22</f>
        <v>Yes</v>
      </c>
      <c r="AA4" s="57" t="str">
        <f>W26</f>
        <v>Choose A1</v>
      </c>
      <c r="AB4" s="57" t="str">
        <f>W27</f>
        <v>Choose A3</v>
      </c>
      <c r="AC4" s="57" t="str">
        <f>U26</f>
        <v>Choose A3</v>
      </c>
      <c r="AD4" s="58">
        <f>A80</f>
        <v>2.5875000000000004</v>
      </c>
    </row>
    <row r="5" spans="4:30">
      <c r="U5" s="4" t="s">
        <v>14</v>
      </c>
      <c r="V5" s="6">
        <v>0</v>
      </c>
      <c r="Y5" s="64">
        <v>0.1</v>
      </c>
      <c r="Z5" s="55" t="str">
        <f t="dataTable" ref="Z5:AD20" dt2D="0" dtr="0" r1="V15"/>
        <v>Yes</v>
      </c>
      <c r="AA5" s="55" t="str">
        <v>Choose A1</v>
      </c>
      <c r="AB5" s="55" t="str">
        <v>Choose A3</v>
      </c>
      <c r="AC5" s="55" t="str">
        <v>Choose A3</v>
      </c>
      <c r="AD5" s="59">
        <v>2.1749999999999998</v>
      </c>
    </row>
    <row r="6" spans="4:30">
      <c r="D6" s="1"/>
      <c r="H6" s="2"/>
      <c r="L6" s="2"/>
      <c r="P6" s="2">
        <f>X42</f>
        <v>0.50349650347119668</v>
      </c>
      <c r="U6" s="4" t="s">
        <v>38</v>
      </c>
      <c r="V6" s="6">
        <v>5</v>
      </c>
      <c r="Y6" s="64">
        <v>0.15</v>
      </c>
      <c r="Z6" s="55" t="str">
        <v>Yes</v>
      </c>
      <c r="AA6" s="55" t="str">
        <v>Choose A1</v>
      </c>
      <c r="AB6" s="55" t="str">
        <v>Choose A3</v>
      </c>
      <c r="AC6" s="55" t="str">
        <v>Choose A3</v>
      </c>
      <c r="AD6" s="59">
        <v>2.3125</v>
      </c>
    </row>
    <row r="7" spans="4:30">
      <c r="L7" t="s">
        <v>2</v>
      </c>
      <c r="P7" t="s">
        <v>6</v>
      </c>
      <c r="U7" s="4" t="s">
        <v>39</v>
      </c>
      <c r="V7" s="6">
        <v>2</v>
      </c>
      <c r="Y7" s="64">
        <v>0.2</v>
      </c>
      <c r="Z7" s="55" t="str">
        <v>Yes</v>
      </c>
      <c r="AA7" s="55" t="str">
        <v>Choose A1</v>
      </c>
      <c r="AB7" s="55" t="str">
        <v>Choose A3</v>
      </c>
      <c r="AC7" s="55" t="str">
        <v>Choose A3</v>
      </c>
      <c r="AD7" s="59">
        <v>2.4500000000000002</v>
      </c>
    </row>
    <row r="8" spans="4:30">
      <c r="S8">
        <f>SUM($P$9,$L$9,$H$24,$D$46)</f>
        <v>2</v>
      </c>
      <c r="U8" s="4" t="s">
        <v>40</v>
      </c>
      <c r="V8" s="6">
        <v>1</v>
      </c>
      <c r="Y8" s="64">
        <v>0.25</v>
      </c>
      <c r="Z8" s="55" t="str">
        <v>Yes</v>
      </c>
      <c r="AA8" s="55" t="str">
        <v>Choose A1</v>
      </c>
      <c r="AB8" s="55" t="str">
        <v>Choose A3</v>
      </c>
      <c r="AC8" s="55" t="str">
        <v>Choose A3</v>
      </c>
      <c r="AD8" s="59">
        <v>2.5875000000000004</v>
      </c>
    </row>
    <row r="9" spans="4:30">
      <c r="D9" s="1"/>
      <c r="H9" s="1"/>
      <c r="L9" s="1">
        <f>V3</f>
        <v>0</v>
      </c>
      <c r="M9">
        <f>IF(ABS(1-SUM($P$1,$P$6,$P$11))&lt;=0.00001,SUM($P$1*$Q$4,$P$6*$Q$9,$P$11*$Q$14),NA())</f>
        <v>2.4125874125732309</v>
      </c>
      <c r="P9" s="1">
        <v>2</v>
      </c>
      <c r="Q9">
        <f>$S$8</f>
        <v>2</v>
      </c>
      <c r="U9" s="4" t="s">
        <v>41</v>
      </c>
      <c r="V9" s="6">
        <v>1</v>
      </c>
      <c r="Y9" s="64">
        <v>0.3</v>
      </c>
      <c r="Z9" s="55" t="str">
        <v>Yes</v>
      </c>
      <c r="AA9" s="55" t="str">
        <v>Choose A1</v>
      </c>
      <c r="AB9" s="55" t="str">
        <v>Choose A3</v>
      </c>
      <c r="AC9" s="55" t="str">
        <v>Choose A1</v>
      </c>
      <c r="AD9" s="59">
        <v>2.7250000000000001</v>
      </c>
    </row>
    <row r="10" spans="4:30">
      <c r="U10" s="4" t="s">
        <v>42</v>
      </c>
      <c r="V10" s="6">
        <v>3</v>
      </c>
      <c r="Y10" s="64">
        <v>0.35</v>
      </c>
      <c r="Z10" s="55" t="str">
        <v>Yes</v>
      </c>
      <c r="AA10" s="55" t="str">
        <v>Choose A1</v>
      </c>
      <c r="AB10" s="55" t="str">
        <v>Choose A3</v>
      </c>
      <c r="AC10" s="55" t="str">
        <v>Choose A1</v>
      </c>
      <c r="AD10" s="59">
        <v>2.8624999999999998</v>
      </c>
    </row>
    <row r="11" spans="4:30">
      <c r="L11" s="2"/>
      <c r="P11" s="2">
        <f>1-P1-P6</f>
        <v>0.2692307692532947</v>
      </c>
      <c r="U11" s="4" t="s">
        <v>43</v>
      </c>
      <c r="V11" s="6">
        <v>0</v>
      </c>
      <c r="Y11" s="64">
        <v>0.4</v>
      </c>
      <c r="Z11" s="55" t="str">
        <v>Yes</v>
      </c>
      <c r="AA11" s="55" t="str">
        <v>Choose A1</v>
      </c>
      <c r="AB11" s="55" t="str">
        <v>Choose A3</v>
      </c>
      <c r="AC11" s="55" t="str">
        <v>Choose A1</v>
      </c>
      <c r="AD11" s="59">
        <v>3</v>
      </c>
    </row>
    <row r="12" spans="4:30">
      <c r="P12" t="s">
        <v>7</v>
      </c>
      <c r="U12" s="4" t="s">
        <v>44</v>
      </c>
      <c r="V12" s="6">
        <v>4</v>
      </c>
      <c r="Y12" s="64">
        <v>0.45</v>
      </c>
      <c r="Z12" s="55" t="str">
        <v>Yes</v>
      </c>
      <c r="AA12" s="55" t="str">
        <v>Choose A1</v>
      </c>
      <c r="AB12" s="55" t="str">
        <v>Choose A3</v>
      </c>
      <c r="AC12" s="55" t="str">
        <v>Choose A1</v>
      </c>
      <c r="AD12" s="59">
        <v>3.1375000000000002</v>
      </c>
    </row>
    <row r="13" spans="4:30">
      <c r="H13" s="2"/>
      <c r="S13">
        <f>SUM($P$14,$L$9,$H$24,$D$46)</f>
        <v>1</v>
      </c>
      <c r="U13" s="4" t="s">
        <v>45</v>
      </c>
      <c r="V13" s="6">
        <v>1</v>
      </c>
      <c r="Y13" s="64">
        <v>0.5</v>
      </c>
      <c r="Z13" s="55" t="str">
        <v>Yes</v>
      </c>
      <c r="AA13" s="55" t="str">
        <v>Choose A1</v>
      </c>
      <c r="AB13" s="55" t="str">
        <v>Choose A3</v>
      </c>
      <c r="AC13" s="55" t="str">
        <v>Choose A1</v>
      </c>
      <c r="AD13" s="59">
        <v>3.2750000000000004</v>
      </c>
    </row>
    <row r="14" spans="4:30">
      <c r="D14" s="1"/>
      <c r="H14" s="1"/>
      <c r="L14" s="1"/>
      <c r="P14" s="1">
        <v>1</v>
      </c>
      <c r="Q14">
        <f>$S$13</f>
        <v>1</v>
      </c>
      <c r="U14" s="4" t="s">
        <v>46</v>
      </c>
      <c r="V14" s="6">
        <v>3</v>
      </c>
      <c r="Y14" s="64">
        <v>0.55000000000000004</v>
      </c>
      <c r="Z14" s="55" t="str">
        <v>Yes</v>
      </c>
      <c r="AA14" s="55" t="str">
        <v>Choose A1</v>
      </c>
      <c r="AB14" s="55" t="str">
        <v>Choose A1</v>
      </c>
      <c r="AC14" s="55" t="str">
        <v>Choose A1</v>
      </c>
      <c r="AD14" s="59">
        <v>3.4399999999850004</v>
      </c>
    </row>
    <row r="15" spans="4:30">
      <c r="U15" s="9" t="s">
        <v>15</v>
      </c>
      <c r="V15" s="6">
        <v>0.25</v>
      </c>
      <c r="Y15" s="64">
        <v>0.65</v>
      </c>
      <c r="Z15" s="55" t="str">
        <v>Yes</v>
      </c>
      <c r="AA15" s="55" t="str">
        <v>Choose A1</v>
      </c>
      <c r="AB15" s="55" t="str">
        <v>Choose A1</v>
      </c>
      <c r="AC15" s="55" t="str">
        <v>Choose A1</v>
      </c>
      <c r="AD15" s="59">
        <v>3.786666666655</v>
      </c>
    </row>
    <row r="16" spans="4:30">
      <c r="D16" s="1"/>
      <c r="H16" s="3"/>
      <c r="L16" s="2"/>
      <c r="P16" s="2">
        <f>W42</f>
        <v>0.22727272727550857</v>
      </c>
      <c r="U16" s="4" t="s">
        <v>16</v>
      </c>
      <c r="V16" s="6">
        <f>0.5333333333*(1-V15)</f>
        <v>0.39999999997500002</v>
      </c>
      <c r="W16" t="s">
        <v>53</v>
      </c>
      <c r="Y16" s="64">
        <v>0.7</v>
      </c>
      <c r="Z16" s="55" t="str">
        <v>Yes</v>
      </c>
      <c r="AA16" s="55" t="str">
        <v>Choose A1</v>
      </c>
      <c r="AB16" s="55" t="str">
        <v>Choose A1</v>
      </c>
      <c r="AC16" s="55" t="str">
        <v>Choose A1</v>
      </c>
      <c r="AD16" s="59">
        <v>3.9599999999900004</v>
      </c>
    </row>
    <row r="17" spans="4:30">
      <c r="P17" t="s">
        <v>5</v>
      </c>
      <c r="U17" s="4" t="s">
        <v>17</v>
      </c>
      <c r="V17" s="6">
        <v>0.65</v>
      </c>
      <c r="Y17" s="64">
        <v>0.75</v>
      </c>
      <c r="Z17" s="55" t="str">
        <v>Yes</v>
      </c>
      <c r="AA17" s="55" t="str">
        <v>Choose A1</v>
      </c>
      <c r="AB17" s="55" t="str">
        <v>Choose A1</v>
      </c>
      <c r="AC17" s="55" t="str">
        <v>Choose A1</v>
      </c>
      <c r="AD17" s="59">
        <v>4.133333333325</v>
      </c>
    </row>
    <row r="18" spans="4:30">
      <c r="H18" s="2"/>
      <c r="S18">
        <f>SUM($P$19,$L$24,$H$24,$D$46)</f>
        <v>1</v>
      </c>
      <c r="U18" s="4" t="s">
        <v>18</v>
      </c>
      <c r="V18" s="6">
        <v>0.9</v>
      </c>
      <c r="Y18" s="64">
        <v>0.8</v>
      </c>
      <c r="Z18" s="55" t="str">
        <v>Yes</v>
      </c>
      <c r="AA18" s="55" t="str">
        <v>Choose A1</v>
      </c>
      <c r="AB18" s="55" t="str">
        <v>Choose A1</v>
      </c>
      <c r="AC18" s="55" t="str">
        <v>Choose A1</v>
      </c>
      <c r="AD18" s="59">
        <v>4.30666666666</v>
      </c>
    </row>
    <row r="19" spans="4:30">
      <c r="H19" s="1"/>
      <c r="L19" s="1"/>
      <c r="P19" s="1">
        <v>1</v>
      </c>
      <c r="Q19">
        <f>$S$18</f>
        <v>1</v>
      </c>
      <c r="U19" s="4" t="s">
        <v>37</v>
      </c>
      <c r="V19" s="6">
        <v>0.55000000000000004</v>
      </c>
      <c r="Y19" s="64">
        <v>0.85</v>
      </c>
      <c r="Z19" s="55" t="str">
        <v>Yes</v>
      </c>
      <c r="AA19" s="55" t="str">
        <v>Choose A1</v>
      </c>
      <c r="AB19" s="55" t="str">
        <v>Choose A1</v>
      </c>
      <c r="AC19" s="55" t="str">
        <v>Choose A1</v>
      </c>
      <c r="AD19" s="59">
        <v>4.479999999995</v>
      </c>
    </row>
    <row r="20" spans="4:30" ht="15.75" thickBot="1">
      <c r="Y20" s="65">
        <v>0.9</v>
      </c>
      <c r="Z20" s="56" t="str">
        <v>Yes</v>
      </c>
      <c r="AA20" s="56" t="str">
        <v>Choose A1</v>
      </c>
      <c r="AB20" s="56" t="str">
        <v>Choose A1</v>
      </c>
      <c r="AC20" s="56" t="str">
        <v>Choose A1</v>
      </c>
      <c r="AD20" s="60">
        <v>4.65333333333</v>
      </c>
    </row>
    <row r="21" spans="4:30">
      <c r="D21" s="1"/>
      <c r="H21" s="2">
        <f>V42</f>
        <v>0.71499999999125008</v>
      </c>
      <c r="L21" s="2"/>
      <c r="P21" s="2">
        <f>X42</f>
        <v>0.50349650347119668</v>
      </c>
      <c r="V21" s="5" t="s">
        <v>19</v>
      </c>
    </row>
    <row r="22" spans="4:30">
      <c r="H22" t="s">
        <v>8</v>
      </c>
      <c r="L22" t="s">
        <v>3</v>
      </c>
      <c r="P22" t="s">
        <v>6</v>
      </c>
      <c r="U22" s="4" t="s">
        <v>20</v>
      </c>
      <c r="V22" s="50" t="str">
        <f>IF(B79=1,"Yes","No")</f>
        <v>Yes</v>
      </c>
    </row>
    <row r="23" spans="4:30">
      <c r="J23">
        <f>IF($I$24=$M$9,1,IF($I$24=$M$24,2,IF($I$24=$M$39,3)))</f>
        <v>1</v>
      </c>
      <c r="S23">
        <f>SUM($P$24,$L$24,$H$24,$D$46)</f>
        <v>3</v>
      </c>
    </row>
    <row r="24" spans="4:30">
      <c r="H24" s="1">
        <v>0</v>
      </c>
      <c r="I24">
        <f>MAX($M$9,$M$24,$M$39)</f>
        <v>2.4125874125732309</v>
      </c>
      <c r="L24" s="1">
        <f>V4</f>
        <v>0</v>
      </c>
      <c r="M24">
        <f>IF(ABS(1-SUM($P$16,$P$21,$P$26))&lt;=0.00001,SUM($P$16*$Q$19,$P$21*$Q$24,$P$26*$Q$29),NA())</f>
        <v>1.7377622376890987</v>
      </c>
      <c r="P24" s="1">
        <v>3</v>
      </c>
      <c r="Q24">
        <f>$S$23</f>
        <v>3</v>
      </c>
      <c r="U24" s="7" t="s">
        <v>21</v>
      </c>
      <c r="W24" s="8" t="s">
        <v>22</v>
      </c>
    </row>
    <row r="25" spans="4:30">
      <c r="D25" s="1"/>
    </row>
    <row r="26" spans="4:30">
      <c r="D26" s="1"/>
      <c r="L26" s="2"/>
      <c r="P26" s="2">
        <f>1-P16-P21</f>
        <v>0.2692307692532947</v>
      </c>
      <c r="U26" s="50" t="str">
        <f>IF(F113=1,"Choose A1",IF(F113=2,"Choose A2","Choose A3"))</f>
        <v>Choose A3</v>
      </c>
      <c r="W26" s="50" t="str">
        <f>IF(J23=1,"Choose A1",IF(H113=2,"Choose A2","Choose A3"))</f>
        <v>Choose A1</v>
      </c>
      <c r="X26" t="s">
        <v>23</v>
      </c>
    </row>
    <row r="27" spans="4:30">
      <c r="P27" t="s">
        <v>7</v>
      </c>
      <c r="W27" s="50" t="str">
        <f>IF(J68=1,"Choose A1",IF(H114=2,"Choose A2","Choose A3"))</f>
        <v>Choose A3</v>
      </c>
      <c r="X27" t="s">
        <v>24</v>
      </c>
    </row>
    <row r="28" spans="4:30">
      <c r="S28">
        <f>SUM($P$29,$L$24,$H$24,$D$46)</f>
        <v>0</v>
      </c>
    </row>
    <row r="29" spans="4:30" ht="15.75" thickBot="1">
      <c r="D29" s="1"/>
      <c r="H29" s="1"/>
      <c r="L29" s="1"/>
      <c r="P29" s="1">
        <v>0</v>
      </c>
      <c r="Q29">
        <f>$S$28</f>
        <v>0</v>
      </c>
    </row>
    <row r="30" spans="4:30">
      <c r="U30" s="10" t="s">
        <v>25</v>
      </c>
      <c r="V30" s="11"/>
      <c r="W30" s="12" t="s">
        <v>26</v>
      </c>
      <c r="X30" s="13"/>
      <c r="Y30" s="13"/>
      <c r="Z30" s="13"/>
      <c r="AA30" s="14"/>
    </row>
    <row r="31" spans="4:30">
      <c r="H31" s="2"/>
      <c r="L31" s="2"/>
      <c r="P31" s="2">
        <f>W42</f>
        <v>0.22727272727550857</v>
      </c>
      <c r="U31" s="15" t="s">
        <v>27</v>
      </c>
      <c r="V31" s="16" t="s">
        <v>28</v>
      </c>
      <c r="W31" s="17" t="s">
        <v>29</v>
      </c>
      <c r="X31" s="18"/>
      <c r="Y31" s="18"/>
      <c r="Z31" s="18"/>
      <c r="AA31" s="19"/>
    </row>
    <row r="32" spans="4:30">
      <c r="D32" s="1"/>
      <c r="P32" t="s">
        <v>5</v>
      </c>
      <c r="U32" s="20" t="s">
        <v>30</v>
      </c>
      <c r="V32" s="21" t="s">
        <v>31</v>
      </c>
      <c r="W32" s="22" t="s">
        <v>8</v>
      </c>
      <c r="X32" s="22" t="s">
        <v>9</v>
      </c>
      <c r="Y32" s="22"/>
      <c r="Z32" s="22"/>
      <c r="AA32" s="23"/>
    </row>
    <row r="33" spans="4:27">
      <c r="S33">
        <f>SUM($P$34,$L$39,$H$24,$D$46)</f>
        <v>4</v>
      </c>
      <c r="U33" s="24" t="s">
        <v>5</v>
      </c>
      <c r="V33" s="25">
        <f>V15</f>
        <v>0.25</v>
      </c>
      <c r="W33" s="26">
        <f>V17</f>
        <v>0.65</v>
      </c>
      <c r="X33" s="26">
        <f>1-W33</f>
        <v>0.35</v>
      </c>
      <c r="Y33" s="26"/>
      <c r="Z33" s="26"/>
      <c r="AA33" s="27"/>
    </row>
    <row r="34" spans="4:27">
      <c r="D34" s="1"/>
      <c r="H34" s="1"/>
      <c r="L34" s="1"/>
      <c r="P34" s="1">
        <v>4</v>
      </c>
      <c r="Q34">
        <f>$S$33</f>
        <v>4</v>
      </c>
      <c r="U34" s="24" t="s">
        <v>6</v>
      </c>
      <c r="V34" s="25">
        <f>V16</f>
        <v>0.39999999997500002</v>
      </c>
      <c r="W34" s="26">
        <f>V18</f>
        <v>0.9</v>
      </c>
      <c r="X34" s="26">
        <f>1-W34</f>
        <v>9.9999999999999978E-2</v>
      </c>
      <c r="Y34" s="26"/>
      <c r="Z34" s="26"/>
      <c r="AA34" s="27"/>
    </row>
    <row r="35" spans="4:27">
      <c r="U35" s="24" t="s">
        <v>7</v>
      </c>
      <c r="V35" s="25">
        <f>1-V33-V34</f>
        <v>0.35000000002499998</v>
      </c>
      <c r="W35" s="26">
        <f>V19</f>
        <v>0.55000000000000004</v>
      </c>
      <c r="X35" s="26">
        <f>1-W35</f>
        <v>0.44999999999999996</v>
      </c>
      <c r="Y35" s="26"/>
      <c r="Z35" s="26"/>
      <c r="AA35" s="27"/>
    </row>
    <row r="36" spans="4:27">
      <c r="L36" s="2"/>
      <c r="P36" s="2">
        <f>X42</f>
        <v>0.50349650347119668</v>
      </c>
      <c r="U36" s="24"/>
      <c r="V36" s="25"/>
      <c r="W36" s="26"/>
      <c r="X36" s="26"/>
      <c r="Y36" s="26"/>
      <c r="Z36" s="26"/>
      <c r="AA36" s="27"/>
    </row>
    <row r="37" spans="4:27" ht="15.75" thickBot="1">
      <c r="L37" t="s">
        <v>4</v>
      </c>
      <c r="P37" t="s">
        <v>6</v>
      </c>
      <c r="U37" s="28"/>
      <c r="V37" s="29"/>
      <c r="W37" s="30"/>
      <c r="X37" s="30"/>
      <c r="Y37" s="30"/>
      <c r="Z37" s="30"/>
      <c r="AA37" s="31"/>
    </row>
    <row r="38" spans="4:27" ht="15.75" thickBot="1">
      <c r="S38">
        <f>SUM($P$39,$L$39,$H$24,$D$46)</f>
        <v>1</v>
      </c>
      <c r="U38" s="32"/>
      <c r="V38" s="32"/>
      <c r="W38" s="32"/>
      <c r="X38" s="32"/>
      <c r="Y38" s="32"/>
      <c r="Z38" s="32"/>
      <c r="AA38" s="32"/>
    </row>
    <row r="39" spans="4:27">
      <c r="D39" s="1"/>
      <c r="H39" s="1"/>
      <c r="L39" s="1">
        <f>V5</f>
        <v>0</v>
      </c>
      <c r="M39">
        <f>IF(ABS(1-SUM($P$31,$P$36,$P$41))&lt;=0.00001,SUM($P$31*$Q$34,$P$36*$Q$39,$P$41*$Q$44),NA())</f>
        <v>2.220279720333115</v>
      </c>
      <c r="P39" s="1">
        <v>1</v>
      </c>
      <c r="Q39">
        <f>$S$38</f>
        <v>1</v>
      </c>
      <c r="U39" s="33" t="s">
        <v>32</v>
      </c>
      <c r="V39" s="34"/>
      <c r="W39" s="12" t="s">
        <v>33</v>
      </c>
      <c r="X39" s="13"/>
      <c r="Y39" s="13"/>
      <c r="Z39" s="13"/>
      <c r="AA39" s="14"/>
    </row>
    <row r="40" spans="4:27">
      <c r="U40" s="35" t="s">
        <v>34</v>
      </c>
      <c r="V40" s="21"/>
      <c r="W40" s="17" t="s">
        <v>35</v>
      </c>
      <c r="X40" s="18"/>
      <c r="Y40" s="18"/>
      <c r="Z40" s="18"/>
      <c r="AA40" s="19"/>
    </row>
    <row r="41" spans="4:27">
      <c r="H41" s="2"/>
      <c r="L41" s="2"/>
      <c r="P41" s="2">
        <f>1-P31-P36</f>
        <v>0.2692307692532947</v>
      </c>
      <c r="U41" s="36" t="s">
        <v>29</v>
      </c>
      <c r="V41" s="37" t="s">
        <v>36</v>
      </c>
      <c r="W41" s="38" t="str">
        <f>IF(U33="","",U33)</f>
        <v>S1</v>
      </c>
      <c r="X41" s="39" t="str">
        <f>IF(U34="","",U34)</f>
        <v>S2</v>
      </c>
      <c r="Y41" s="39" t="str">
        <f>IF(U35="","",U35)</f>
        <v>S3</v>
      </c>
      <c r="Z41" s="39" t="str">
        <f>IF(U36="","",U36)</f>
        <v/>
      </c>
      <c r="AA41" s="40" t="str">
        <f>IF(U37="","",U37)</f>
        <v/>
      </c>
    </row>
    <row r="42" spans="4:27">
      <c r="D42" s="1"/>
      <c r="P42" t="s">
        <v>7</v>
      </c>
      <c r="U42" s="41" t="s">
        <v>8</v>
      </c>
      <c r="V42" s="42">
        <f>IF(W33="","",SUMPRODUCT(V33:V37,W33:W37))</f>
        <v>0.71499999999125008</v>
      </c>
      <c r="W42" s="43">
        <f>IF(W33="","",V33*W33/SUMPRODUCT(V33:V37,W33:W37))</f>
        <v>0.22727272727550857</v>
      </c>
      <c r="X42" s="43">
        <f>IF(W34="","",V34*W34/SUMPRODUCT(V33:V37,W33:W37))</f>
        <v>0.50349650347119668</v>
      </c>
      <c r="Y42" s="43">
        <f>IF(W35="","",V35*W35/SUMPRODUCT(V33:V37,W33:W37))</f>
        <v>0.26923076925329475</v>
      </c>
      <c r="Z42" s="43" t="str">
        <f>IF(W36="","",V36*W36/SUMPRODUCT(V33:V37,W33:W37))</f>
        <v/>
      </c>
      <c r="AA42" s="44" t="str">
        <f>IF(W37="","",V37*W37/SUMPRODUCT(V33:V37,W33:W37))</f>
        <v/>
      </c>
    </row>
    <row r="43" spans="4:27">
      <c r="S43">
        <f>SUM($P$44,$L$39,$H$24,$D$46)</f>
        <v>3</v>
      </c>
      <c r="U43" s="41" t="s">
        <v>9</v>
      </c>
      <c r="V43" s="45">
        <f>IF(X33="","",SUMPRODUCT(V33:V37,X33:X37))</f>
        <v>0.28500000000874998</v>
      </c>
      <c r="W43" s="43">
        <f>IF(X33="","",V33*X33/SUMPRODUCT(V33:V37,X33:X37))</f>
        <v>0.30701754385022317</v>
      </c>
      <c r="X43" s="43">
        <f>IF(X34="","",V34*X34/SUMPRODUCT(V33:V37,X33:X37))</f>
        <v>0.1403508771799015</v>
      </c>
      <c r="Y43" s="43">
        <f>IF(X35="","",V35*X35/SUMPRODUCT(V33:V37,X33:X37))</f>
        <v>0.55263157896987525</v>
      </c>
      <c r="Z43" s="43" t="str">
        <f>IF(X36="","",V36*X36/SUMPRODUCT(V33:V37,X33:X37))</f>
        <v/>
      </c>
      <c r="AA43" s="44" t="str">
        <f>IF(X37="","",V37*X37/SUMPRODUCT(V33:V37,X33:X37))</f>
        <v/>
      </c>
    </row>
    <row r="44" spans="4:27">
      <c r="D44" s="1" t="s">
        <v>0</v>
      </c>
      <c r="H44" s="1"/>
      <c r="L44" s="1"/>
      <c r="P44" s="1">
        <v>3</v>
      </c>
      <c r="Q44">
        <f>$S$43</f>
        <v>3</v>
      </c>
      <c r="U44" s="41" t="str">
        <f>IF(Y32="","",Y32)</f>
        <v/>
      </c>
      <c r="V44" s="45" t="str">
        <f>IF(Y33="","",SUMPRODUCT(V33:V37,Y33:Y37))</f>
        <v/>
      </c>
      <c r="W44" s="43" t="str">
        <f>IF(Y33="","",V33*Y33/SUMPRODUCT(V33:V37,Y33:Y37))</f>
        <v/>
      </c>
      <c r="X44" s="43" t="str">
        <f>IF(Y34="","",V34*Y34/SUMPRODUCT(V33:V37,Y33:Y37))</f>
        <v/>
      </c>
      <c r="Y44" s="43" t="str">
        <f>IF(Y35="","",V35*Y35/SUMPRODUCT(V33:V37,Y33:Y37))</f>
        <v/>
      </c>
      <c r="Z44" s="43" t="str">
        <f>IF(Y36="","",V36*Y36/SUMPRODUCT(V33:V37,Y33:Y37))</f>
        <v/>
      </c>
      <c r="AA44" s="44" t="str">
        <f>IF(Y37="","",V37*Y37/SUMPRODUCT(V33:V37,Y33:Y37))</f>
        <v/>
      </c>
    </row>
    <row r="45" spans="4:27">
      <c r="D45" s="1"/>
      <c r="U45" s="41" t="str">
        <f>IF(Z32="","",Z32)</f>
        <v/>
      </c>
      <c r="V45" s="45" t="str">
        <f>IF(Z33="","",SUMPRODUCT(V33:V37,Z33:Z37))</f>
        <v/>
      </c>
      <c r="W45" s="43" t="str">
        <f>IF(Z33="","",V33*Z33/SUMPRODUCT(V33:V37,Z33:Z37))</f>
        <v/>
      </c>
      <c r="X45" s="43" t="str">
        <f>IF(Z34="","",V34*Z34/SUMPRODUCT(V33:V37,Z33:Z37))</f>
        <v/>
      </c>
      <c r="Y45" s="43" t="str">
        <f>IF(Z35="","",V35*Z35/SUMPRODUCT(V33:V37,Z33:Z37))</f>
        <v/>
      </c>
      <c r="Z45" s="43" t="str">
        <f>IF(Z36="","",V36*Z36/SUMPRODUCT(V33:V37,Z33:Z37))</f>
        <v/>
      </c>
      <c r="AA45" s="44" t="str">
        <f>IF(Z37="","",V37*Z37/SUMPRODUCT(V33:V37,Z33:Z37))</f>
        <v/>
      </c>
    </row>
    <row r="46" spans="4:27" ht="15.75" thickBot="1">
      <c r="D46" s="1">
        <f>V2</f>
        <v>0</v>
      </c>
      <c r="E46">
        <f>IF(ABS(1-SUM($H$21,$H$66))&lt;=0.00001,SUM($H$21*$I$24,$H$66*$I$69),NA())</f>
        <v>2.5875000000000004</v>
      </c>
      <c r="L46" s="2"/>
      <c r="P46" s="2">
        <f>$W$43</f>
        <v>0.30701754385022317</v>
      </c>
      <c r="U46" s="46" t="str">
        <f>IF(AA32="","",AA32)</f>
        <v/>
      </c>
      <c r="V46" s="47" t="str">
        <f>IF(AA33="","",SUMPRODUCT(V33:V37,AA33:AA37))</f>
        <v/>
      </c>
      <c r="W46" s="48" t="str">
        <f>IF(AA33="","",V33*AA33/SUMPRODUCT(V33:V37,AA33:AA37))</f>
        <v/>
      </c>
      <c r="X46" s="48" t="str">
        <f>IF(AA34="","",V34*AA34/SUMPRODUCT(V33:V37,AA33:AA37))</f>
        <v/>
      </c>
      <c r="Y46" s="48" t="str">
        <f>IF(AA35="","",V35*AA35/SUMPRODUCT(V33:V37,AA33:AA37))</f>
        <v/>
      </c>
      <c r="Z46" s="48" t="str">
        <f>IF(AA36="","",V36*AA36/SUMPRODUCT(V33:V37,AA33:AA37))</f>
        <v/>
      </c>
      <c r="AA46" s="49" t="str">
        <f>IF(AA37="","",V37*AA37/SUMPRODUCT(V33:V37,AA33:AA37))</f>
        <v/>
      </c>
    </row>
    <row r="47" spans="4:27">
      <c r="P47" t="s">
        <v>5</v>
      </c>
    </row>
    <row r="48" spans="4:27">
      <c r="S48">
        <f>SUM($P$49,$L$54,$H$69,$D$46)</f>
        <v>5</v>
      </c>
    </row>
    <row r="49" spans="4:19">
      <c r="H49" s="1"/>
      <c r="L49" s="1"/>
      <c r="P49" s="1">
        <v>5</v>
      </c>
      <c r="Q49">
        <f>$S$48</f>
        <v>5</v>
      </c>
    </row>
    <row r="51" spans="4:19">
      <c r="H51" s="2"/>
      <c r="L51" s="2"/>
      <c r="P51" s="2">
        <f>$X$43</f>
        <v>0.1403508771799015</v>
      </c>
    </row>
    <row r="52" spans="4:19">
      <c r="L52" t="s">
        <v>2</v>
      </c>
      <c r="P52" t="s">
        <v>6</v>
      </c>
    </row>
    <row r="53" spans="4:19">
      <c r="S53">
        <f>SUM($P$54,$L$54,$H$69,$D$46)</f>
        <v>2</v>
      </c>
    </row>
    <row r="54" spans="4:19">
      <c r="D54" s="1"/>
      <c r="H54" s="1"/>
      <c r="L54" s="1">
        <f>V3</f>
        <v>0</v>
      </c>
      <c r="M54">
        <f>IF(ABS(1-SUM($P$46,$P$51,$P$56))&lt;=0.00001,SUM($P$46*$Q$49,$P$51*$Q$54,$P$56*$Q$59),NA())</f>
        <v>2.3684210525807941</v>
      </c>
      <c r="P54" s="1">
        <v>2</v>
      </c>
      <c r="Q54">
        <f>$S$53</f>
        <v>2</v>
      </c>
    </row>
    <row r="56" spans="4:19">
      <c r="L56" s="2"/>
      <c r="P56" s="2">
        <f>1-$P$46-$P$51</f>
        <v>0.55263157896987536</v>
      </c>
    </row>
    <row r="57" spans="4:19">
      <c r="P57" t="s">
        <v>7</v>
      </c>
    </row>
    <row r="58" spans="4:19">
      <c r="H58" s="2"/>
      <c r="S58">
        <f>SUM($P$59,$L$54,$H$69,$D$46)</f>
        <v>1</v>
      </c>
    </row>
    <row r="59" spans="4:19">
      <c r="H59" s="1"/>
      <c r="L59" s="1"/>
      <c r="P59" s="1">
        <v>1</v>
      </c>
      <c r="Q59">
        <f>$S$58</f>
        <v>1</v>
      </c>
    </row>
    <row r="61" spans="4:19">
      <c r="H61" s="1"/>
      <c r="L61" s="2"/>
      <c r="P61" s="2">
        <f>$W$43</f>
        <v>0.30701754385022317</v>
      </c>
    </row>
    <row r="62" spans="4:19">
      <c r="P62" t="s">
        <v>5</v>
      </c>
    </row>
    <row r="63" spans="4:19">
      <c r="H63" s="2"/>
      <c r="S63">
        <f>SUM($P$64,$L$69,$H$69,$D$46)</f>
        <v>1</v>
      </c>
    </row>
    <row r="64" spans="4:19">
      <c r="D64" s="1"/>
      <c r="H64" s="1"/>
      <c r="L64" s="1"/>
      <c r="P64" s="1">
        <v>1</v>
      </c>
      <c r="Q64">
        <f>$S$63</f>
        <v>1</v>
      </c>
    </row>
    <row r="66" spans="1:19">
      <c r="H66" s="2">
        <f>V43</f>
        <v>0.28500000000874998</v>
      </c>
      <c r="L66" s="2"/>
      <c r="P66" s="2">
        <f>$X$43</f>
        <v>0.1403508771799015</v>
      </c>
    </row>
    <row r="67" spans="1:19">
      <c r="H67" t="s">
        <v>9</v>
      </c>
      <c r="L67" t="s">
        <v>3</v>
      </c>
      <c r="P67" t="s">
        <v>6</v>
      </c>
    </row>
    <row r="68" spans="1:19">
      <c r="J68">
        <f>IF($I$69=$M$54,1,IF($I$69=$M$69,2,IF($I$69=$M$84,3)))</f>
        <v>3</v>
      </c>
      <c r="S68">
        <f>SUM($P$69,$L$69,$H$69,$D$46)</f>
        <v>3</v>
      </c>
    </row>
    <row r="69" spans="1:19">
      <c r="H69" s="1">
        <v>0</v>
      </c>
      <c r="I69">
        <f>MAX($M$54,$M$69,$M$84)</f>
        <v>3.02631578949042</v>
      </c>
      <c r="L69" s="1">
        <f>V4</f>
        <v>0</v>
      </c>
      <c r="M69">
        <f>IF(ABS(1-SUM($P$61,$P$66,$P$71))&lt;=0.00001,SUM($P$61*$Q$64,$P$66*$Q$69,$P$71*$Q$74),NA())</f>
        <v>0.72807017538992769</v>
      </c>
      <c r="P69" s="1">
        <v>3</v>
      </c>
      <c r="Q69">
        <f>$S$68</f>
        <v>3</v>
      </c>
    </row>
    <row r="71" spans="1:19">
      <c r="L71" s="2"/>
      <c r="P71" s="2">
        <f>1-$P$46-$P$51</f>
        <v>0.55263157896987536</v>
      </c>
    </row>
    <row r="72" spans="1:19">
      <c r="P72" t="s">
        <v>7</v>
      </c>
    </row>
    <row r="73" spans="1:19">
      <c r="S73">
        <f>SUM($P$74,$L$69,$H$69,$D$46)</f>
        <v>0</v>
      </c>
    </row>
    <row r="74" spans="1:19">
      <c r="D74" s="1"/>
      <c r="H74" s="1"/>
      <c r="L74" s="1"/>
      <c r="P74" s="1">
        <v>0</v>
      </c>
      <c r="Q74">
        <f>$S$73</f>
        <v>0</v>
      </c>
    </row>
    <row r="76" spans="1:19">
      <c r="L76" s="2"/>
      <c r="P76" s="2">
        <f>$W$43</f>
        <v>0.30701754385022317</v>
      </c>
    </row>
    <row r="77" spans="1:19">
      <c r="P77" t="s">
        <v>5</v>
      </c>
    </row>
    <row r="78" spans="1:19">
      <c r="S78">
        <f>SUM($P$79,$L$84,$H$69,$D$46)</f>
        <v>4</v>
      </c>
    </row>
    <row r="79" spans="1:19">
      <c r="B79">
        <f>IF($A$80=$E$46,1,IF($A$80=$E$114,2))</f>
        <v>1</v>
      </c>
      <c r="H79" s="1"/>
      <c r="L79" s="1"/>
      <c r="P79" s="1">
        <v>4</v>
      </c>
      <c r="Q79">
        <f>$S$78</f>
        <v>4</v>
      </c>
    </row>
    <row r="80" spans="1:19">
      <c r="A80">
        <f>MAX($E$46,$E$114)</f>
        <v>2.5875000000000004</v>
      </c>
    </row>
    <row r="81" spans="4:19">
      <c r="L81" s="2"/>
      <c r="P81" s="2">
        <f>$X$43</f>
        <v>0.1403508771799015</v>
      </c>
    </row>
    <row r="82" spans="4:19">
      <c r="L82" t="s">
        <v>4</v>
      </c>
      <c r="P82" t="s">
        <v>6</v>
      </c>
    </row>
    <row r="83" spans="4:19">
      <c r="S83">
        <f>SUM($P$84,$L$84,$H$69,$D$46)</f>
        <v>1</v>
      </c>
    </row>
    <row r="84" spans="4:19">
      <c r="D84" s="1"/>
      <c r="H84" s="1"/>
      <c r="L84" s="1">
        <f>V5</f>
        <v>0</v>
      </c>
      <c r="M84">
        <f>IF(ABS(1-SUM($P$76,$P$81,$P$86))&lt;=0.00001,SUM($P$76*$Q$79,$P$81*$Q$84,$P$86*$Q$89),NA())</f>
        <v>3.02631578949042</v>
      </c>
      <c r="P84" s="1">
        <v>1</v>
      </c>
      <c r="Q84">
        <f>$S$83</f>
        <v>1</v>
      </c>
    </row>
    <row r="86" spans="4:19">
      <c r="L86" s="2"/>
      <c r="P86" s="2">
        <f>1-$P$46-$P$51</f>
        <v>0.55263157896987536</v>
      </c>
    </row>
    <row r="87" spans="4:19">
      <c r="P87" t="s">
        <v>7</v>
      </c>
    </row>
    <row r="88" spans="4:19">
      <c r="S88">
        <f>SUM($P$89,$L$84,$H$69,$D$46)</f>
        <v>3</v>
      </c>
    </row>
    <row r="89" spans="4:19">
      <c r="H89" s="1"/>
      <c r="L89" s="1"/>
      <c r="P89" s="1">
        <v>3</v>
      </c>
      <c r="Q89">
        <f>$S$88</f>
        <v>3</v>
      </c>
    </row>
    <row r="91" spans="4:19">
      <c r="L91" s="2">
        <f>V15</f>
        <v>0.25</v>
      </c>
    </row>
    <row r="92" spans="4:19">
      <c r="L92" t="s">
        <v>5</v>
      </c>
    </row>
    <row r="93" spans="4:19">
      <c r="S93">
        <f>SUM($L$94,$H$99,$D$114)</f>
        <v>5</v>
      </c>
    </row>
    <row r="94" spans="4:19">
      <c r="D94" s="1"/>
      <c r="H94" s="1"/>
      <c r="L94" s="1">
        <v>5</v>
      </c>
      <c r="M94">
        <f>$S$93</f>
        <v>5</v>
      </c>
    </row>
    <row r="96" spans="4:19">
      <c r="L96" s="2">
        <f>V16</f>
        <v>0.39999999997500002</v>
      </c>
    </row>
    <row r="97" spans="4:19">
      <c r="H97" t="s">
        <v>2</v>
      </c>
      <c r="L97" t="s">
        <v>6</v>
      </c>
    </row>
    <row r="98" spans="4:19">
      <c r="S98">
        <f>SUM($L$99,$H$99,$D$114)</f>
        <v>2</v>
      </c>
    </row>
    <row r="99" spans="4:19">
      <c r="H99" s="1">
        <f>V3</f>
        <v>0</v>
      </c>
      <c r="I99">
        <f>IF(ABS(1-SUM($L$91,$L$96,$L$101))&lt;=0.00001,SUM($L$91*$M$94,$L$96*$M$99,$L$101*$M$104),NA())</f>
        <v>2.3999999999749999</v>
      </c>
      <c r="L99" s="1">
        <v>2</v>
      </c>
      <c r="M99">
        <f>$S$98</f>
        <v>2</v>
      </c>
    </row>
    <row r="101" spans="4:19">
      <c r="L101" s="2">
        <f>1-L91-L96</f>
        <v>0.35000000002499998</v>
      </c>
    </row>
    <row r="102" spans="4:19">
      <c r="L102" t="s">
        <v>7</v>
      </c>
    </row>
    <row r="103" spans="4:19">
      <c r="S103">
        <f>SUM($L$104,$H$99,$D$114)</f>
        <v>1</v>
      </c>
    </row>
    <row r="104" spans="4:19">
      <c r="D104" s="1"/>
      <c r="H104" s="1"/>
      <c r="L104" s="1">
        <v>1</v>
      </c>
      <c r="M104">
        <f>$S$103</f>
        <v>1</v>
      </c>
    </row>
    <row r="106" spans="4:19">
      <c r="L106" s="2">
        <f>V15</f>
        <v>0.25</v>
      </c>
    </row>
    <row r="107" spans="4:19">
      <c r="L107" t="s">
        <v>5</v>
      </c>
    </row>
    <row r="108" spans="4:19">
      <c r="S108">
        <f>SUM($L$109,$H$114,$D$114)</f>
        <v>1</v>
      </c>
    </row>
    <row r="109" spans="4:19">
      <c r="H109" s="1"/>
      <c r="L109" s="1">
        <v>1</v>
      </c>
      <c r="M109">
        <f>$S$108</f>
        <v>1</v>
      </c>
    </row>
    <row r="111" spans="4:19">
      <c r="L111" s="2">
        <f>V16</f>
        <v>0.39999999997500002</v>
      </c>
    </row>
    <row r="112" spans="4:19">
      <c r="D112" t="s">
        <v>1</v>
      </c>
      <c r="H112" t="s">
        <v>3</v>
      </c>
      <c r="L112" t="s">
        <v>6</v>
      </c>
    </row>
    <row r="113" spans="4:19">
      <c r="F113">
        <f>IF($E$114=$I$99,1,IF($E$114=$I$114,2,IF($E$114=$I$129,3)))</f>
        <v>3</v>
      </c>
      <c r="S113">
        <f>SUM($L$114,$H$114,$D$114)</f>
        <v>3</v>
      </c>
    </row>
    <row r="114" spans="4:19">
      <c r="D114" s="1">
        <v>0</v>
      </c>
      <c r="E114">
        <f>MAX($I$99,$I$114,$I$129)</f>
        <v>2.4500000000499997</v>
      </c>
      <c r="H114" s="1">
        <f>V4</f>
        <v>0</v>
      </c>
      <c r="I114">
        <f>IF(ABS(1-SUM($L$106,$L$111,$L$116))&lt;=0.00001,SUM($L$106*$M$109,$L$111*$M$114,$L$116*$M$119),NA())</f>
        <v>1.4499999999250002</v>
      </c>
      <c r="L114" s="1">
        <v>3</v>
      </c>
      <c r="M114">
        <f>$S$113</f>
        <v>3</v>
      </c>
    </row>
    <row r="116" spans="4:19">
      <c r="L116" s="2">
        <f>1-L106-L111</f>
        <v>0.35000000002499998</v>
      </c>
    </row>
    <row r="117" spans="4:19">
      <c r="L117" t="s">
        <v>7</v>
      </c>
    </row>
    <row r="118" spans="4:19">
      <c r="S118">
        <f>SUM($L$119,$H$114,$D$114)</f>
        <v>0</v>
      </c>
    </row>
    <row r="119" spans="4:19">
      <c r="H119" s="1"/>
      <c r="L119" s="1">
        <v>0</v>
      </c>
      <c r="M119">
        <f>$S$118</f>
        <v>0</v>
      </c>
    </row>
    <row r="121" spans="4:19">
      <c r="L121" s="2">
        <f>V15</f>
        <v>0.25</v>
      </c>
    </row>
    <row r="122" spans="4:19">
      <c r="L122" t="s">
        <v>5</v>
      </c>
    </row>
    <row r="123" spans="4:19">
      <c r="S123">
        <f>SUM($L$124,$H$129,$D$114)</f>
        <v>4</v>
      </c>
    </row>
    <row r="124" spans="4:19">
      <c r="L124" s="1">
        <v>4</v>
      </c>
      <c r="M124">
        <f>$S$123</f>
        <v>4</v>
      </c>
    </row>
    <row r="126" spans="4:19">
      <c r="L126" s="2">
        <f>V16</f>
        <v>0.39999999997500002</v>
      </c>
    </row>
    <row r="127" spans="4:19">
      <c r="H127" t="s">
        <v>4</v>
      </c>
      <c r="L127" t="s">
        <v>6</v>
      </c>
    </row>
    <row r="128" spans="4:19">
      <c r="S128">
        <f>SUM($L$129,$H$129,$D$114)</f>
        <v>1</v>
      </c>
    </row>
    <row r="129" spans="8:19">
      <c r="H129" s="1">
        <f>V5</f>
        <v>0</v>
      </c>
      <c r="I129">
        <f>IF(ABS(1-SUM($L$121,$L$126,$L$131))&lt;=0.00001,SUM($L$121*$M$124,$L$126*$M$129,$L$131*$M$134),NA())</f>
        <v>2.4500000000499997</v>
      </c>
      <c r="L129" s="1">
        <v>1</v>
      </c>
      <c r="M129">
        <f>$S$128</f>
        <v>1</v>
      </c>
    </row>
    <row r="131" spans="8:19">
      <c r="L131" s="2">
        <f>1-L121-L126</f>
        <v>0.35000000002499998</v>
      </c>
    </row>
    <row r="132" spans="8:19">
      <c r="L132" t="s">
        <v>7</v>
      </c>
    </row>
    <row r="133" spans="8:19">
      <c r="S133">
        <f>SUM($L$134,$H$129,$D$114)</f>
        <v>3</v>
      </c>
    </row>
    <row r="134" spans="8:19">
      <c r="L134" s="1">
        <v>3</v>
      </c>
      <c r="M134">
        <f>$S$133</f>
        <v>3</v>
      </c>
    </row>
  </sheetData>
  <mergeCells count="4">
    <mergeCell ref="W30:AA30"/>
    <mergeCell ref="W31:AA31"/>
    <mergeCell ref="W39:AA39"/>
    <mergeCell ref="W40:AA40"/>
  </mergeCells>
  <pageMargins left="0.7" right="0.7" top="0.75" bottom="0.75" header="0.3" footer="0.3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Reineke David M</dc:creator>
  <cp:lastModifiedBy>Reineke David M</cp:lastModifiedBy>
  <dcterms:created xsi:type="dcterms:W3CDTF">2016-07-05T21:19:09Z</dcterms:created>
  <dcterms:modified xsi:type="dcterms:W3CDTF">2016-07-08T19:15:54Z</dcterms:modified>
</cp:coreProperties>
</file>