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DS 775\Class Materials\Weekly Content\Week_14\"/>
    </mc:Choice>
  </mc:AlternateContent>
  <bookViews>
    <workbookView xWindow="0" yWindow="690" windowWidth="19200" windowHeight="9330"/>
  </bookViews>
  <sheets>
    <sheet name="Sheet1" sheetId="1" r:id="rId1"/>
  </sheets>
  <definedNames>
    <definedName name="solver_node1" localSheetId="0" hidden="1">"1;$B$27;;;;$A$1;Guru;1;"</definedName>
    <definedName name="solver_node10" localSheetId="0" hidden="1">"0;$N$20;$J$24;0;;Hold Campaign;Outcome;1;"</definedName>
    <definedName name="solver_node11" localSheetId="0" hidden="1">"2;$N$28;$J$24;0;;No Campaign;Terminal;1;"</definedName>
    <definedName name="solver_node12" localSheetId="0" hidden="1">"2;$R$18;$N$20;=W3;=X33;Winning Season;Terminal;1;"</definedName>
    <definedName name="solver_node13" localSheetId="0" hidden="1">"2;$R$23;$N$20;=W4;=Y33;Losing Season;Terminal;1;"</definedName>
    <definedName name="solver_node14" localSheetId="0" hidden="1">"0;$J$35;$F$39;0;;Hold Campaign;Outcome;1;"</definedName>
    <definedName name="solver_node15" localSheetId="0" hidden="1">"2;$N$33;$J$35;=W3;=W$6;Winning Season;Terminal;1;"</definedName>
    <definedName name="solver_node16" localSheetId="0" hidden="1">"2;$N$38;$J$35;=W4;=1-W$6;Losing Season;Terminal;1;"</definedName>
    <definedName name="solver_node17" localSheetId="0" hidden="1">"2;$J$43;$F$39;0;;No Campaign;Terminal;1;"</definedName>
    <definedName name="solver_node18" localSheetId="0" hidden="1">"2;$N$43;$J$40;-2000000;0.4;Losing Season;Terminal;1;"</definedName>
    <definedName name="solver_node19" localSheetId="0" hidden="1">"2;$J$48;$F$44;0;;No Campaign;Terminal;1;"</definedName>
    <definedName name="solver_node2" localSheetId="0" hidden="1">"0;$F$16;$B$27;=W5;;Hire Walsh;Walsh Prediction;1;"</definedName>
    <definedName name="solver_node3" localSheetId="0" hidden="1">"1;$J$9;$F$16;0;=W32;Walsh Predicts Winning Season;Decision;1;"</definedName>
    <definedName name="solver_node4" localSheetId="0" hidden="1">"0;$N$5;$J$9;0;;Hold Campaign;Outcome;1;"</definedName>
    <definedName name="solver_node5" localSheetId="0" hidden="1">"2;$R$3;$N$5;=W3;=X32;Winning Season;Terminal;1;"</definedName>
    <definedName name="solver_node6" localSheetId="0" hidden="1">"2;$R$8;$N$5;=W4;=Y32;Losing Season;Terminal;1;"</definedName>
    <definedName name="solver_node7" localSheetId="0" hidden="1">"2;$N$13;$J$9;0;;No Campaign;Terminal;1;"</definedName>
    <definedName name="solver_node8" localSheetId="0" hidden="1">"1;$J$24;$F$16;0;=W33;Walsh Predicts Losing Season;Decision;1;"</definedName>
    <definedName name="solver_node9" localSheetId="0" hidden="1">"1;$F$39;$B$27;=;0;;Decision;1;"</definedName>
    <definedName name="solver_nodes" localSheetId="0" hidden="1">17</definedName>
    <definedName name="solver_tree_a" localSheetId="0" hidden="1">1</definedName>
    <definedName name="solver_tree_b" localSheetId="0" hidden="1">1</definedName>
    <definedName name="solver_tree_rt" localSheetId="0" hidden="1">1000000000000</definedName>
    <definedName name="solver_treeroot" localSheetId="0" hidden="1">Sheet1!$A$1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43" i="1" l="1"/>
  <c r="I44" i="1" s="1"/>
  <c r="S38" i="1"/>
  <c r="M39" i="1" s="1"/>
  <c r="S28" i="1"/>
  <c r="M29" i="1" s="1"/>
  <c r="S23" i="1"/>
  <c r="Q24" i="1" s="1"/>
  <c r="M14" i="1"/>
  <c r="S13" i="1"/>
  <c r="Q9" i="1"/>
  <c r="S8" i="1"/>
  <c r="L39" i="1"/>
  <c r="L34" i="1"/>
  <c r="S33" i="1" s="1"/>
  <c r="M34" i="1" s="1"/>
  <c r="I36" i="1" s="1"/>
  <c r="E40" i="1" s="1"/>
  <c r="F39" i="1" s="1"/>
  <c r="P24" i="1"/>
  <c r="P19" i="1"/>
  <c r="S18" i="1" s="1"/>
  <c r="Q19" i="1" s="1"/>
  <c r="P9" i="1"/>
  <c r="P4" i="1"/>
  <c r="S3" i="1" s="1"/>
  <c r="Q4" i="1" s="1"/>
  <c r="M6" i="1" s="1"/>
  <c r="I10" i="1" s="1"/>
  <c r="D17" i="1"/>
  <c r="H22" i="1"/>
  <c r="H7" i="1"/>
  <c r="P1" i="1"/>
  <c r="P6" i="1"/>
  <c r="P21" i="1"/>
  <c r="P16" i="1"/>
  <c r="L36" i="1"/>
  <c r="L31" i="1"/>
  <c r="Y27" i="1"/>
  <c r="Y26" i="1"/>
  <c r="X27" i="1"/>
  <c r="X26" i="1"/>
  <c r="W27" i="1"/>
  <c r="W26" i="1"/>
  <c r="Y33" i="1" s="1"/>
  <c r="S40" i="1"/>
  <c r="I41" i="1" s="1"/>
  <c r="V33" i="1"/>
  <c r="V32" i="1"/>
  <c r="Y31" i="1"/>
  <c r="X31" i="1"/>
  <c r="J9" i="1" l="1"/>
  <c r="M21" i="1"/>
  <c r="I25" i="1" s="1"/>
  <c r="J24" i="1" s="1"/>
  <c r="V15" i="1"/>
  <c r="AF4" i="1" s="1"/>
  <c r="X32" i="1"/>
  <c r="X33" i="1"/>
  <c r="W32" i="1"/>
  <c r="Y32" i="1"/>
  <c r="W33" i="1"/>
  <c r="E17" i="1" l="1"/>
  <c r="A28" i="1" s="1"/>
  <c r="X16" i="1"/>
  <c r="AE4" i="1" s="1"/>
  <c r="X15" i="1"/>
  <c r="AD4" i="1" s="1"/>
  <c r="E37" i="1"/>
  <c r="B27" i="1" l="1"/>
  <c r="W11" i="1" s="1"/>
  <c r="AC4" i="1" s="1"/>
  <c r="AG4" i="1"/>
</calcChain>
</file>

<file path=xl/sharedStrings.xml><?xml version="1.0" encoding="utf-8"?>
<sst xmlns="http://schemas.openxmlformats.org/spreadsheetml/2006/main" count="58" uniqueCount="45">
  <si>
    <t>Hire Walsh</t>
  </si>
  <si>
    <t>Walsh Predicts Losing Season</t>
  </si>
  <si>
    <t>Walsh Predicts Winning Season</t>
  </si>
  <si>
    <t>Hold Campaign</t>
  </si>
  <si>
    <t>No Campaign</t>
  </si>
  <si>
    <t>Winning Season</t>
  </si>
  <si>
    <t>Losing Season</t>
  </si>
  <si>
    <t>Data</t>
  </si>
  <si>
    <t>Campaign Earnings if W</t>
  </si>
  <si>
    <t>Campaign Losses if L</t>
  </si>
  <si>
    <t>Walsh's Payment</t>
  </si>
  <si>
    <t>P(Walsh predicts correctly|Winning)</t>
  </si>
  <si>
    <t>Prior Winning Probability</t>
  </si>
  <si>
    <t>Action</t>
  </si>
  <si>
    <t>Hire Walsh?</t>
  </si>
  <si>
    <t>If No</t>
  </si>
  <si>
    <t>If Yes</t>
  </si>
  <si>
    <t>Data:</t>
  </si>
  <si>
    <t>P(Finding | State)</t>
  </si>
  <si>
    <t>State of</t>
  </si>
  <si>
    <t>Prior</t>
  </si>
  <si>
    <t>Finding</t>
  </si>
  <si>
    <t>Nature</t>
  </si>
  <si>
    <t>Probability</t>
  </si>
  <si>
    <t>Posterior</t>
  </si>
  <si>
    <t>P(State | Finding)</t>
  </si>
  <si>
    <t>Probabilities:</t>
  </si>
  <si>
    <t>State of Nature</t>
  </si>
  <si>
    <t>P(Finding)</t>
  </si>
  <si>
    <t>Predict Winning Season</t>
  </si>
  <si>
    <t>Predict Losing Season</t>
  </si>
  <si>
    <t>=</t>
  </si>
  <si>
    <t>If Walsh predicts winning season</t>
  </si>
  <si>
    <t>If Walsh predicts losing season</t>
  </si>
  <si>
    <t>Campaign Earnings</t>
  </si>
  <si>
    <t>If Winning Season</t>
  </si>
  <si>
    <t xml:space="preserve">Hire </t>
  </si>
  <si>
    <t>Walsh</t>
  </si>
  <si>
    <t>If Winning</t>
  </si>
  <si>
    <t>Season Predicted</t>
  </si>
  <si>
    <t xml:space="preserve">If Losing </t>
  </si>
  <si>
    <t>Don't Hire</t>
  </si>
  <si>
    <t>Expected</t>
  </si>
  <si>
    <t>Payoff</t>
  </si>
  <si>
    <t>Problem 16.4-4  Sensitivity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</si>
</sst>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Geneva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66">
    <xf numFmtId="0" fontId="0" fillId="0" borderId="0" xfId="0"/>
    <xf numFmtId="0" fontId="0" fillId="0" borderId="0" xfId="0" applyNumberFormat="1"/>
    <xf numFmtId="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 applyAlignment="1">
      <alignment horizontal="center"/>
    </xf>
    <xf numFmtId="0" fontId="0" fillId="0" borderId="0" xfId="0" applyFill="1"/>
    <xf numFmtId="0" fontId="0" fillId="3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3" fillId="0" borderId="1" xfId="1" applyFont="1" applyFill="1" applyBorder="1" applyAlignment="1">
      <alignment horizontal="left"/>
    </xf>
    <xf numFmtId="0" fontId="4" fillId="0" borderId="2" xfId="1" applyFont="1" applyFill="1" applyBorder="1" applyAlignment="1">
      <alignment horizontal="center"/>
    </xf>
    <xf numFmtId="0" fontId="4" fillId="0" borderId="6" xfId="1" applyFont="1" applyFill="1" applyBorder="1" applyAlignment="1">
      <alignment horizontal="center"/>
    </xf>
    <xf numFmtId="0" fontId="4" fillId="0" borderId="7" xfId="1" applyFont="1" applyFill="1" applyBorder="1" applyAlignment="1">
      <alignment horizontal="center"/>
    </xf>
    <xf numFmtId="0" fontId="4" fillId="0" borderId="10" xfId="1" applyFont="1" applyFill="1" applyBorder="1" applyAlignment="1">
      <alignment horizontal="center"/>
    </xf>
    <xf numFmtId="0" fontId="4" fillId="0" borderId="11" xfId="1" applyFont="1" applyFill="1" applyBorder="1" applyAlignment="1">
      <alignment horizontal="center"/>
    </xf>
    <xf numFmtId="0" fontId="4" fillId="0" borderId="0" xfId="1" applyFont="1" applyAlignment="1">
      <alignment horizontal="center"/>
    </xf>
    <xf numFmtId="0" fontId="3" fillId="0" borderId="18" xfId="1" applyFont="1" applyFill="1" applyBorder="1" applyAlignment="1">
      <alignment horizontal="left"/>
    </xf>
    <xf numFmtId="0" fontId="4" fillId="0" borderId="19" xfId="1" applyFont="1" applyFill="1" applyBorder="1" applyAlignment="1">
      <alignment horizontal="center"/>
    </xf>
    <xf numFmtId="0" fontId="3" fillId="0" borderId="20" xfId="1" applyFont="1" applyFill="1" applyBorder="1" applyAlignment="1">
      <alignment horizontal="left"/>
    </xf>
    <xf numFmtId="0" fontId="4" fillId="0" borderId="21" xfId="1" applyFont="1" applyFill="1" applyBorder="1" applyAlignment="1">
      <alignment horizontal="center"/>
    </xf>
    <xf numFmtId="0" fontId="4" fillId="4" borderId="22" xfId="1" applyNumberFormat="1" applyFont="1" applyFill="1" applyBorder="1" applyAlignment="1">
      <alignment horizontal="center"/>
    </xf>
    <xf numFmtId="0" fontId="4" fillId="4" borderId="13" xfId="1" applyNumberFormat="1" applyFont="1" applyFill="1" applyBorder="1" applyAlignment="1">
      <alignment horizontal="center"/>
    </xf>
    <xf numFmtId="0" fontId="4" fillId="4" borderId="23" xfId="1" applyFont="1" applyFill="1" applyBorder="1" applyAlignment="1">
      <alignment horizontal="center"/>
    </xf>
    <xf numFmtId="0" fontId="4" fillId="4" borderId="9" xfId="1" applyFont="1" applyFill="1" applyBorder="1" applyAlignment="1">
      <alignment horizontal="center"/>
    </xf>
    <xf numFmtId="0" fontId="4" fillId="4" borderId="15" xfId="1" applyFont="1" applyFill="1" applyBorder="1" applyAlignment="1">
      <alignment horizontal="center"/>
    </xf>
    <xf numFmtId="0" fontId="4" fillId="4" borderId="16" xfId="1" applyFont="1" applyFill="1" applyBorder="1" applyAlignment="1">
      <alignment horizontal="center"/>
    </xf>
    <xf numFmtId="0" fontId="4" fillId="4" borderId="17" xfId="1" applyFont="1" applyFill="1" applyBorder="1" applyAlignment="1">
      <alignment horizontal="center"/>
    </xf>
    <xf numFmtId="0" fontId="4" fillId="0" borderId="16" xfId="1" applyFont="1" applyBorder="1" applyAlignment="1">
      <alignment horizontal="center"/>
    </xf>
    <xf numFmtId="0" fontId="4" fillId="4" borderId="8" xfId="1" applyFont="1" applyFill="1" applyBorder="1" applyAlignment="1">
      <alignment horizontal="center"/>
    </xf>
    <xf numFmtId="0" fontId="0" fillId="0" borderId="0" xfId="0" applyBorder="1"/>
    <xf numFmtId="0" fontId="4" fillId="0" borderId="25" xfId="1" applyFont="1" applyFill="1" applyBorder="1" applyAlignment="1">
      <alignment horizontal="center"/>
    </xf>
    <xf numFmtId="0" fontId="4" fillId="4" borderId="6" xfId="1" applyFont="1" applyFill="1" applyBorder="1" applyAlignment="1">
      <alignment horizontal="center"/>
    </xf>
    <xf numFmtId="0" fontId="4" fillId="4" borderId="14" xfId="1" applyFont="1" applyFill="1" applyBorder="1" applyAlignment="1">
      <alignment horizontal="center"/>
    </xf>
    <xf numFmtId="0" fontId="4" fillId="2" borderId="12" xfId="1" applyFont="1" applyFill="1" applyBorder="1" applyAlignment="1">
      <alignment horizontal="center"/>
    </xf>
    <xf numFmtId="0" fontId="4" fillId="2" borderId="13" xfId="1" applyFont="1" applyFill="1" applyBorder="1" applyAlignment="1">
      <alignment horizontal="center"/>
    </xf>
    <xf numFmtId="0" fontId="4" fillId="2" borderId="0" xfId="1" applyFont="1" applyFill="1" applyBorder="1" applyAlignment="1">
      <alignment horizontal="center"/>
    </xf>
    <xf numFmtId="0" fontId="4" fillId="2" borderId="9" xfId="1" applyFont="1" applyFill="1" applyBorder="1" applyAlignment="1">
      <alignment horizontal="center"/>
    </xf>
    <xf numFmtId="0" fontId="4" fillId="2" borderId="16" xfId="1" applyFont="1" applyFill="1" applyBorder="1" applyAlignment="1">
      <alignment horizontal="center"/>
    </xf>
    <xf numFmtId="0" fontId="4" fillId="2" borderId="17" xfId="1" applyFont="1" applyFill="1" applyBorder="1" applyAlignment="1">
      <alignment horizontal="center"/>
    </xf>
    <xf numFmtId="0" fontId="4" fillId="2" borderId="6" xfId="1" applyFont="1" applyFill="1" applyBorder="1" applyAlignment="1">
      <alignment horizontal="center"/>
    </xf>
    <xf numFmtId="0" fontId="4" fillId="2" borderId="7" xfId="1" applyFont="1" applyFill="1" applyBorder="1" applyAlignment="1">
      <alignment horizontal="center"/>
    </xf>
    <xf numFmtId="0" fontId="4" fillId="2" borderId="14" xfId="1" applyFont="1" applyFill="1" applyBorder="1" applyAlignment="1">
      <alignment horizontal="center"/>
    </xf>
    <xf numFmtId="0" fontId="4" fillId="2" borderId="15" xfId="1" applyFont="1" applyFill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0" borderId="26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27" xfId="0" applyNumberFormat="1" applyBorder="1" applyAlignment="1">
      <alignment horizontal="center"/>
    </xf>
    <xf numFmtId="164" fontId="0" fillId="0" borderId="24" xfId="0" applyNumberFormat="1" applyBorder="1" applyAlignment="1">
      <alignment horizontal="center"/>
    </xf>
    <xf numFmtId="164" fontId="0" fillId="0" borderId="0" xfId="0" applyNumberFormat="1"/>
    <xf numFmtId="0" fontId="4" fillId="0" borderId="3" xfId="1" applyFont="1" applyFill="1" applyBorder="1" applyAlignment="1">
      <alignment horizontal="center"/>
    </xf>
    <xf numFmtId="0" fontId="4" fillId="0" borderId="5" xfId="1" applyFont="1" applyFill="1" applyBorder="1" applyAlignment="1">
      <alignment horizontal="center"/>
    </xf>
    <xf numFmtId="0" fontId="4" fillId="0" borderId="8" xfId="1" applyFont="1" applyFill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0" fontId="1" fillId="0" borderId="0" xfId="0" applyFont="1"/>
  </cellXfs>
  <cellStyles count="2">
    <cellStyle name="Normal" xfId="0" builtinId="0"/>
    <cellStyle name="Normal_Ch.10 - Decision Analysis.xl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2247900</xdr:colOff>
      <xdr:row>11</xdr:row>
      <xdr:rowOff>0</xdr:rowOff>
    </xdr:from>
    <xdr:to>
      <xdr:col>22</xdr:col>
      <xdr:colOff>257175</xdr:colOff>
      <xdr:row>14</xdr:row>
      <xdr:rowOff>0</xdr:rowOff>
    </xdr:to>
    <xdr:cxnSp macro="">
      <xdr:nvCxnSpPr>
        <xdr:cNvPr id="1091" name="Straight Arrow Connector 1090"/>
        <xdr:cNvCxnSpPr/>
      </xdr:nvCxnSpPr>
      <xdr:spPr>
        <a:xfrm flipH="1">
          <a:off x="13563600" y="2095500"/>
          <a:ext cx="276225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323850</xdr:colOff>
      <xdr:row>11</xdr:row>
      <xdr:rowOff>9525</xdr:rowOff>
    </xdr:from>
    <xdr:to>
      <xdr:col>23</xdr:col>
      <xdr:colOff>28575</xdr:colOff>
      <xdr:row>14</xdr:row>
      <xdr:rowOff>9525</xdr:rowOff>
    </xdr:to>
    <xdr:cxnSp macro="">
      <xdr:nvCxnSpPr>
        <xdr:cNvPr id="1092" name="Straight Arrow Connector 1091"/>
        <xdr:cNvCxnSpPr/>
      </xdr:nvCxnSpPr>
      <xdr:spPr>
        <a:xfrm>
          <a:off x="13906500" y="2105025"/>
          <a:ext cx="314325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26</xdr:row>
      <xdr:rowOff>0</xdr:rowOff>
    </xdr:from>
    <xdr:to>
      <xdr:col>2</xdr:col>
      <xdr:colOff>19050</xdr:colOff>
      <xdr:row>26</xdr:row>
      <xdr:rowOff>152400</xdr:rowOff>
    </xdr:to>
    <xdr:sp macro="" textlink="">
      <xdr:nvSpPr>
        <xdr:cNvPr id="2859" name="Solver_shape$B$27"/>
        <xdr:cNvSpPr/>
      </xdr:nvSpPr>
      <xdr:spPr>
        <a:xfrm>
          <a:off x="609600" y="4962525"/>
          <a:ext cx="152400" cy="152400"/>
        </a:xfrm>
        <a:prstGeom prst="flowChartProcess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26</xdr:row>
      <xdr:rowOff>76200</xdr:rowOff>
    </xdr:from>
    <xdr:to>
      <xdr:col>1</xdr:col>
      <xdr:colOff>0</xdr:colOff>
      <xdr:row>26</xdr:row>
      <xdr:rowOff>76200</xdr:rowOff>
    </xdr:to>
    <xdr:cxnSp macro="">
      <xdr:nvCxnSpPr>
        <xdr:cNvPr id="2860" name="Solver_line$B$27"/>
        <xdr:cNvCxnSpPr/>
      </xdr:nvCxnSpPr>
      <xdr:spPr>
        <a:xfrm>
          <a:off x="0" y="5038725"/>
          <a:ext cx="6096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76200</xdr:rowOff>
    </xdr:from>
    <xdr:to>
      <xdr:col>3</xdr:col>
      <xdr:colOff>0</xdr:colOff>
      <xdr:row>26</xdr:row>
      <xdr:rowOff>76200</xdr:rowOff>
    </xdr:to>
    <xdr:cxnSp macro="">
      <xdr:nvCxnSpPr>
        <xdr:cNvPr id="2861" name="Solver_shapecon$F$16"/>
        <xdr:cNvCxnSpPr/>
      </xdr:nvCxnSpPr>
      <xdr:spPr>
        <a:xfrm flipV="1">
          <a:off x="762000" y="2933700"/>
          <a:ext cx="247650" cy="210502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0</xdr:colOff>
      <xdr:row>15</xdr:row>
      <xdr:rowOff>0</xdr:rowOff>
    </xdr:from>
    <xdr:to>
      <xdr:col>6</xdr:col>
      <xdr:colOff>19050</xdr:colOff>
      <xdr:row>15</xdr:row>
      <xdr:rowOff>152400</xdr:rowOff>
    </xdr:to>
    <xdr:sp macro="" textlink="">
      <xdr:nvSpPr>
        <xdr:cNvPr id="2862" name="Solver_shape$F$16"/>
        <xdr:cNvSpPr/>
      </xdr:nvSpPr>
      <xdr:spPr>
        <a:xfrm>
          <a:off x="2247900" y="2857500"/>
          <a:ext cx="152400" cy="15240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15</xdr:row>
      <xdr:rowOff>76200</xdr:rowOff>
    </xdr:from>
    <xdr:to>
      <xdr:col>5</xdr:col>
      <xdr:colOff>0</xdr:colOff>
      <xdr:row>15</xdr:row>
      <xdr:rowOff>76200</xdr:rowOff>
    </xdr:to>
    <xdr:cxnSp macro="">
      <xdr:nvCxnSpPr>
        <xdr:cNvPr id="2863" name="Solver_line$F$16"/>
        <xdr:cNvCxnSpPr/>
      </xdr:nvCxnSpPr>
      <xdr:spPr>
        <a:xfrm>
          <a:off x="1009650" y="2933700"/>
          <a:ext cx="12382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</xdr:row>
      <xdr:rowOff>76200</xdr:rowOff>
    </xdr:from>
    <xdr:to>
      <xdr:col>7</xdr:col>
      <xdr:colOff>0</xdr:colOff>
      <xdr:row>15</xdr:row>
      <xdr:rowOff>76200</xdr:rowOff>
    </xdr:to>
    <xdr:cxnSp macro="">
      <xdr:nvCxnSpPr>
        <xdr:cNvPr id="2864" name="Solver_shapecon$J$9"/>
        <xdr:cNvCxnSpPr/>
      </xdr:nvCxnSpPr>
      <xdr:spPr>
        <a:xfrm flipV="1">
          <a:off x="2400300" y="1600200"/>
          <a:ext cx="247650" cy="13335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0</xdr:colOff>
      <xdr:row>8</xdr:row>
      <xdr:rowOff>0</xdr:rowOff>
    </xdr:from>
    <xdr:to>
      <xdr:col>10</xdr:col>
      <xdr:colOff>19050</xdr:colOff>
      <xdr:row>8</xdr:row>
      <xdr:rowOff>152400</xdr:rowOff>
    </xdr:to>
    <xdr:sp macro="" textlink="">
      <xdr:nvSpPr>
        <xdr:cNvPr id="2865" name="Solver_shape$J$9"/>
        <xdr:cNvSpPr/>
      </xdr:nvSpPr>
      <xdr:spPr>
        <a:xfrm>
          <a:off x="5391150" y="1524000"/>
          <a:ext cx="152400" cy="152400"/>
        </a:xfrm>
        <a:prstGeom prst="flowChartProcess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8</xdr:row>
      <xdr:rowOff>76200</xdr:rowOff>
    </xdr:from>
    <xdr:to>
      <xdr:col>9</xdr:col>
      <xdr:colOff>0</xdr:colOff>
      <xdr:row>8</xdr:row>
      <xdr:rowOff>76200</xdr:rowOff>
    </xdr:to>
    <xdr:cxnSp macro="">
      <xdr:nvCxnSpPr>
        <xdr:cNvPr id="2866" name="Solver_line$J$9"/>
        <xdr:cNvCxnSpPr/>
      </xdr:nvCxnSpPr>
      <xdr:spPr>
        <a:xfrm>
          <a:off x="2647950" y="1600200"/>
          <a:ext cx="2743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</xdr:row>
      <xdr:rowOff>76200</xdr:rowOff>
    </xdr:from>
    <xdr:to>
      <xdr:col>11</xdr:col>
      <xdr:colOff>0</xdr:colOff>
      <xdr:row>8</xdr:row>
      <xdr:rowOff>76200</xdr:rowOff>
    </xdr:to>
    <xdr:cxnSp macro="">
      <xdr:nvCxnSpPr>
        <xdr:cNvPr id="2867" name="Solver_shapecon$N$5"/>
        <xdr:cNvCxnSpPr/>
      </xdr:nvCxnSpPr>
      <xdr:spPr>
        <a:xfrm flipV="1">
          <a:off x="5543550" y="838200"/>
          <a:ext cx="247650" cy="7620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4</xdr:row>
      <xdr:rowOff>0</xdr:rowOff>
    </xdr:from>
    <xdr:to>
      <xdr:col>14</xdr:col>
      <xdr:colOff>0</xdr:colOff>
      <xdr:row>4</xdr:row>
      <xdr:rowOff>152400</xdr:rowOff>
    </xdr:to>
    <xdr:sp macro="" textlink="">
      <xdr:nvSpPr>
        <xdr:cNvPr id="2868" name="Solver_shape$N$5"/>
        <xdr:cNvSpPr/>
      </xdr:nvSpPr>
      <xdr:spPr>
        <a:xfrm>
          <a:off x="7658100" y="762000"/>
          <a:ext cx="152400" cy="15240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4</xdr:row>
      <xdr:rowOff>76200</xdr:rowOff>
    </xdr:from>
    <xdr:to>
      <xdr:col>13</xdr:col>
      <xdr:colOff>0</xdr:colOff>
      <xdr:row>4</xdr:row>
      <xdr:rowOff>76200</xdr:rowOff>
    </xdr:to>
    <xdr:cxnSp macro="">
      <xdr:nvCxnSpPr>
        <xdr:cNvPr id="2869" name="Solver_line$N$5"/>
        <xdr:cNvCxnSpPr/>
      </xdr:nvCxnSpPr>
      <xdr:spPr>
        <a:xfrm>
          <a:off x="5791200" y="838200"/>
          <a:ext cx="18669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</xdr:row>
      <xdr:rowOff>76200</xdr:rowOff>
    </xdr:from>
    <xdr:to>
      <xdr:col>15</xdr:col>
      <xdr:colOff>0</xdr:colOff>
      <xdr:row>4</xdr:row>
      <xdr:rowOff>76200</xdr:rowOff>
    </xdr:to>
    <xdr:cxnSp macro="">
      <xdr:nvCxnSpPr>
        <xdr:cNvPr id="2870" name="Solver_shapecon$R$3"/>
        <xdr:cNvCxnSpPr/>
      </xdr:nvCxnSpPr>
      <xdr:spPr>
        <a:xfrm flipV="1">
          <a:off x="7810500" y="457200"/>
          <a:ext cx="247650" cy="3810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2</xdr:row>
      <xdr:rowOff>0</xdr:rowOff>
    </xdr:from>
    <xdr:to>
      <xdr:col>18</xdr:col>
      <xdr:colOff>0</xdr:colOff>
      <xdr:row>2</xdr:row>
      <xdr:rowOff>152400</xdr:rowOff>
    </xdr:to>
    <xdr:sp macro="" textlink="">
      <xdr:nvSpPr>
        <xdr:cNvPr id="2871" name="Solver_shape$R$3"/>
        <xdr:cNvSpPr/>
      </xdr:nvSpPr>
      <xdr:spPr>
        <a:xfrm rot="16200000">
          <a:off x="9658350" y="3810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2</xdr:row>
      <xdr:rowOff>76200</xdr:rowOff>
    </xdr:from>
    <xdr:to>
      <xdr:col>17</xdr:col>
      <xdr:colOff>0</xdr:colOff>
      <xdr:row>2</xdr:row>
      <xdr:rowOff>76200</xdr:rowOff>
    </xdr:to>
    <xdr:cxnSp macro="">
      <xdr:nvCxnSpPr>
        <xdr:cNvPr id="2872" name="Solver_line$R$3"/>
        <xdr:cNvCxnSpPr/>
      </xdr:nvCxnSpPr>
      <xdr:spPr>
        <a:xfrm>
          <a:off x="8058150" y="457200"/>
          <a:ext cx="1600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4</xdr:row>
      <xdr:rowOff>76200</xdr:rowOff>
    </xdr:from>
    <xdr:to>
      <xdr:col>15</xdr:col>
      <xdr:colOff>0</xdr:colOff>
      <xdr:row>7</xdr:row>
      <xdr:rowOff>76200</xdr:rowOff>
    </xdr:to>
    <xdr:cxnSp macro="">
      <xdr:nvCxnSpPr>
        <xdr:cNvPr id="2873" name="Solver_shapecon$R$8"/>
        <xdr:cNvCxnSpPr/>
      </xdr:nvCxnSpPr>
      <xdr:spPr>
        <a:xfrm>
          <a:off x="7810500" y="800100"/>
          <a:ext cx="247650" cy="5334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7</xdr:row>
      <xdr:rowOff>0</xdr:rowOff>
    </xdr:from>
    <xdr:to>
      <xdr:col>18</xdr:col>
      <xdr:colOff>0</xdr:colOff>
      <xdr:row>7</xdr:row>
      <xdr:rowOff>152400</xdr:rowOff>
    </xdr:to>
    <xdr:sp macro="" textlink="">
      <xdr:nvSpPr>
        <xdr:cNvPr id="2874" name="Solver_shape$R$8"/>
        <xdr:cNvSpPr/>
      </xdr:nvSpPr>
      <xdr:spPr>
        <a:xfrm rot="16200000">
          <a:off x="9658350" y="12573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7</xdr:row>
      <xdr:rowOff>76200</xdr:rowOff>
    </xdr:from>
    <xdr:to>
      <xdr:col>17</xdr:col>
      <xdr:colOff>0</xdr:colOff>
      <xdr:row>7</xdr:row>
      <xdr:rowOff>76200</xdr:rowOff>
    </xdr:to>
    <xdr:cxnSp macro="">
      <xdr:nvCxnSpPr>
        <xdr:cNvPr id="2875" name="Solver_line$R$8"/>
        <xdr:cNvCxnSpPr/>
      </xdr:nvCxnSpPr>
      <xdr:spPr>
        <a:xfrm>
          <a:off x="8058150" y="1333500"/>
          <a:ext cx="1600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8</xdr:row>
      <xdr:rowOff>76200</xdr:rowOff>
    </xdr:from>
    <xdr:to>
      <xdr:col>11</xdr:col>
      <xdr:colOff>0</xdr:colOff>
      <xdr:row>12</xdr:row>
      <xdr:rowOff>76200</xdr:rowOff>
    </xdr:to>
    <xdr:cxnSp macro="">
      <xdr:nvCxnSpPr>
        <xdr:cNvPr id="2876" name="Solver_shapecon$N$13"/>
        <xdr:cNvCxnSpPr/>
      </xdr:nvCxnSpPr>
      <xdr:spPr>
        <a:xfrm>
          <a:off x="5543550" y="1485900"/>
          <a:ext cx="247650" cy="7239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12</xdr:row>
      <xdr:rowOff>0</xdr:rowOff>
    </xdr:from>
    <xdr:to>
      <xdr:col>14</xdr:col>
      <xdr:colOff>0</xdr:colOff>
      <xdr:row>12</xdr:row>
      <xdr:rowOff>152400</xdr:rowOff>
    </xdr:to>
    <xdr:sp macro="" textlink="">
      <xdr:nvSpPr>
        <xdr:cNvPr id="2877" name="Solver_shape$N$13"/>
        <xdr:cNvSpPr/>
      </xdr:nvSpPr>
      <xdr:spPr>
        <a:xfrm rot="16200000">
          <a:off x="7658100" y="21336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0</xdr:colOff>
      <xdr:row>12</xdr:row>
      <xdr:rowOff>76200</xdr:rowOff>
    </xdr:from>
    <xdr:to>
      <xdr:col>17</xdr:col>
      <xdr:colOff>0</xdr:colOff>
      <xdr:row>12</xdr:row>
      <xdr:rowOff>76200</xdr:rowOff>
    </xdr:to>
    <xdr:cxnSp macro="">
      <xdr:nvCxnSpPr>
        <xdr:cNvPr id="2878" name="Solver_dash$N$13"/>
        <xdr:cNvCxnSpPr/>
      </xdr:nvCxnSpPr>
      <xdr:spPr>
        <a:xfrm>
          <a:off x="7810500" y="2209800"/>
          <a:ext cx="1847850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12</xdr:row>
      <xdr:rowOff>76200</xdr:rowOff>
    </xdr:from>
    <xdr:to>
      <xdr:col>13</xdr:col>
      <xdr:colOff>0</xdr:colOff>
      <xdr:row>12</xdr:row>
      <xdr:rowOff>76200</xdr:rowOff>
    </xdr:to>
    <xdr:cxnSp macro="">
      <xdr:nvCxnSpPr>
        <xdr:cNvPr id="2879" name="Solver_line$N$13"/>
        <xdr:cNvCxnSpPr/>
      </xdr:nvCxnSpPr>
      <xdr:spPr>
        <a:xfrm>
          <a:off x="5791200" y="2209800"/>
          <a:ext cx="18669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15</xdr:row>
      <xdr:rowOff>76200</xdr:rowOff>
    </xdr:from>
    <xdr:to>
      <xdr:col>7</xdr:col>
      <xdr:colOff>0</xdr:colOff>
      <xdr:row>23</xdr:row>
      <xdr:rowOff>76200</xdr:rowOff>
    </xdr:to>
    <xdr:cxnSp macro="">
      <xdr:nvCxnSpPr>
        <xdr:cNvPr id="2880" name="Solver_shapecon$J$24"/>
        <xdr:cNvCxnSpPr/>
      </xdr:nvCxnSpPr>
      <xdr:spPr>
        <a:xfrm>
          <a:off x="2400300" y="2743200"/>
          <a:ext cx="247650" cy="149542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0</xdr:colOff>
      <xdr:row>23</xdr:row>
      <xdr:rowOff>0</xdr:rowOff>
    </xdr:from>
    <xdr:to>
      <xdr:col>10</xdr:col>
      <xdr:colOff>19050</xdr:colOff>
      <xdr:row>23</xdr:row>
      <xdr:rowOff>152400</xdr:rowOff>
    </xdr:to>
    <xdr:sp macro="" textlink="">
      <xdr:nvSpPr>
        <xdr:cNvPr id="2881" name="Solver_shape$J$24"/>
        <xdr:cNvSpPr/>
      </xdr:nvSpPr>
      <xdr:spPr>
        <a:xfrm>
          <a:off x="5391150" y="4162425"/>
          <a:ext cx="152400" cy="152400"/>
        </a:xfrm>
        <a:prstGeom prst="flowChartProcess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23</xdr:row>
      <xdr:rowOff>76200</xdr:rowOff>
    </xdr:from>
    <xdr:to>
      <xdr:col>9</xdr:col>
      <xdr:colOff>0</xdr:colOff>
      <xdr:row>23</xdr:row>
      <xdr:rowOff>76200</xdr:rowOff>
    </xdr:to>
    <xdr:cxnSp macro="">
      <xdr:nvCxnSpPr>
        <xdr:cNvPr id="2882" name="Solver_line$J$24"/>
        <xdr:cNvCxnSpPr/>
      </xdr:nvCxnSpPr>
      <xdr:spPr>
        <a:xfrm>
          <a:off x="2647950" y="4238625"/>
          <a:ext cx="2743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19</xdr:row>
      <xdr:rowOff>76200</xdr:rowOff>
    </xdr:from>
    <xdr:to>
      <xdr:col>11</xdr:col>
      <xdr:colOff>0</xdr:colOff>
      <xdr:row>23</xdr:row>
      <xdr:rowOff>76200</xdr:rowOff>
    </xdr:to>
    <xdr:cxnSp macro="">
      <xdr:nvCxnSpPr>
        <xdr:cNvPr id="2883" name="Solver_shapecon$N$20"/>
        <xdr:cNvCxnSpPr/>
      </xdr:nvCxnSpPr>
      <xdr:spPr>
        <a:xfrm flipV="1">
          <a:off x="5543550" y="3467100"/>
          <a:ext cx="247650" cy="77152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19</xdr:row>
      <xdr:rowOff>0</xdr:rowOff>
    </xdr:from>
    <xdr:to>
      <xdr:col>14</xdr:col>
      <xdr:colOff>0</xdr:colOff>
      <xdr:row>19</xdr:row>
      <xdr:rowOff>152400</xdr:rowOff>
    </xdr:to>
    <xdr:sp macro="" textlink="">
      <xdr:nvSpPr>
        <xdr:cNvPr id="2884" name="Solver_shape$N$20"/>
        <xdr:cNvSpPr/>
      </xdr:nvSpPr>
      <xdr:spPr>
        <a:xfrm>
          <a:off x="7658100" y="3390900"/>
          <a:ext cx="152400" cy="15240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19</xdr:row>
      <xdr:rowOff>76200</xdr:rowOff>
    </xdr:from>
    <xdr:to>
      <xdr:col>13</xdr:col>
      <xdr:colOff>0</xdr:colOff>
      <xdr:row>19</xdr:row>
      <xdr:rowOff>76200</xdr:rowOff>
    </xdr:to>
    <xdr:cxnSp macro="">
      <xdr:nvCxnSpPr>
        <xdr:cNvPr id="2885" name="Solver_line$N$20"/>
        <xdr:cNvCxnSpPr/>
      </xdr:nvCxnSpPr>
      <xdr:spPr>
        <a:xfrm>
          <a:off x="5791200" y="3467100"/>
          <a:ext cx="18669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17</xdr:row>
      <xdr:rowOff>76200</xdr:rowOff>
    </xdr:from>
    <xdr:to>
      <xdr:col>15</xdr:col>
      <xdr:colOff>0</xdr:colOff>
      <xdr:row>19</xdr:row>
      <xdr:rowOff>76200</xdr:rowOff>
    </xdr:to>
    <xdr:cxnSp macro="">
      <xdr:nvCxnSpPr>
        <xdr:cNvPr id="2886" name="Solver_shapecon$R$18"/>
        <xdr:cNvCxnSpPr/>
      </xdr:nvCxnSpPr>
      <xdr:spPr>
        <a:xfrm flipV="1">
          <a:off x="7810500" y="3086100"/>
          <a:ext cx="247650" cy="3810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17</xdr:row>
      <xdr:rowOff>0</xdr:rowOff>
    </xdr:from>
    <xdr:to>
      <xdr:col>18</xdr:col>
      <xdr:colOff>0</xdr:colOff>
      <xdr:row>17</xdr:row>
      <xdr:rowOff>152400</xdr:rowOff>
    </xdr:to>
    <xdr:sp macro="" textlink="">
      <xdr:nvSpPr>
        <xdr:cNvPr id="2887" name="Solver_shape$R$18"/>
        <xdr:cNvSpPr/>
      </xdr:nvSpPr>
      <xdr:spPr>
        <a:xfrm rot="16200000">
          <a:off x="9658350" y="30099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17</xdr:row>
      <xdr:rowOff>76200</xdr:rowOff>
    </xdr:from>
    <xdr:to>
      <xdr:col>17</xdr:col>
      <xdr:colOff>0</xdr:colOff>
      <xdr:row>17</xdr:row>
      <xdr:rowOff>76200</xdr:rowOff>
    </xdr:to>
    <xdr:cxnSp macro="">
      <xdr:nvCxnSpPr>
        <xdr:cNvPr id="2888" name="Solver_line$R$18"/>
        <xdr:cNvCxnSpPr/>
      </xdr:nvCxnSpPr>
      <xdr:spPr>
        <a:xfrm>
          <a:off x="8058150" y="3086100"/>
          <a:ext cx="1600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19</xdr:row>
      <xdr:rowOff>76200</xdr:rowOff>
    </xdr:from>
    <xdr:to>
      <xdr:col>15</xdr:col>
      <xdr:colOff>0</xdr:colOff>
      <xdr:row>22</xdr:row>
      <xdr:rowOff>76200</xdr:rowOff>
    </xdr:to>
    <xdr:cxnSp macro="">
      <xdr:nvCxnSpPr>
        <xdr:cNvPr id="2889" name="Solver_shapecon$R$23"/>
        <xdr:cNvCxnSpPr/>
      </xdr:nvCxnSpPr>
      <xdr:spPr>
        <a:xfrm>
          <a:off x="7810500" y="3429000"/>
          <a:ext cx="247650" cy="54292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22</xdr:row>
      <xdr:rowOff>0</xdr:rowOff>
    </xdr:from>
    <xdr:to>
      <xdr:col>18</xdr:col>
      <xdr:colOff>0</xdr:colOff>
      <xdr:row>22</xdr:row>
      <xdr:rowOff>152400</xdr:rowOff>
    </xdr:to>
    <xdr:sp macro="" textlink="">
      <xdr:nvSpPr>
        <xdr:cNvPr id="2890" name="Solver_shape$R$23"/>
        <xdr:cNvSpPr/>
      </xdr:nvSpPr>
      <xdr:spPr>
        <a:xfrm rot="16200000">
          <a:off x="9658350" y="3895725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22</xdr:row>
      <xdr:rowOff>76200</xdr:rowOff>
    </xdr:from>
    <xdr:to>
      <xdr:col>17</xdr:col>
      <xdr:colOff>0</xdr:colOff>
      <xdr:row>22</xdr:row>
      <xdr:rowOff>76200</xdr:rowOff>
    </xdr:to>
    <xdr:cxnSp macro="">
      <xdr:nvCxnSpPr>
        <xdr:cNvPr id="2891" name="Solver_line$R$23"/>
        <xdr:cNvCxnSpPr/>
      </xdr:nvCxnSpPr>
      <xdr:spPr>
        <a:xfrm>
          <a:off x="8058150" y="3971925"/>
          <a:ext cx="1600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23</xdr:row>
      <xdr:rowOff>76200</xdr:rowOff>
    </xdr:from>
    <xdr:to>
      <xdr:col>11</xdr:col>
      <xdr:colOff>0</xdr:colOff>
      <xdr:row>27</xdr:row>
      <xdr:rowOff>76200</xdr:rowOff>
    </xdr:to>
    <xdr:cxnSp macro="">
      <xdr:nvCxnSpPr>
        <xdr:cNvPr id="2892" name="Solver_shapecon$N$28"/>
        <xdr:cNvCxnSpPr/>
      </xdr:nvCxnSpPr>
      <xdr:spPr>
        <a:xfrm>
          <a:off x="5543550" y="4124325"/>
          <a:ext cx="247650" cy="6858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27</xdr:row>
      <xdr:rowOff>0</xdr:rowOff>
    </xdr:from>
    <xdr:to>
      <xdr:col>14</xdr:col>
      <xdr:colOff>0</xdr:colOff>
      <xdr:row>27</xdr:row>
      <xdr:rowOff>152400</xdr:rowOff>
    </xdr:to>
    <xdr:sp macro="" textlink="">
      <xdr:nvSpPr>
        <xdr:cNvPr id="2893" name="Solver_shape$N$28"/>
        <xdr:cNvSpPr/>
      </xdr:nvSpPr>
      <xdr:spPr>
        <a:xfrm rot="16200000">
          <a:off x="7658100" y="4733925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0</xdr:colOff>
      <xdr:row>27</xdr:row>
      <xdr:rowOff>76200</xdr:rowOff>
    </xdr:from>
    <xdr:to>
      <xdr:col>17</xdr:col>
      <xdr:colOff>0</xdr:colOff>
      <xdr:row>27</xdr:row>
      <xdr:rowOff>76200</xdr:rowOff>
    </xdr:to>
    <xdr:cxnSp macro="">
      <xdr:nvCxnSpPr>
        <xdr:cNvPr id="2894" name="Solver_dash$N$28"/>
        <xdr:cNvCxnSpPr/>
      </xdr:nvCxnSpPr>
      <xdr:spPr>
        <a:xfrm>
          <a:off x="7810500" y="4810125"/>
          <a:ext cx="1847850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27</xdr:row>
      <xdr:rowOff>76200</xdr:rowOff>
    </xdr:from>
    <xdr:to>
      <xdr:col>13</xdr:col>
      <xdr:colOff>0</xdr:colOff>
      <xdr:row>27</xdr:row>
      <xdr:rowOff>76200</xdr:rowOff>
    </xdr:to>
    <xdr:cxnSp macro="">
      <xdr:nvCxnSpPr>
        <xdr:cNvPr id="2895" name="Solver_line$N$28"/>
        <xdr:cNvCxnSpPr/>
      </xdr:nvCxnSpPr>
      <xdr:spPr>
        <a:xfrm>
          <a:off x="5791200" y="4810125"/>
          <a:ext cx="18669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26</xdr:row>
      <xdr:rowOff>76200</xdr:rowOff>
    </xdr:from>
    <xdr:to>
      <xdr:col>3</xdr:col>
      <xdr:colOff>0</xdr:colOff>
      <xdr:row>38</xdr:row>
      <xdr:rowOff>76200</xdr:rowOff>
    </xdr:to>
    <xdr:cxnSp macro="">
      <xdr:nvCxnSpPr>
        <xdr:cNvPr id="2896" name="Solver_shapecon$F$39"/>
        <xdr:cNvCxnSpPr/>
      </xdr:nvCxnSpPr>
      <xdr:spPr>
        <a:xfrm>
          <a:off x="762000" y="4657725"/>
          <a:ext cx="247650" cy="221932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0</xdr:colOff>
      <xdr:row>38</xdr:row>
      <xdr:rowOff>0</xdr:rowOff>
    </xdr:from>
    <xdr:to>
      <xdr:col>6</xdr:col>
      <xdr:colOff>19050</xdr:colOff>
      <xdr:row>38</xdr:row>
      <xdr:rowOff>152400</xdr:rowOff>
    </xdr:to>
    <xdr:sp macro="" textlink="">
      <xdr:nvSpPr>
        <xdr:cNvPr id="2897" name="Solver_shape$F$39"/>
        <xdr:cNvSpPr/>
      </xdr:nvSpPr>
      <xdr:spPr>
        <a:xfrm>
          <a:off x="2247900" y="6800850"/>
          <a:ext cx="152400" cy="152400"/>
        </a:xfrm>
        <a:prstGeom prst="flowChartProcess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38</xdr:row>
      <xdr:rowOff>76200</xdr:rowOff>
    </xdr:from>
    <xdr:to>
      <xdr:col>5</xdr:col>
      <xdr:colOff>0</xdr:colOff>
      <xdr:row>38</xdr:row>
      <xdr:rowOff>76200</xdr:rowOff>
    </xdr:to>
    <xdr:cxnSp macro="">
      <xdr:nvCxnSpPr>
        <xdr:cNvPr id="2898" name="Solver_line$F$39"/>
        <xdr:cNvCxnSpPr/>
      </xdr:nvCxnSpPr>
      <xdr:spPr>
        <a:xfrm>
          <a:off x="1009650" y="6877050"/>
          <a:ext cx="12382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34</xdr:row>
      <xdr:rowOff>76200</xdr:rowOff>
    </xdr:from>
    <xdr:to>
      <xdr:col>7</xdr:col>
      <xdr:colOff>0</xdr:colOff>
      <xdr:row>38</xdr:row>
      <xdr:rowOff>76200</xdr:rowOff>
    </xdr:to>
    <xdr:cxnSp macro="">
      <xdr:nvCxnSpPr>
        <xdr:cNvPr id="2899" name="Solver_shapecon$J$35"/>
        <xdr:cNvCxnSpPr/>
      </xdr:nvCxnSpPr>
      <xdr:spPr>
        <a:xfrm flipV="1">
          <a:off x="2400300" y="6115050"/>
          <a:ext cx="247650" cy="7620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0</xdr:colOff>
      <xdr:row>34</xdr:row>
      <xdr:rowOff>0</xdr:rowOff>
    </xdr:from>
    <xdr:to>
      <xdr:col>10</xdr:col>
      <xdr:colOff>19050</xdr:colOff>
      <xdr:row>34</xdr:row>
      <xdr:rowOff>152400</xdr:rowOff>
    </xdr:to>
    <xdr:sp macro="" textlink="">
      <xdr:nvSpPr>
        <xdr:cNvPr id="2900" name="Solver_shape$J$35"/>
        <xdr:cNvSpPr/>
      </xdr:nvSpPr>
      <xdr:spPr>
        <a:xfrm>
          <a:off x="5391150" y="6038850"/>
          <a:ext cx="152400" cy="15240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34</xdr:row>
      <xdr:rowOff>76200</xdr:rowOff>
    </xdr:from>
    <xdr:to>
      <xdr:col>9</xdr:col>
      <xdr:colOff>0</xdr:colOff>
      <xdr:row>34</xdr:row>
      <xdr:rowOff>76200</xdr:rowOff>
    </xdr:to>
    <xdr:cxnSp macro="">
      <xdr:nvCxnSpPr>
        <xdr:cNvPr id="2901" name="Solver_line$J$35"/>
        <xdr:cNvCxnSpPr/>
      </xdr:nvCxnSpPr>
      <xdr:spPr>
        <a:xfrm>
          <a:off x="2647950" y="6115050"/>
          <a:ext cx="2743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32</xdr:row>
      <xdr:rowOff>76200</xdr:rowOff>
    </xdr:from>
    <xdr:to>
      <xdr:col>11</xdr:col>
      <xdr:colOff>0</xdr:colOff>
      <xdr:row>34</xdr:row>
      <xdr:rowOff>76200</xdr:rowOff>
    </xdr:to>
    <xdr:cxnSp macro="">
      <xdr:nvCxnSpPr>
        <xdr:cNvPr id="2902" name="Solver_shapecon$N$33"/>
        <xdr:cNvCxnSpPr/>
      </xdr:nvCxnSpPr>
      <xdr:spPr>
        <a:xfrm flipV="1">
          <a:off x="5543550" y="5724525"/>
          <a:ext cx="247650" cy="39052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32</xdr:row>
      <xdr:rowOff>0</xdr:rowOff>
    </xdr:from>
    <xdr:to>
      <xdr:col>14</xdr:col>
      <xdr:colOff>0</xdr:colOff>
      <xdr:row>32</xdr:row>
      <xdr:rowOff>152400</xdr:rowOff>
    </xdr:to>
    <xdr:sp macro="" textlink="">
      <xdr:nvSpPr>
        <xdr:cNvPr id="2903" name="Solver_shape$N$33"/>
        <xdr:cNvSpPr/>
      </xdr:nvSpPr>
      <xdr:spPr>
        <a:xfrm rot="16200000">
          <a:off x="7658100" y="5648325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0</xdr:colOff>
      <xdr:row>32</xdr:row>
      <xdr:rowOff>76200</xdr:rowOff>
    </xdr:from>
    <xdr:to>
      <xdr:col>17</xdr:col>
      <xdr:colOff>0</xdr:colOff>
      <xdr:row>32</xdr:row>
      <xdr:rowOff>76200</xdr:rowOff>
    </xdr:to>
    <xdr:cxnSp macro="">
      <xdr:nvCxnSpPr>
        <xdr:cNvPr id="2904" name="Solver_dash$N$33"/>
        <xdr:cNvCxnSpPr/>
      </xdr:nvCxnSpPr>
      <xdr:spPr>
        <a:xfrm>
          <a:off x="7810500" y="5724525"/>
          <a:ext cx="1847850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32</xdr:row>
      <xdr:rowOff>76200</xdr:rowOff>
    </xdr:from>
    <xdr:to>
      <xdr:col>13</xdr:col>
      <xdr:colOff>0</xdr:colOff>
      <xdr:row>32</xdr:row>
      <xdr:rowOff>76200</xdr:rowOff>
    </xdr:to>
    <xdr:cxnSp macro="">
      <xdr:nvCxnSpPr>
        <xdr:cNvPr id="2905" name="Solver_line$N$33"/>
        <xdr:cNvCxnSpPr/>
      </xdr:nvCxnSpPr>
      <xdr:spPr>
        <a:xfrm>
          <a:off x="5791200" y="5724525"/>
          <a:ext cx="18669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34</xdr:row>
      <xdr:rowOff>76200</xdr:rowOff>
    </xdr:from>
    <xdr:to>
      <xdr:col>11</xdr:col>
      <xdr:colOff>0</xdr:colOff>
      <xdr:row>37</xdr:row>
      <xdr:rowOff>76200</xdr:rowOff>
    </xdr:to>
    <xdr:cxnSp macro="">
      <xdr:nvCxnSpPr>
        <xdr:cNvPr id="2906" name="Solver_shapecon$N$38"/>
        <xdr:cNvCxnSpPr/>
      </xdr:nvCxnSpPr>
      <xdr:spPr>
        <a:xfrm>
          <a:off x="5543550" y="6067425"/>
          <a:ext cx="247650" cy="5334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37</xdr:row>
      <xdr:rowOff>0</xdr:rowOff>
    </xdr:from>
    <xdr:to>
      <xdr:col>14</xdr:col>
      <xdr:colOff>0</xdr:colOff>
      <xdr:row>37</xdr:row>
      <xdr:rowOff>152400</xdr:rowOff>
    </xdr:to>
    <xdr:sp macro="" textlink="">
      <xdr:nvSpPr>
        <xdr:cNvPr id="2907" name="Solver_shape$N$38"/>
        <xdr:cNvSpPr/>
      </xdr:nvSpPr>
      <xdr:spPr>
        <a:xfrm rot="16200000">
          <a:off x="7658100" y="6524625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0</xdr:colOff>
      <xdr:row>37</xdr:row>
      <xdr:rowOff>76200</xdr:rowOff>
    </xdr:from>
    <xdr:to>
      <xdr:col>17</xdr:col>
      <xdr:colOff>0</xdr:colOff>
      <xdr:row>37</xdr:row>
      <xdr:rowOff>76200</xdr:rowOff>
    </xdr:to>
    <xdr:cxnSp macro="">
      <xdr:nvCxnSpPr>
        <xdr:cNvPr id="2908" name="Solver_dash$N$38"/>
        <xdr:cNvCxnSpPr/>
      </xdr:nvCxnSpPr>
      <xdr:spPr>
        <a:xfrm>
          <a:off x="7810500" y="6600825"/>
          <a:ext cx="1847850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37</xdr:row>
      <xdr:rowOff>76200</xdr:rowOff>
    </xdr:from>
    <xdr:to>
      <xdr:col>13</xdr:col>
      <xdr:colOff>0</xdr:colOff>
      <xdr:row>37</xdr:row>
      <xdr:rowOff>76200</xdr:rowOff>
    </xdr:to>
    <xdr:cxnSp macro="">
      <xdr:nvCxnSpPr>
        <xdr:cNvPr id="2909" name="Solver_line$N$38"/>
        <xdr:cNvCxnSpPr/>
      </xdr:nvCxnSpPr>
      <xdr:spPr>
        <a:xfrm>
          <a:off x="5791200" y="6600825"/>
          <a:ext cx="18669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38</xdr:row>
      <xdr:rowOff>76200</xdr:rowOff>
    </xdr:from>
    <xdr:to>
      <xdr:col>7</xdr:col>
      <xdr:colOff>0</xdr:colOff>
      <xdr:row>42</xdr:row>
      <xdr:rowOff>76200</xdr:rowOff>
    </xdr:to>
    <xdr:cxnSp macro="">
      <xdr:nvCxnSpPr>
        <xdr:cNvPr id="2910" name="Solver_shapecon$J$43"/>
        <xdr:cNvCxnSpPr/>
      </xdr:nvCxnSpPr>
      <xdr:spPr>
        <a:xfrm>
          <a:off x="2400300" y="6753225"/>
          <a:ext cx="247650" cy="7239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0</xdr:colOff>
      <xdr:row>42</xdr:row>
      <xdr:rowOff>0</xdr:rowOff>
    </xdr:from>
    <xdr:to>
      <xdr:col>10</xdr:col>
      <xdr:colOff>19050</xdr:colOff>
      <xdr:row>42</xdr:row>
      <xdr:rowOff>152400</xdr:rowOff>
    </xdr:to>
    <xdr:sp macro="" textlink="">
      <xdr:nvSpPr>
        <xdr:cNvPr id="2911" name="Solver_shape$J$43"/>
        <xdr:cNvSpPr/>
      </xdr:nvSpPr>
      <xdr:spPr>
        <a:xfrm rot="16200000">
          <a:off x="5391150" y="7400925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42</xdr:row>
      <xdr:rowOff>76200</xdr:rowOff>
    </xdr:from>
    <xdr:to>
      <xdr:col>17</xdr:col>
      <xdr:colOff>0</xdr:colOff>
      <xdr:row>42</xdr:row>
      <xdr:rowOff>76200</xdr:rowOff>
    </xdr:to>
    <xdr:cxnSp macro="">
      <xdr:nvCxnSpPr>
        <xdr:cNvPr id="2912" name="Solver_dash$J$43"/>
        <xdr:cNvCxnSpPr/>
      </xdr:nvCxnSpPr>
      <xdr:spPr>
        <a:xfrm>
          <a:off x="5543550" y="7477125"/>
          <a:ext cx="4114800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42</xdr:row>
      <xdr:rowOff>76200</xdr:rowOff>
    </xdr:from>
    <xdr:to>
      <xdr:col>9</xdr:col>
      <xdr:colOff>0</xdr:colOff>
      <xdr:row>42</xdr:row>
      <xdr:rowOff>76200</xdr:rowOff>
    </xdr:to>
    <xdr:cxnSp macro="">
      <xdr:nvCxnSpPr>
        <xdr:cNvPr id="2913" name="Solver_line$J$43"/>
        <xdr:cNvCxnSpPr/>
      </xdr:nvCxnSpPr>
      <xdr:spPr>
        <a:xfrm>
          <a:off x="2647950" y="7477125"/>
          <a:ext cx="2743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topLeftCell="Z1" zoomScale="130" zoomScaleNormal="130" workbookViewId="0">
      <selection activeCell="AB4" sqref="AB4"/>
    </sheetView>
  </sheetViews>
  <sheetFormatPr defaultRowHeight="15"/>
  <cols>
    <col min="1" max="1" width="13.7109375" bestFit="1" customWidth="1"/>
    <col min="2" max="2" width="2" bestFit="1" customWidth="1"/>
    <col min="3" max="3" width="3.7109375" customWidth="1"/>
    <col min="4" max="4" width="10.5703125" bestFit="1" customWidth="1"/>
    <col min="5" max="5" width="8.7109375" bestFit="1" customWidth="1"/>
    <col min="6" max="6" width="2" bestFit="1" customWidth="1"/>
    <col min="7" max="7" width="3.7109375" customWidth="1"/>
    <col min="8" max="8" width="29.140625" bestFit="1" customWidth="1"/>
    <col min="9" max="9" width="12" bestFit="1" customWidth="1"/>
    <col min="10" max="10" width="2" bestFit="1" customWidth="1"/>
    <col min="11" max="11" width="3.7109375" customWidth="1"/>
    <col min="12" max="12" width="15.28515625" bestFit="1" customWidth="1"/>
    <col min="13" max="13" width="12.7109375" bestFit="1" customWidth="1"/>
    <col min="14" max="14" width="2.28515625" customWidth="1"/>
    <col min="15" max="15" width="3.7109375" customWidth="1"/>
    <col min="16" max="16" width="15.28515625" bestFit="1" customWidth="1"/>
    <col min="17" max="17" width="9.42578125" bestFit="1" customWidth="1"/>
    <col min="18" max="18" width="2.28515625" customWidth="1"/>
    <col min="19" max="19" width="9.42578125" bestFit="1" customWidth="1"/>
    <col min="20" max="20" width="8.7109375" customWidth="1"/>
    <col min="21" max="21" width="14.7109375" bestFit="1" customWidth="1"/>
    <col min="22" max="22" width="34" bestFit="1" customWidth="1"/>
    <col min="24" max="24" width="31.28515625" customWidth="1"/>
    <col min="25" max="25" width="20" bestFit="1" customWidth="1"/>
    <col min="28" max="28" width="17.85546875" bestFit="1" customWidth="1"/>
    <col min="30" max="31" width="16.42578125" bestFit="1" customWidth="1"/>
    <col min="32" max="32" width="12.7109375" bestFit="1" customWidth="1"/>
    <col min="33" max="33" width="13.7109375" bestFit="1" customWidth="1"/>
  </cols>
  <sheetData>
    <row r="1" spans="1:33" ht="15.75" thickBot="1">
      <c r="A1" s="65" t="s">
        <v>44</v>
      </c>
      <c r="H1" s="2"/>
      <c r="P1" s="2">
        <f>X32</f>
        <v>0.81818181818181823</v>
      </c>
    </row>
    <row r="2" spans="1:33">
      <c r="P2" t="s">
        <v>5</v>
      </c>
      <c r="W2" s="5" t="s">
        <v>7</v>
      </c>
      <c r="AB2" s="52" t="s">
        <v>34</v>
      </c>
      <c r="AC2" s="46" t="s">
        <v>36</v>
      </c>
      <c r="AD2" s="46" t="s">
        <v>38</v>
      </c>
      <c r="AE2" s="46" t="s">
        <v>40</v>
      </c>
      <c r="AF2" s="46" t="s">
        <v>41</v>
      </c>
      <c r="AG2" s="47" t="s">
        <v>42</v>
      </c>
    </row>
    <row r="3" spans="1:33" ht="15.75" thickBot="1">
      <c r="H3" s="2"/>
      <c r="S3">
        <f>SUM($P$4,$L$6,$H$10,$D$17)</f>
        <v>2900000</v>
      </c>
      <c r="V3" s="6" t="s">
        <v>8</v>
      </c>
      <c r="W3" s="7">
        <v>3000000</v>
      </c>
      <c r="AB3" s="53" t="s">
        <v>35</v>
      </c>
      <c r="AC3" s="45" t="s">
        <v>37</v>
      </c>
      <c r="AD3" s="45" t="s">
        <v>39</v>
      </c>
      <c r="AE3" s="45" t="s">
        <v>39</v>
      </c>
      <c r="AF3" s="45" t="s">
        <v>37</v>
      </c>
      <c r="AG3" s="48" t="s">
        <v>43</v>
      </c>
    </row>
    <row r="4" spans="1:33">
      <c r="D4" s="1"/>
      <c r="H4" s="1"/>
      <c r="L4" s="1" t="s">
        <v>3</v>
      </c>
      <c r="P4" s="1">
        <f>W3</f>
        <v>3000000</v>
      </c>
      <c r="Q4">
        <f>$S$3</f>
        <v>2900000</v>
      </c>
      <c r="V4" s="6" t="s">
        <v>9</v>
      </c>
      <c r="W4" s="7">
        <v>-2000000</v>
      </c>
      <c r="AB4" s="54"/>
      <c r="AC4" s="49" t="str">
        <f>W11</f>
        <v>Yes</v>
      </c>
      <c r="AD4" s="49" t="str">
        <f>X15</f>
        <v>Campaign</v>
      </c>
      <c r="AE4" s="49" t="str">
        <f>X16</f>
        <v>No Campaign</v>
      </c>
      <c r="AF4" s="49" t="str">
        <f>V15</f>
        <v>Campaign</v>
      </c>
      <c r="AG4" s="55">
        <f>A28</f>
        <v>1050000</v>
      </c>
    </row>
    <row r="5" spans="1:33">
      <c r="V5" s="6" t="s">
        <v>10</v>
      </c>
      <c r="W5" s="7">
        <v>-100000</v>
      </c>
      <c r="AB5" s="58">
        <v>1000000</v>
      </c>
      <c r="AC5" s="50" t="str">
        <f t="dataTable" ref="AC5:AG16" dt2D="0" dtr="0" r1="W3"/>
        <v>Yes</v>
      </c>
      <c r="AD5" s="50" t="str">
        <v>Campaign</v>
      </c>
      <c r="AE5" s="50" t="str">
        <v>No Campaign</v>
      </c>
      <c r="AF5" s="50" t="str">
        <v>No Campaign</v>
      </c>
      <c r="AG5" s="56">
        <v>149999.99999999994</v>
      </c>
    </row>
    <row r="6" spans="1:33">
      <c r="D6" s="1"/>
      <c r="H6" s="3"/>
      <c r="L6" s="1">
        <v>0</v>
      </c>
      <c r="M6">
        <f>IF(ABS(1-SUM($P$1,$P$6))&lt;=0.00001,SUM($P$1*$Q$4,$P$6*$Q$9),NA())</f>
        <v>1990909.0909090911</v>
      </c>
      <c r="P6" s="2">
        <f>Y32</f>
        <v>0.18181818181818185</v>
      </c>
      <c r="V6" s="6" t="s">
        <v>12</v>
      </c>
      <c r="W6" s="7">
        <v>0.6</v>
      </c>
      <c r="AB6" s="58">
        <v>1250000</v>
      </c>
      <c r="AC6" s="50" t="str">
        <v>Yes</v>
      </c>
      <c r="AD6" s="50" t="str">
        <v>Campaign</v>
      </c>
      <c r="AE6" s="50" t="str">
        <v>No Campaign</v>
      </c>
      <c r="AF6" s="50" t="str">
        <v>No Campaign</v>
      </c>
      <c r="AG6" s="56">
        <v>262499.99999999994</v>
      </c>
    </row>
    <row r="7" spans="1:33">
      <c r="H7" s="2">
        <f>W32</f>
        <v>0.54999999999999993</v>
      </c>
      <c r="P7" t="s">
        <v>6</v>
      </c>
      <c r="V7" s="6" t="s">
        <v>11</v>
      </c>
      <c r="W7" s="7">
        <v>0.75</v>
      </c>
      <c r="AB7" s="58">
        <v>1500000</v>
      </c>
      <c r="AC7" s="50" t="str">
        <v>Yes</v>
      </c>
      <c r="AD7" s="50" t="str">
        <v>Campaign</v>
      </c>
      <c r="AE7" s="50" t="str">
        <v>No Campaign</v>
      </c>
      <c r="AF7" s="50" t="str">
        <v>Campaign</v>
      </c>
      <c r="AG7" s="56">
        <v>374999.99999999988</v>
      </c>
    </row>
    <row r="8" spans="1:33">
      <c r="H8" s="2" t="s">
        <v>2</v>
      </c>
      <c r="S8">
        <f>SUM($P$9,$L$6,$H$10,$D$17)</f>
        <v>-2100000</v>
      </c>
      <c r="AB8" s="58">
        <v>1750000</v>
      </c>
      <c r="AC8" s="50" t="str">
        <v>Yes</v>
      </c>
      <c r="AD8" s="50" t="str">
        <v>Campaign</v>
      </c>
      <c r="AE8" s="50" t="str">
        <v>No Campaign</v>
      </c>
      <c r="AF8" s="50" t="str">
        <v>Campaign</v>
      </c>
      <c r="AG8" s="56">
        <v>487499.99999999988</v>
      </c>
    </row>
    <row r="9" spans="1:33">
      <c r="D9" s="1"/>
      <c r="H9" s="1"/>
      <c r="J9">
        <f>IF($I$10=$M$6,1,IF($I$10=$M$14,2))</f>
        <v>1</v>
      </c>
      <c r="L9" s="1"/>
      <c r="P9" s="1">
        <f>W4</f>
        <v>-2000000</v>
      </c>
      <c r="Q9">
        <f>$S$8</f>
        <v>-2100000</v>
      </c>
      <c r="AB9" s="58">
        <v>2000000</v>
      </c>
      <c r="AC9" s="50" t="str">
        <v>Yes</v>
      </c>
      <c r="AD9" s="50" t="str">
        <v>Campaign</v>
      </c>
      <c r="AE9" s="50" t="str">
        <v>No Campaign</v>
      </c>
      <c r="AF9" s="50" t="str">
        <v>Campaign</v>
      </c>
      <c r="AG9" s="56">
        <v>599999.99999999988</v>
      </c>
    </row>
    <row r="10" spans="1:33">
      <c r="D10" s="1"/>
      <c r="H10" s="1">
        <v>0</v>
      </c>
      <c r="I10">
        <f>MAX($M$6,$M$14)</f>
        <v>1990909.0909090911</v>
      </c>
      <c r="W10" s="5" t="s">
        <v>13</v>
      </c>
      <c r="AB10" s="58">
        <v>2250000</v>
      </c>
      <c r="AC10" s="50" t="str">
        <v>Yes</v>
      </c>
      <c r="AD10" s="50" t="str">
        <v>Campaign</v>
      </c>
      <c r="AE10" s="50" t="str">
        <v>No Campaign</v>
      </c>
      <c r="AF10" s="50" t="str">
        <v>Campaign</v>
      </c>
      <c r="AG10" s="56">
        <v>712499.99999999988</v>
      </c>
    </row>
    <row r="11" spans="1:33">
      <c r="D11" s="1"/>
      <c r="H11" s="3"/>
      <c r="P11" s="2"/>
      <c r="V11" s="6" t="s">
        <v>14</v>
      </c>
      <c r="W11" s="9" t="str">
        <f>IF(B27=1,"Yes","No")</f>
        <v>Yes</v>
      </c>
      <c r="AB11" s="58">
        <v>2500000</v>
      </c>
      <c r="AC11" s="50" t="str">
        <v>Yes</v>
      </c>
      <c r="AD11" s="50" t="str">
        <v>Campaign</v>
      </c>
      <c r="AE11" s="50" t="str">
        <v>No Campaign</v>
      </c>
      <c r="AF11" s="50" t="str">
        <v>Campaign</v>
      </c>
      <c r="AG11" s="56">
        <v>824999.99999999988</v>
      </c>
    </row>
    <row r="12" spans="1:33">
      <c r="L12" t="s">
        <v>4</v>
      </c>
      <c r="AB12" s="58">
        <v>2750000</v>
      </c>
      <c r="AC12" s="50" t="str">
        <v>Yes</v>
      </c>
      <c r="AD12" s="50" t="str">
        <v>Campaign</v>
      </c>
      <c r="AE12" s="50" t="str">
        <v>No Campaign</v>
      </c>
      <c r="AF12" s="50" t="str">
        <v>Campaign</v>
      </c>
      <c r="AG12" s="56">
        <v>937499.99999999988</v>
      </c>
    </row>
    <row r="13" spans="1:33">
      <c r="H13" s="2"/>
      <c r="S13">
        <f>SUM($L$14,$H$10,$D$17)</f>
        <v>-100000</v>
      </c>
      <c r="V13" s="6" t="s">
        <v>15</v>
      </c>
      <c r="X13" t="s">
        <v>16</v>
      </c>
      <c r="AB13" s="58">
        <v>3000000</v>
      </c>
      <c r="AC13" s="50" t="str">
        <v>Yes</v>
      </c>
      <c r="AD13" s="50" t="str">
        <v>Campaign</v>
      </c>
      <c r="AE13" s="50" t="str">
        <v>No Campaign</v>
      </c>
      <c r="AF13" s="50" t="str">
        <v>Campaign</v>
      </c>
      <c r="AG13" s="56">
        <v>1050000</v>
      </c>
    </row>
    <row r="14" spans="1:33">
      <c r="D14" s="1"/>
      <c r="H14" s="1"/>
      <c r="L14" s="1">
        <v>0</v>
      </c>
      <c r="M14">
        <f>$S$13</f>
        <v>-100000</v>
      </c>
      <c r="P14" s="1"/>
      <c r="AB14" s="58">
        <v>3250000</v>
      </c>
      <c r="AC14" s="50" t="str">
        <v>Yes</v>
      </c>
      <c r="AD14" s="50" t="str">
        <v>Campaign</v>
      </c>
      <c r="AE14" s="50" t="str">
        <v>No Campaign</v>
      </c>
      <c r="AF14" s="50" t="str">
        <v>Campaign</v>
      </c>
      <c r="AG14" s="56">
        <v>1162500</v>
      </c>
    </row>
    <row r="15" spans="1:33">
      <c r="D15" s="1" t="s">
        <v>0</v>
      </c>
      <c r="V15" s="9" t="str">
        <f>IF(F39=1,"Campaign","No Campaign")</f>
        <v>Campaign</v>
      </c>
      <c r="X15" s="9" t="str">
        <f>IF(J9=1,"Campaign","No Campaign")</f>
        <v>Campaign</v>
      </c>
      <c r="Y15" t="s">
        <v>32</v>
      </c>
      <c r="AB15" s="58">
        <v>3500000</v>
      </c>
      <c r="AC15" s="50" t="str">
        <v>No</v>
      </c>
      <c r="AD15" s="50" t="str">
        <v>Campaign</v>
      </c>
      <c r="AE15" s="50" t="str">
        <v>No Campaign</v>
      </c>
      <c r="AF15" s="50" t="str">
        <v>Campaign</v>
      </c>
      <c r="AG15" s="56">
        <v>1300000</v>
      </c>
    </row>
    <row r="16" spans="1:33" ht="15.75" thickBot="1">
      <c r="H16" s="1"/>
      <c r="L16" s="1"/>
      <c r="P16" s="2">
        <f>X33</f>
        <v>0.33333333333333326</v>
      </c>
      <c r="X16" s="9" t="str">
        <f>IF(J24=1,"Campaign","No Campaign")</f>
        <v>No Campaign</v>
      </c>
      <c r="Y16" t="s">
        <v>33</v>
      </c>
      <c r="AB16" s="59">
        <v>3750000</v>
      </c>
      <c r="AC16" s="51" t="str">
        <v>No</v>
      </c>
      <c r="AD16" s="51" t="str">
        <v>Campaign</v>
      </c>
      <c r="AE16" s="51" t="str">
        <v>No Campaign</v>
      </c>
      <c r="AF16" s="51" t="str">
        <v>Campaign</v>
      </c>
      <c r="AG16" s="57">
        <v>1450000</v>
      </c>
    </row>
    <row r="17" spans="1:33">
      <c r="D17" s="1">
        <f>W5</f>
        <v>-100000</v>
      </c>
      <c r="E17">
        <f>IF(ABS(1-SUM($H$7,$H$22))&lt;=0.00001,SUM($H$7*$I$10,$H$22*$I$25),NA())</f>
        <v>1050000</v>
      </c>
      <c r="P17" t="s">
        <v>5</v>
      </c>
      <c r="V17" s="5"/>
      <c r="X17" s="10"/>
      <c r="AB17" s="4"/>
      <c r="AC17" s="4"/>
      <c r="AD17" s="4"/>
      <c r="AE17" s="4"/>
      <c r="AF17" s="4"/>
      <c r="AG17" s="4"/>
    </row>
    <row r="18" spans="1:33">
      <c r="D18" s="1"/>
      <c r="H18" s="2"/>
      <c r="S18">
        <f>SUM($P$19,$L$21,$H$25,$D$17)</f>
        <v>2900000</v>
      </c>
      <c r="V18" s="8"/>
      <c r="X18" s="8"/>
      <c r="AB18" s="4"/>
      <c r="AC18" s="4"/>
      <c r="AD18" s="4"/>
      <c r="AE18" s="4"/>
      <c r="AF18" s="4"/>
      <c r="AG18" s="4"/>
    </row>
    <row r="19" spans="1:33">
      <c r="D19" s="1"/>
      <c r="L19" s="1" t="s">
        <v>3</v>
      </c>
      <c r="P19" s="1">
        <f>W3</f>
        <v>3000000</v>
      </c>
      <c r="Q19">
        <f>$S$18</f>
        <v>2900000</v>
      </c>
      <c r="AB19" s="4"/>
      <c r="AC19" s="4"/>
      <c r="AD19" s="4"/>
      <c r="AE19" s="4"/>
      <c r="AF19" s="4"/>
      <c r="AG19" s="4"/>
    </row>
    <row r="20" spans="1:33">
      <c r="D20" s="1"/>
      <c r="AB20" s="4"/>
      <c r="AC20" s="4"/>
      <c r="AD20" s="4"/>
      <c r="AE20" s="4"/>
      <c r="AF20" s="4"/>
      <c r="AG20" s="4"/>
    </row>
    <row r="21" spans="1:33">
      <c r="H21" s="1"/>
      <c r="L21" s="1">
        <v>0</v>
      </c>
      <c r="M21">
        <f>IF(ABS(1-SUM($P$16,$P$21))&lt;=0.00001,SUM($P$16*$Q$19,$P$21*$Q$24),NA())</f>
        <v>-433333.3333333336</v>
      </c>
      <c r="P21" s="2">
        <f>Y33</f>
        <v>0.66666666666666663</v>
      </c>
      <c r="AB21" s="4"/>
      <c r="AC21" s="4"/>
      <c r="AD21" s="4"/>
      <c r="AE21" s="4"/>
      <c r="AF21" s="4"/>
      <c r="AG21" s="4"/>
    </row>
    <row r="22" spans="1:33" ht="15.75" thickBot="1">
      <c r="H22" s="2">
        <f>W33</f>
        <v>0.45000000000000007</v>
      </c>
      <c r="P22" t="s">
        <v>6</v>
      </c>
      <c r="AB22" s="4"/>
      <c r="AC22" s="4"/>
      <c r="AD22" s="4"/>
      <c r="AE22" s="4"/>
      <c r="AF22" s="4"/>
      <c r="AG22" s="4"/>
    </row>
    <row r="23" spans="1:33">
      <c r="H23" s="2" t="s">
        <v>1</v>
      </c>
      <c r="S23">
        <f>SUM($P$24,$L$21,$H$25,$D$17)</f>
        <v>-2100000</v>
      </c>
      <c r="V23" s="11" t="s">
        <v>17</v>
      </c>
      <c r="W23" s="12"/>
      <c r="X23" s="61" t="s">
        <v>18</v>
      </c>
      <c r="Y23" s="62"/>
      <c r="AB23" s="4"/>
      <c r="AC23" s="4"/>
      <c r="AD23" s="4"/>
      <c r="AE23" s="4"/>
      <c r="AF23" s="4"/>
      <c r="AG23" s="4"/>
    </row>
    <row r="24" spans="1:33">
      <c r="D24" s="1"/>
      <c r="J24">
        <f>IF($I$25=$M$21,1,IF($I$25=$M$29,2))</f>
        <v>2</v>
      </c>
      <c r="L24" s="1"/>
      <c r="P24" s="1">
        <f>W4</f>
        <v>-2000000</v>
      </c>
      <c r="Q24">
        <f>$S$23</f>
        <v>-2100000</v>
      </c>
      <c r="V24" s="13" t="s">
        <v>19</v>
      </c>
      <c r="W24" s="14" t="s">
        <v>20</v>
      </c>
      <c r="X24" s="63" t="s">
        <v>21</v>
      </c>
      <c r="Y24" s="64"/>
      <c r="AB24" s="4"/>
      <c r="AC24" s="4"/>
      <c r="AD24" s="4"/>
      <c r="AE24" s="4"/>
      <c r="AF24" s="4"/>
      <c r="AG24" s="4"/>
    </row>
    <row r="25" spans="1:33">
      <c r="H25" s="1">
        <v>0</v>
      </c>
      <c r="I25">
        <f>MAX($M$21,$M$29)</f>
        <v>-100000</v>
      </c>
      <c r="V25" s="15" t="s">
        <v>22</v>
      </c>
      <c r="W25" s="16" t="s">
        <v>23</v>
      </c>
      <c r="X25" s="35" t="s">
        <v>29</v>
      </c>
      <c r="Y25" s="36" t="s">
        <v>30</v>
      </c>
    </row>
    <row r="26" spans="1:33">
      <c r="H26" s="1"/>
      <c r="L26" s="1"/>
      <c r="P26" s="2"/>
      <c r="V26" s="41" t="s">
        <v>5</v>
      </c>
      <c r="W26" s="42">
        <f>W6</f>
        <v>0.6</v>
      </c>
      <c r="X26" s="37">
        <f>W7</f>
        <v>0.75</v>
      </c>
      <c r="Y26" s="38">
        <f>1-W7</f>
        <v>0.25</v>
      </c>
    </row>
    <row r="27" spans="1:33" ht="15.75" thickBot="1">
      <c r="B27">
        <f>IF($A$28=$E$17,1,IF($A$28=$E$40,2))</f>
        <v>1</v>
      </c>
      <c r="H27" s="2"/>
      <c r="L27" t="s">
        <v>4</v>
      </c>
      <c r="V27" s="43" t="s">
        <v>6</v>
      </c>
      <c r="W27" s="44">
        <f>1-W6</f>
        <v>0.4</v>
      </c>
      <c r="X27" s="39">
        <f>1-W7</f>
        <v>0.25</v>
      </c>
      <c r="Y27" s="40">
        <f>W7</f>
        <v>0.75</v>
      </c>
    </row>
    <row r="28" spans="1:33" ht="15.75" thickBot="1">
      <c r="A28" s="60">
        <f>MAX($E$17,$E$40)</f>
        <v>1050000</v>
      </c>
      <c r="S28">
        <f>SUM($L$29,$H$25,$D$17)</f>
        <v>-100000</v>
      </c>
      <c r="V28" s="17"/>
      <c r="W28" s="17"/>
      <c r="X28" s="29"/>
      <c r="Y28" s="29"/>
    </row>
    <row r="29" spans="1:33">
      <c r="D29" s="1"/>
      <c r="L29" s="1">
        <v>0</v>
      </c>
      <c r="M29">
        <f>$S$28</f>
        <v>-100000</v>
      </c>
      <c r="P29" s="1"/>
      <c r="V29" s="18" t="s">
        <v>24</v>
      </c>
      <c r="W29" s="19"/>
      <c r="X29" s="61" t="s">
        <v>25</v>
      </c>
      <c r="Y29" s="62"/>
    </row>
    <row r="30" spans="1:33">
      <c r="H30" s="1"/>
      <c r="V30" s="20" t="s">
        <v>26</v>
      </c>
      <c r="W30" s="16"/>
      <c r="X30" s="63" t="s">
        <v>27</v>
      </c>
      <c r="Y30" s="64"/>
    </row>
    <row r="31" spans="1:33">
      <c r="L31" s="2">
        <f>W$6</f>
        <v>0.6</v>
      </c>
      <c r="V31" s="32" t="s">
        <v>21</v>
      </c>
      <c r="W31" s="21" t="s">
        <v>28</v>
      </c>
      <c r="X31" s="22" t="str">
        <f>IF(V26="","",V26)</f>
        <v>Winning Season</v>
      </c>
      <c r="Y31" s="23" t="str">
        <f>IF(V27="","",V27)</f>
        <v>Losing Season</v>
      </c>
      <c r="Z31" s="31"/>
    </row>
    <row r="32" spans="1:33">
      <c r="L32" t="s">
        <v>5</v>
      </c>
      <c r="V32" s="33" t="str">
        <f>IF(X25="","",X25)</f>
        <v>Predict Winning Season</v>
      </c>
      <c r="W32" s="24">
        <f>IF(X26="","",SUMPRODUCT(W26:W27,X26:X27))</f>
        <v>0.54999999999999993</v>
      </c>
      <c r="X32" s="30">
        <f>IF(X26="","",W26*X26/SUMPRODUCT(W26:W27,X26:X27))</f>
        <v>0.81818181818181823</v>
      </c>
      <c r="Y32" s="25">
        <f>IF(X27="","",W27*X27/SUMPRODUCT(W26:W27,X26:X27))</f>
        <v>0.18181818181818185</v>
      </c>
    </row>
    <row r="33" spans="4:25" ht="15.75" thickBot="1">
      <c r="S33">
        <f>SUM($L$34,$H$36,$D$40)</f>
        <v>3000000</v>
      </c>
      <c r="V33" s="34" t="str">
        <f>IF(Y25="","",Y25)</f>
        <v>Predict Losing Season</v>
      </c>
      <c r="W33" s="26">
        <f>IF(Y26="","",SUMPRODUCT(W26:W27,Y26:Y27))</f>
        <v>0.45000000000000007</v>
      </c>
      <c r="X33" s="27">
        <f>IF(Y26="","",W26*Y26/SUMPRODUCT(W26:W27,Y26:Y27))</f>
        <v>0.33333333333333326</v>
      </c>
      <c r="Y33" s="28">
        <f>IF(Y27="","",W27*Y27/SUMPRODUCT(W26:W27,Y26:Y27))</f>
        <v>0.66666666666666663</v>
      </c>
    </row>
    <row r="34" spans="4:25">
      <c r="D34" s="1"/>
      <c r="H34" t="s">
        <v>3</v>
      </c>
      <c r="L34" s="1">
        <f>W3</f>
        <v>3000000</v>
      </c>
      <c r="M34">
        <f>$S$33</f>
        <v>3000000</v>
      </c>
    </row>
    <row r="36" spans="4:25">
      <c r="H36" s="1">
        <v>0</v>
      </c>
      <c r="I36">
        <f>IF(ABS(1-SUM($L$31,$L$36))&lt;=0.00001,SUM($L$31*$M$34,$L$36*$M$39),NA())</f>
        <v>1000000</v>
      </c>
      <c r="L36" s="2">
        <f>1-W$6</f>
        <v>0.4</v>
      </c>
    </row>
    <row r="37" spans="4:25">
      <c r="D37" s="2">
        <v>0</v>
      </c>
      <c r="E37">
        <f>MAX($I$36,$I$41)</f>
        <v>1000000</v>
      </c>
      <c r="L37" t="s">
        <v>6</v>
      </c>
    </row>
    <row r="38" spans="4:25">
      <c r="H38" s="1"/>
      <c r="L38" s="2"/>
      <c r="S38">
        <f>SUM($L$39,$H$36,$D$40)</f>
        <v>-2000000</v>
      </c>
    </row>
    <row r="39" spans="4:25">
      <c r="F39">
        <f>IF($E$40=$I$36,1,IF($E$40=$I$44,2))</f>
        <v>1</v>
      </c>
      <c r="L39" s="1">
        <f>W4</f>
        <v>-2000000</v>
      </c>
      <c r="M39">
        <f>$S$38</f>
        <v>-2000000</v>
      </c>
    </row>
    <row r="40" spans="4:25">
      <c r="D40" s="1" t="s">
        <v>31</v>
      </c>
      <c r="E40">
        <f>MAX($I$36,$I$44)</f>
        <v>1000000</v>
      </c>
      <c r="S40">
        <f>SUM($H$41,$D$37)</f>
        <v>0</v>
      </c>
    </row>
    <row r="41" spans="4:25">
      <c r="H41" s="2"/>
      <c r="I41">
        <f>$S$40</f>
        <v>0</v>
      </c>
      <c r="L41" s="1"/>
    </row>
    <row r="42" spans="4:25">
      <c r="D42" s="1"/>
      <c r="H42" t="s">
        <v>4</v>
      </c>
    </row>
    <row r="43" spans="4:25">
      <c r="S43">
        <f>SUM($H$44,$D$40)</f>
        <v>0</v>
      </c>
    </row>
    <row r="44" spans="4:25">
      <c r="H44" s="1">
        <v>0</v>
      </c>
      <c r="I44">
        <f>$S$43</f>
        <v>0</v>
      </c>
    </row>
    <row r="46" spans="4:25">
      <c r="H46" s="1"/>
    </row>
  </sheetData>
  <mergeCells count="4">
    <mergeCell ref="X23:Y23"/>
    <mergeCell ref="X24:Y24"/>
    <mergeCell ref="X29:Y29"/>
    <mergeCell ref="X30:Y30"/>
  </mergeCells>
  <pageMargins left="0.7" right="0.7" top="0.75" bottom="0.75" header="0.3" footer="0.3"/>
  <pageSetup paperSize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Reineke David M</dc:creator>
  <cp:lastModifiedBy>Reineke David M</cp:lastModifiedBy>
  <dcterms:created xsi:type="dcterms:W3CDTF">2016-07-08T16:25:13Z</dcterms:created>
  <dcterms:modified xsi:type="dcterms:W3CDTF">2016-07-14T15:18:10Z</dcterms:modified>
</cp:coreProperties>
</file>