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4"/>
  </bookViews>
  <sheets>
    <sheet name="16.4.4" sheetId="2" r:id="rId1"/>
    <sheet name="16.6.3" sheetId="3" r:id="rId2"/>
    <sheet name="16.6.6" sheetId="4" r:id="rId3"/>
    <sheet name="16.6.7" sheetId="1" r:id="rId4"/>
    <sheet name="16.5.2" sheetId="5" r:id="rId5"/>
  </sheets>
  <definedNames>
    <definedName name="solver_node1" localSheetId="0" hidden="1">"0;$C$28;;;;$B$19;Win/Lose;1;"</definedName>
    <definedName name="solver_node2" localSheetId="0" hidden="1">"0;$G$23;$C$28;0;0.6;Win;Conditional Prob P(finding|State);1;"</definedName>
    <definedName name="solver_node3" localSheetId="0" hidden="1">"2;$K$21;$G$23;0;0.75;win, given win;Terminal;1;"</definedName>
    <definedName name="solver_node4" localSheetId="0" hidden="1">"2;$K$26;$G$23;0;0.25;lose, given win;Terminal;1;"</definedName>
    <definedName name="solver_node5" localSheetId="0" hidden="1">"0;$G$33;$C$28;0;0.4;Lose;P(finding|State);1;"</definedName>
    <definedName name="solver_node6" localSheetId="0" hidden="1">"2;$K$31;$G$33;0;0.25;win given lose;Terminal;1;"</definedName>
    <definedName name="solver_node7" localSheetId="0" hidden="1">"2;$K$36;$G$33;0;0.75;lose given win;Terminal;1;"</definedName>
    <definedName name="solver_nodes" localSheetId="0" hidden="1">7</definedName>
    <definedName name="solver_tree_a" localSheetId="0" hidden="1">1</definedName>
    <definedName name="solver_tree_b" localSheetId="0" hidden="1">1</definedName>
    <definedName name="solver_tree_rt" localSheetId="0" hidden="1">1000000000000</definedName>
    <definedName name="solver_treeroot" localSheetId="0" hidden="1">'16.4.4'!$B$19</definedName>
    <definedName name="solver_typ" localSheetId="1" hidden="1">2</definedName>
    <definedName name="solver_ver" localSheetId="1" hidden="1">16</definedName>
    <definedName name="solver_ver" localSheetId="3" hidden="1">16</definedName>
  </definedNames>
  <calcPr calcId="152511"/>
</workbook>
</file>

<file path=xl/calcChain.xml><?xml version="1.0" encoding="utf-8"?>
<calcChain xmlns="http://schemas.openxmlformats.org/spreadsheetml/2006/main">
  <c r="M39" i="5" l="1"/>
  <c r="M29" i="5"/>
  <c r="I24" i="5"/>
  <c r="M19" i="5"/>
  <c r="M9" i="5"/>
  <c r="I4" i="5"/>
  <c r="I14" i="5" l="1"/>
  <c r="E9" i="5" s="1"/>
  <c r="I34" i="5"/>
  <c r="E29" i="5" s="1"/>
  <c r="F28" i="5" s="1"/>
  <c r="A29" i="5" l="1"/>
  <c r="F8" i="5"/>
  <c r="V32" i="4" l="1"/>
  <c r="V35" i="4" s="1"/>
  <c r="V26" i="4"/>
  <c r="V29" i="4" s="1"/>
  <c r="V23" i="4"/>
  <c r="W21" i="4"/>
  <c r="V20" i="4"/>
  <c r="O32" i="4"/>
  <c r="O35" i="4" s="1"/>
  <c r="O26" i="4"/>
  <c r="O29" i="4" s="1"/>
  <c r="O23" i="4"/>
  <c r="O20" i="4"/>
  <c r="P21" i="4" s="1"/>
  <c r="J27" i="4"/>
  <c r="H33" i="4"/>
  <c r="H27" i="4"/>
  <c r="H21" i="4"/>
  <c r="G35" i="4"/>
  <c r="G32" i="4"/>
  <c r="G29" i="4"/>
  <c r="G26" i="4"/>
  <c r="G23" i="4"/>
  <c r="G20" i="4"/>
  <c r="C17" i="4"/>
  <c r="C16" i="4"/>
  <c r="C15" i="4"/>
  <c r="E6" i="3"/>
  <c r="D5" i="3"/>
  <c r="D4" i="3"/>
  <c r="E9" i="3"/>
  <c r="W27" i="4" l="1"/>
  <c r="Y27" i="4" s="1"/>
  <c r="W33" i="4"/>
  <c r="P27" i="4"/>
  <c r="R27" i="4" s="1"/>
  <c r="P33" i="4"/>
  <c r="J37" i="2"/>
  <c r="L36" i="2"/>
  <c r="J32" i="2"/>
  <c r="L31" i="2"/>
  <c r="F34" i="2"/>
  <c r="L26" i="2"/>
  <c r="J27" i="2" s="1"/>
  <c r="L21" i="2"/>
  <c r="J22" i="2" s="1"/>
  <c r="F24" i="2" s="1"/>
  <c r="B29" i="2" s="1"/>
</calcChain>
</file>

<file path=xl/sharedStrings.xml><?xml version="1.0" encoding="utf-8"?>
<sst xmlns="http://schemas.openxmlformats.org/spreadsheetml/2006/main" count="180" uniqueCount="102">
  <si>
    <t>Outcome</t>
  </si>
  <si>
    <t>Die</t>
  </si>
  <si>
    <t>Survive with port health</t>
  </si>
  <si>
    <t>Return</t>
  </si>
  <si>
    <t>A</t>
  </si>
  <si>
    <t>B</t>
  </si>
  <si>
    <t>Receive Treatment for Disease A</t>
  </si>
  <si>
    <t>Outcome Probabilities</t>
  </si>
  <si>
    <t>No Treatment</t>
  </si>
  <si>
    <t>Utility</t>
  </si>
  <si>
    <t>State of Nature</t>
  </si>
  <si>
    <t xml:space="preserve">Alternative </t>
  </si>
  <si>
    <t>Winning Season</t>
  </si>
  <si>
    <t>losing eason</t>
  </si>
  <si>
    <t>Hold Campaign</t>
  </si>
  <si>
    <t>Don’t Hold campaign</t>
  </si>
  <si>
    <t>Prior Prob.</t>
  </si>
  <si>
    <t>Payoff Table</t>
  </si>
  <si>
    <t>alternative</t>
  </si>
  <si>
    <t>Hold campaign</t>
  </si>
  <si>
    <t>Don’t hold campaign</t>
  </si>
  <si>
    <t>Prior Probability</t>
  </si>
  <si>
    <t>Win</t>
  </si>
  <si>
    <t>Lose</t>
  </si>
  <si>
    <t>State</t>
  </si>
  <si>
    <t>Payoff</t>
  </si>
  <si>
    <t>EV PI = EP w/ Perfect Info - EP without more info</t>
  </si>
  <si>
    <t>1.8 M - 1M = $800,000</t>
  </si>
  <si>
    <t>win, given win</t>
  </si>
  <si>
    <t>lose, given win</t>
  </si>
  <si>
    <t>win given lose</t>
  </si>
  <si>
    <t>lose given win</t>
  </si>
  <si>
    <t>Joint Prob</t>
  </si>
  <si>
    <t>posterior prob P(s|F)</t>
  </si>
  <si>
    <t>P(S and F)</t>
  </si>
  <si>
    <t>Campaign Earnings</t>
  </si>
  <si>
    <t xml:space="preserve">Hire </t>
  </si>
  <si>
    <t>If Winning</t>
  </si>
  <si>
    <t xml:space="preserve">If Losing </t>
  </si>
  <si>
    <t>Don't Hire</t>
  </si>
  <si>
    <t>Expected</t>
  </si>
  <si>
    <t>If Winning Season</t>
  </si>
  <si>
    <t>Walsh</t>
  </si>
  <si>
    <t>Season Predicted</t>
  </si>
  <si>
    <t>Yes</t>
  </si>
  <si>
    <t>Campaign</t>
  </si>
  <si>
    <t>No Campaign</t>
  </si>
  <si>
    <t>No</t>
  </si>
  <si>
    <t>Predict W</t>
  </si>
  <si>
    <t>Predict L</t>
  </si>
  <si>
    <t>Priors</t>
  </si>
  <si>
    <t>Finding</t>
  </si>
  <si>
    <t>P(Finding)</t>
  </si>
  <si>
    <t>Losing Season</t>
  </si>
  <si>
    <t>Win Prediction</t>
  </si>
  <si>
    <t>Lose Prediction</t>
  </si>
  <si>
    <t>EVSI = EP w/information  - EP w/o information = 1.15M - 1M = 150,000</t>
  </si>
  <si>
    <t>Hire William</t>
  </si>
  <si>
    <t>Hire</t>
  </si>
  <si>
    <t>Don’t Hire</t>
  </si>
  <si>
    <t>Hold</t>
  </si>
  <si>
    <t>Don’t hold</t>
  </si>
  <si>
    <t>predict ose</t>
  </si>
  <si>
    <t>Win  0.6</t>
  </si>
  <si>
    <t>Lose 0.4</t>
  </si>
  <si>
    <t xml:space="preserve">  -.1 Don't Hold</t>
  </si>
  <si>
    <t xml:space="preserve">   -.433  Hold</t>
  </si>
  <si>
    <t>Win .333</t>
  </si>
  <si>
    <t>Lose .666</t>
  </si>
  <si>
    <t>Hold 1.99</t>
  </si>
  <si>
    <t>Don’t Hold -.1</t>
  </si>
  <si>
    <t>Win .8182</t>
  </si>
  <si>
    <t>Lose .1818</t>
  </si>
  <si>
    <t>Probability</t>
  </si>
  <si>
    <t>Go for the investment because expectd utility is 5.4</t>
  </si>
  <si>
    <t xml:space="preserve">   ExpUtil</t>
  </si>
  <si>
    <t xml:space="preserve">  ExpRet</t>
  </si>
  <si>
    <t>Alternative</t>
  </si>
  <si>
    <t>S1</t>
  </si>
  <si>
    <t>S2</t>
  </si>
  <si>
    <t>1-p</t>
  </si>
  <si>
    <t>p</t>
  </si>
  <si>
    <t xml:space="preserve">Prior </t>
  </si>
  <si>
    <t>R = 50</t>
  </si>
  <si>
    <t>p = .25, .5, .75</t>
  </si>
  <si>
    <t>U(x) = sqrt(x)</t>
  </si>
  <si>
    <t>50*(1-e^-M/50)</t>
  </si>
  <si>
    <t>P</t>
  </si>
  <si>
    <t>A2</t>
  </si>
  <si>
    <t>A1</t>
  </si>
  <si>
    <t>A3</t>
  </si>
  <si>
    <t>Data</t>
  </si>
  <si>
    <t>P(Tuesday Close at $9)</t>
  </si>
  <si>
    <t>P(Tuesday Close at $10)</t>
  </si>
  <si>
    <t>P(Tuesday Close at $11)</t>
  </si>
  <si>
    <t>Close at $9</t>
  </si>
  <si>
    <t>No Mkt Research</t>
  </si>
  <si>
    <t>Sell Rights</t>
  </si>
  <si>
    <t>Build Computers</t>
  </si>
  <si>
    <t>Sell 100k</t>
  </si>
  <si>
    <t>Sell 10k</t>
  </si>
  <si>
    <t>Did not 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</si>
</sst>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8" fontId="0" fillId="0" borderId="0" xfId="0" applyNumberFormat="1"/>
    <xf numFmtId="3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866775</xdr:colOff>
      <xdr:row>26</xdr:row>
      <xdr:rowOff>180975</xdr:rowOff>
    </xdr:from>
    <xdr:to>
      <xdr:col>3</xdr:col>
      <xdr:colOff>0</xdr:colOff>
      <xdr:row>27</xdr:row>
      <xdr:rowOff>142875</xdr:rowOff>
    </xdr:to>
    <xdr:sp macro="" textlink="">
      <xdr:nvSpPr>
        <xdr:cNvPr id="25" name="Solver_shape$C$28"/>
        <xdr:cNvSpPr/>
      </xdr:nvSpPr>
      <xdr:spPr>
        <a:xfrm>
          <a:off x="2657475" y="5133975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866775</xdr:colOff>
      <xdr:row>27</xdr:row>
      <xdr:rowOff>66675</xdr:rowOff>
    </xdr:from>
    <xdr:to>
      <xdr:col>2</xdr:col>
      <xdr:colOff>866775</xdr:colOff>
      <xdr:row>27</xdr:row>
      <xdr:rowOff>66675</xdr:rowOff>
    </xdr:to>
    <xdr:cxnSp macro="">
      <xdr:nvCxnSpPr>
        <xdr:cNvPr id="26" name="Solver_line$C$28"/>
        <xdr:cNvCxnSpPr/>
      </xdr:nvCxnSpPr>
      <xdr:spPr>
        <a:xfrm>
          <a:off x="1476375" y="5210175"/>
          <a:ext cx="11811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22</xdr:row>
      <xdr:rowOff>76200</xdr:rowOff>
    </xdr:from>
    <xdr:to>
      <xdr:col>4</xdr:col>
      <xdr:colOff>0</xdr:colOff>
      <xdr:row>27</xdr:row>
      <xdr:rowOff>76200</xdr:rowOff>
    </xdr:to>
    <xdr:cxnSp macro="">
      <xdr:nvCxnSpPr>
        <xdr:cNvPr id="27" name="Solver_shapecon$G$23"/>
        <xdr:cNvCxnSpPr/>
      </xdr:nvCxnSpPr>
      <xdr:spPr>
        <a:xfrm flipV="1">
          <a:off x="1943100" y="4267200"/>
          <a:ext cx="247650" cy="952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0</xdr:colOff>
      <xdr:row>22</xdr:row>
      <xdr:rowOff>0</xdr:rowOff>
    </xdr:from>
    <xdr:to>
      <xdr:col>7</xdr:col>
      <xdr:colOff>0</xdr:colOff>
      <xdr:row>22</xdr:row>
      <xdr:rowOff>152400</xdr:rowOff>
    </xdr:to>
    <xdr:sp macro="" textlink="">
      <xdr:nvSpPr>
        <xdr:cNvPr id="28" name="Solver_shape$G$23"/>
        <xdr:cNvSpPr/>
      </xdr:nvSpPr>
      <xdr:spPr>
        <a:xfrm>
          <a:off x="2771775" y="4191000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22</xdr:row>
      <xdr:rowOff>76200</xdr:rowOff>
    </xdr:from>
    <xdr:to>
      <xdr:col>6</xdr:col>
      <xdr:colOff>0</xdr:colOff>
      <xdr:row>22</xdr:row>
      <xdr:rowOff>76200</xdr:rowOff>
    </xdr:to>
    <xdr:cxnSp macro="">
      <xdr:nvCxnSpPr>
        <xdr:cNvPr id="29" name="Solver_line$G$23"/>
        <xdr:cNvCxnSpPr/>
      </xdr:nvCxnSpPr>
      <xdr:spPr>
        <a:xfrm>
          <a:off x="2190750" y="4267200"/>
          <a:ext cx="58102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20</xdr:row>
      <xdr:rowOff>76200</xdr:rowOff>
    </xdr:from>
    <xdr:to>
      <xdr:col>8</xdr:col>
      <xdr:colOff>0</xdr:colOff>
      <xdr:row>22</xdr:row>
      <xdr:rowOff>76200</xdr:rowOff>
    </xdr:to>
    <xdr:cxnSp macro="">
      <xdr:nvCxnSpPr>
        <xdr:cNvPr id="30" name="Solver_shapecon$K$21"/>
        <xdr:cNvCxnSpPr/>
      </xdr:nvCxnSpPr>
      <xdr:spPr>
        <a:xfrm flipV="1">
          <a:off x="2924175" y="3886200"/>
          <a:ext cx="247650" cy="3810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0</xdr:colOff>
      <xdr:row>20</xdr:row>
      <xdr:rowOff>0</xdr:rowOff>
    </xdr:from>
    <xdr:to>
      <xdr:col>11</xdr:col>
      <xdr:colOff>0</xdr:colOff>
      <xdr:row>20</xdr:row>
      <xdr:rowOff>152400</xdr:rowOff>
    </xdr:to>
    <xdr:sp macro="" textlink="">
      <xdr:nvSpPr>
        <xdr:cNvPr id="31" name="Solver_shape$K$21"/>
        <xdr:cNvSpPr/>
      </xdr:nvSpPr>
      <xdr:spPr>
        <a:xfrm rot="16200000">
          <a:off x="4267200" y="38100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20</xdr:row>
      <xdr:rowOff>76200</xdr:rowOff>
    </xdr:from>
    <xdr:to>
      <xdr:col>10</xdr:col>
      <xdr:colOff>0</xdr:colOff>
      <xdr:row>20</xdr:row>
      <xdr:rowOff>76200</xdr:rowOff>
    </xdr:to>
    <xdr:cxnSp macro="">
      <xdr:nvCxnSpPr>
        <xdr:cNvPr id="32" name="Solver_line$K$21"/>
        <xdr:cNvCxnSpPr/>
      </xdr:nvCxnSpPr>
      <xdr:spPr>
        <a:xfrm>
          <a:off x="3171825" y="3886200"/>
          <a:ext cx="109537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22</xdr:row>
      <xdr:rowOff>76200</xdr:rowOff>
    </xdr:from>
    <xdr:to>
      <xdr:col>8</xdr:col>
      <xdr:colOff>0</xdr:colOff>
      <xdr:row>25</xdr:row>
      <xdr:rowOff>76200</xdr:rowOff>
    </xdr:to>
    <xdr:cxnSp macro="">
      <xdr:nvCxnSpPr>
        <xdr:cNvPr id="33" name="Solver_shapecon$K$26"/>
        <xdr:cNvCxnSpPr/>
      </xdr:nvCxnSpPr>
      <xdr:spPr>
        <a:xfrm>
          <a:off x="2924175" y="4229100"/>
          <a:ext cx="247650" cy="5334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0</xdr:colOff>
      <xdr:row>25</xdr:row>
      <xdr:rowOff>0</xdr:rowOff>
    </xdr:from>
    <xdr:to>
      <xdr:col>11</xdr:col>
      <xdr:colOff>0</xdr:colOff>
      <xdr:row>25</xdr:row>
      <xdr:rowOff>152400</xdr:rowOff>
    </xdr:to>
    <xdr:sp macro="" textlink="">
      <xdr:nvSpPr>
        <xdr:cNvPr id="34" name="Solver_shape$K$26"/>
        <xdr:cNvSpPr/>
      </xdr:nvSpPr>
      <xdr:spPr>
        <a:xfrm rot="16200000">
          <a:off x="4267200" y="46863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25</xdr:row>
      <xdr:rowOff>76200</xdr:rowOff>
    </xdr:from>
    <xdr:to>
      <xdr:col>10</xdr:col>
      <xdr:colOff>0</xdr:colOff>
      <xdr:row>25</xdr:row>
      <xdr:rowOff>76200</xdr:rowOff>
    </xdr:to>
    <xdr:cxnSp macro="">
      <xdr:nvCxnSpPr>
        <xdr:cNvPr id="35" name="Solver_line$K$26"/>
        <xdr:cNvCxnSpPr/>
      </xdr:nvCxnSpPr>
      <xdr:spPr>
        <a:xfrm>
          <a:off x="3171825" y="4762500"/>
          <a:ext cx="109537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27</xdr:row>
      <xdr:rowOff>76200</xdr:rowOff>
    </xdr:from>
    <xdr:to>
      <xdr:col>4</xdr:col>
      <xdr:colOff>0</xdr:colOff>
      <xdr:row>32</xdr:row>
      <xdr:rowOff>76200</xdr:rowOff>
    </xdr:to>
    <xdr:cxnSp macro="">
      <xdr:nvCxnSpPr>
        <xdr:cNvPr id="36" name="Solver_shapecon$G$33"/>
        <xdr:cNvCxnSpPr/>
      </xdr:nvCxnSpPr>
      <xdr:spPr>
        <a:xfrm>
          <a:off x="1943100" y="5105400"/>
          <a:ext cx="247650" cy="9144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0</xdr:colOff>
      <xdr:row>32</xdr:row>
      <xdr:rowOff>0</xdr:rowOff>
    </xdr:from>
    <xdr:to>
      <xdr:col>7</xdr:col>
      <xdr:colOff>0</xdr:colOff>
      <xdr:row>32</xdr:row>
      <xdr:rowOff>152400</xdr:rowOff>
    </xdr:to>
    <xdr:sp macro="" textlink="">
      <xdr:nvSpPr>
        <xdr:cNvPr id="37" name="Solver_shape$G$33"/>
        <xdr:cNvSpPr/>
      </xdr:nvSpPr>
      <xdr:spPr>
        <a:xfrm>
          <a:off x="2771775" y="5943600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32</xdr:row>
      <xdr:rowOff>76200</xdr:rowOff>
    </xdr:from>
    <xdr:to>
      <xdr:col>6</xdr:col>
      <xdr:colOff>0</xdr:colOff>
      <xdr:row>32</xdr:row>
      <xdr:rowOff>76200</xdr:rowOff>
    </xdr:to>
    <xdr:cxnSp macro="">
      <xdr:nvCxnSpPr>
        <xdr:cNvPr id="38" name="Solver_line$G$33"/>
        <xdr:cNvCxnSpPr/>
      </xdr:nvCxnSpPr>
      <xdr:spPr>
        <a:xfrm>
          <a:off x="2190750" y="6019800"/>
          <a:ext cx="58102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30</xdr:row>
      <xdr:rowOff>76200</xdr:rowOff>
    </xdr:from>
    <xdr:to>
      <xdr:col>8</xdr:col>
      <xdr:colOff>0</xdr:colOff>
      <xdr:row>32</xdr:row>
      <xdr:rowOff>76200</xdr:rowOff>
    </xdr:to>
    <xdr:cxnSp macro="">
      <xdr:nvCxnSpPr>
        <xdr:cNvPr id="39" name="Solver_shapecon$K$31"/>
        <xdr:cNvCxnSpPr/>
      </xdr:nvCxnSpPr>
      <xdr:spPr>
        <a:xfrm flipV="1">
          <a:off x="2924175" y="5638800"/>
          <a:ext cx="247650" cy="3810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0</xdr:colOff>
      <xdr:row>30</xdr:row>
      <xdr:rowOff>0</xdr:rowOff>
    </xdr:from>
    <xdr:to>
      <xdr:col>11</xdr:col>
      <xdr:colOff>0</xdr:colOff>
      <xdr:row>30</xdr:row>
      <xdr:rowOff>152400</xdr:rowOff>
    </xdr:to>
    <xdr:sp macro="" textlink="">
      <xdr:nvSpPr>
        <xdr:cNvPr id="40" name="Solver_shape$K$31"/>
        <xdr:cNvSpPr/>
      </xdr:nvSpPr>
      <xdr:spPr>
        <a:xfrm rot="16200000">
          <a:off x="4267200" y="55626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30</xdr:row>
      <xdr:rowOff>76200</xdr:rowOff>
    </xdr:from>
    <xdr:to>
      <xdr:col>10</xdr:col>
      <xdr:colOff>0</xdr:colOff>
      <xdr:row>30</xdr:row>
      <xdr:rowOff>76200</xdr:rowOff>
    </xdr:to>
    <xdr:cxnSp macro="">
      <xdr:nvCxnSpPr>
        <xdr:cNvPr id="41" name="Solver_line$K$31"/>
        <xdr:cNvCxnSpPr/>
      </xdr:nvCxnSpPr>
      <xdr:spPr>
        <a:xfrm>
          <a:off x="3171825" y="5638800"/>
          <a:ext cx="109537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32</xdr:row>
      <xdr:rowOff>76200</xdr:rowOff>
    </xdr:from>
    <xdr:to>
      <xdr:col>8</xdr:col>
      <xdr:colOff>0</xdr:colOff>
      <xdr:row>35</xdr:row>
      <xdr:rowOff>76200</xdr:rowOff>
    </xdr:to>
    <xdr:cxnSp macro="">
      <xdr:nvCxnSpPr>
        <xdr:cNvPr id="42" name="Solver_shapecon$K$36"/>
        <xdr:cNvCxnSpPr/>
      </xdr:nvCxnSpPr>
      <xdr:spPr>
        <a:xfrm>
          <a:off x="2924175" y="5981700"/>
          <a:ext cx="247650" cy="5334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0</xdr:colOff>
      <xdr:row>35</xdr:row>
      <xdr:rowOff>0</xdr:rowOff>
    </xdr:from>
    <xdr:to>
      <xdr:col>11</xdr:col>
      <xdr:colOff>0</xdr:colOff>
      <xdr:row>35</xdr:row>
      <xdr:rowOff>152400</xdr:rowOff>
    </xdr:to>
    <xdr:sp macro="" textlink="">
      <xdr:nvSpPr>
        <xdr:cNvPr id="43" name="Solver_shape$K$36"/>
        <xdr:cNvSpPr/>
      </xdr:nvSpPr>
      <xdr:spPr>
        <a:xfrm rot="16200000">
          <a:off x="4267200" y="64389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35</xdr:row>
      <xdr:rowOff>76200</xdr:rowOff>
    </xdr:from>
    <xdr:to>
      <xdr:col>10</xdr:col>
      <xdr:colOff>0</xdr:colOff>
      <xdr:row>35</xdr:row>
      <xdr:rowOff>76200</xdr:rowOff>
    </xdr:to>
    <xdr:cxnSp macro="">
      <xdr:nvCxnSpPr>
        <xdr:cNvPr id="44" name="Solver_line$K$36"/>
        <xdr:cNvCxnSpPr/>
      </xdr:nvCxnSpPr>
      <xdr:spPr>
        <a:xfrm>
          <a:off x="3171825" y="6515100"/>
          <a:ext cx="109537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20</xdr:row>
      <xdr:rowOff>47625</xdr:rowOff>
    </xdr:from>
    <xdr:to>
      <xdr:col>13</xdr:col>
      <xdr:colOff>438150</xdr:colOff>
      <xdr:row>20</xdr:row>
      <xdr:rowOff>47625</xdr:rowOff>
    </xdr:to>
    <xdr:cxnSp macro="">
      <xdr:nvCxnSpPr>
        <xdr:cNvPr id="45" name="Solver_line$C$28"/>
        <xdr:cNvCxnSpPr/>
      </xdr:nvCxnSpPr>
      <xdr:spPr>
        <a:xfrm>
          <a:off x="5838825" y="3857625"/>
          <a:ext cx="11811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142875</xdr:colOff>
      <xdr:row>25</xdr:row>
      <xdr:rowOff>66675</xdr:rowOff>
    </xdr:from>
    <xdr:to>
      <xdr:col>13</xdr:col>
      <xdr:colOff>428625</xdr:colOff>
      <xdr:row>25</xdr:row>
      <xdr:rowOff>66675</xdr:rowOff>
    </xdr:to>
    <xdr:cxnSp macro="">
      <xdr:nvCxnSpPr>
        <xdr:cNvPr id="46" name="Solver_line$C$28"/>
        <xdr:cNvCxnSpPr/>
      </xdr:nvCxnSpPr>
      <xdr:spPr>
        <a:xfrm>
          <a:off x="5829300" y="4829175"/>
          <a:ext cx="11811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133350</xdr:colOff>
      <xdr:row>30</xdr:row>
      <xdr:rowOff>66675</xdr:rowOff>
    </xdr:from>
    <xdr:to>
      <xdr:col>13</xdr:col>
      <xdr:colOff>419100</xdr:colOff>
      <xdr:row>30</xdr:row>
      <xdr:rowOff>66675</xdr:rowOff>
    </xdr:to>
    <xdr:cxnSp macro="">
      <xdr:nvCxnSpPr>
        <xdr:cNvPr id="47" name="Solver_line$C$28"/>
        <xdr:cNvCxnSpPr/>
      </xdr:nvCxnSpPr>
      <xdr:spPr>
        <a:xfrm>
          <a:off x="5819775" y="5781675"/>
          <a:ext cx="11811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35</xdr:row>
      <xdr:rowOff>95250</xdr:rowOff>
    </xdr:from>
    <xdr:to>
      <xdr:col>13</xdr:col>
      <xdr:colOff>457200</xdr:colOff>
      <xdr:row>35</xdr:row>
      <xdr:rowOff>95250</xdr:rowOff>
    </xdr:to>
    <xdr:cxnSp macro="">
      <xdr:nvCxnSpPr>
        <xdr:cNvPr id="48" name="Solver_line$C$28"/>
        <xdr:cNvCxnSpPr/>
      </xdr:nvCxnSpPr>
      <xdr:spPr>
        <a:xfrm>
          <a:off x="5857875" y="6762750"/>
          <a:ext cx="11811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590550</xdr:colOff>
      <xdr:row>20</xdr:row>
      <xdr:rowOff>47625</xdr:rowOff>
    </xdr:from>
    <xdr:to>
      <xdr:col>15</xdr:col>
      <xdr:colOff>552450</xdr:colOff>
      <xdr:row>20</xdr:row>
      <xdr:rowOff>47625</xdr:rowOff>
    </xdr:to>
    <xdr:cxnSp macro="">
      <xdr:nvCxnSpPr>
        <xdr:cNvPr id="49" name="Solver_line$C$28"/>
        <xdr:cNvCxnSpPr/>
      </xdr:nvCxnSpPr>
      <xdr:spPr>
        <a:xfrm>
          <a:off x="7172325" y="3857625"/>
          <a:ext cx="11811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438150</xdr:colOff>
      <xdr:row>19</xdr:row>
      <xdr:rowOff>171450</xdr:rowOff>
    </xdr:from>
    <xdr:to>
      <xdr:col>13</xdr:col>
      <xdr:colOff>590550</xdr:colOff>
      <xdr:row>20</xdr:row>
      <xdr:rowOff>133350</xdr:rowOff>
    </xdr:to>
    <xdr:sp macro="" textlink="">
      <xdr:nvSpPr>
        <xdr:cNvPr id="50" name="Solver_shape$C$28"/>
        <xdr:cNvSpPr/>
      </xdr:nvSpPr>
      <xdr:spPr>
        <a:xfrm>
          <a:off x="7019925" y="3790950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600075</xdr:colOff>
      <xdr:row>25</xdr:row>
      <xdr:rowOff>47625</xdr:rowOff>
    </xdr:from>
    <xdr:to>
      <xdr:col>15</xdr:col>
      <xdr:colOff>561975</xdr:colOff>
      <xdr:row>25</xdr:row>
      <xdr:rowOff>47625</xdr:rowOff>
    </xdr:to>
    <xdr:cxnSp macro="">
      <xdr:nvCxnSpPr>
        <xdr:cNvPr id="51" name="Solver_line$C$28"/>
        <xdr:cNvCxnSpPr/>
      </xdr:nvCxnSpPr>
      <xdr:spPr>
        <a:xfrm>
          <a:off x="7181850" y="4810125"/>
          <a:ext cx="11811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447675</xdr:colOff>
      <xdr:row>24</xdr:row>
      <xdr:rowOff>171450</xdr:rowOff>
    </xdr:from>
    <xdr:to>
      <xdr:col>13</xdr:col>
      <xdr:colOff>600075</xdr:colOff>
      <xdr:row>25</xdr:row>
      <xdr:rowOff>133350</xdr:rowOff>
    </xdr:to>
    <xdr:sp macro="" textlink="">
      <xdr:nvSpPr>
        <xdr:cNvPr id="52" name="Solver_shape$C$28"/>
        <xdr:cNvSpPr/>
      </xdr:nvSpPr>
      <xdr:spPr>
        <a:xfrm>
          <a:off x="7029450" y="4743450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590550</xdr:colOff>
      <xdr:row>30</xdr:row>
      <xdr:rowOff>57150</xdr:rowOff>
    </xdr:from>
    <xdr:to>
      <xdr:col>15</xdr:col>
      <xdr:colOff>552450</xdr:colOff>
      <xdr:row>30</xdr:row>
      <xdr:rowOff>57150</xdr:rowOff>
    </xdr:to>
    <xdr:cxnSp macro="">
      <xdr:nvCxnSpPr>
        <xdr:cNvPr id="53" name="Solver_line$C$28"/>
        <xdr:cNvCxnSpPr/>
      </xdr:nvCxnSpPr>
      <xdr:spPr>
        <a:xfrm>
          <a:off x="7172325" y="5772150"/>
          <a:ext cx="11811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438150</xdr:colOff>
      <xdr:row>29</xdr:row>
      <xdr:rowOff>180975</xdr:rowOff>
    </xdr:from>
    <xdr:to>
      <xdr:col>13</xdr:col>
      <xdr:colOff>590550</xdr:colOff>
      <xdr:row>30</xdr:row>
      <xdr:rowOff>142875</xdr:rowOff>
    </xdr:to>
    <xdr:sp macro="" textlink="">
      <xdr:nvSpPr>
        <xdr:cNvPr id="54" name="Solver_shape$C$28"/>
        <xdr:cNvSpPr/>
      </xdr:nvSpPr>
      <xdr:spPr>
        <a:xfrm>
          <a:off x="7019925" y="5705475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9525</xdr:colOff>
      <xdr:row>35</xdr:row>
      <xdr:rowOff>47625</xdr:rowOff>
    </xdr:from>
    <xdr:to>
      <xdr:col>15</xdr:col>
      <xdr:colOff>581025</xdr:colOff>
      <xdr:row>35</xdr:row>
      <xdr:rowOff>47625</xdr:rowOff>
    </xdr:to>
    <xdr:cxnSp macro="">
      <xdr:nvCxnSpPr>
        <xdr:cNvPr id="55" name="Solver_line$C$28"/>
        <xdr:cNvCxnSpPr/>
      </xdr:nvCxnSpPr>
      <xdr:spPr>
        <a:xfrm>
          <a:off x="7200900" y="6715125"/>
          <a:ext cx="11811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466725</xdr:colOff>
      <xdr:row>34</xdr:row>
      <xdr:rowOff>171450</xdr:rowOff>
    </xdr:from>
    <xdr:to>
      <xdr:col>14</xdr:col>
      <xdr:colOff>9525</xdr:colOff>
      <xdr:row>35</xdr:row>
      <xdr:rowOff>133350</xdr:rowOff>
    </xdr:to>
    <xdr:sp macro="" textlink="">
      <xdr:nvSpPr>
        <xdr:cNvPr id="56" name="Solver_shape$C$28"/>
        <xdr:cNvSpPr/>
      </xdr:nvSpPr>
      <xdr:spPr>
        <a:xfrm>
          <a:off x="7048500" y="6648450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1152525</xdr:colOff>
      <xdr:row>74</xdr:row>
      <xdr:rowOff>142875</xdr:rowOff>
    </xdr:from>
    <xdr:to>
      <xdr:col>2</xdr:col>
      <xdr:colOff>123825</xdr:colOff>
      <xdr:row>75</xdr:row>
      <xdr:rowOff>104775</xdr:rowOff>
    </xdr:to>
    <xdr:sp macro="" textlink="">
      <xdr:nvSpPr>
        <xdr:cNvPr id="57" name="Solver_shape$C$28"/>
        <xdr:cNvSpPr/>
      </xdr:nvSpPr>
      <xdr:spPr>
        <a:xfrm>
          <a:off x="1762125" y="14239875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581025</xdr:colOff>
      <xdr:row>75</xdr:row>
      <xdr:rowOff>28575</xdr:rowOff>
    </xdr:from>
    <xdr:to>
      <xdr:col>1</xdr:col>
      <xdr:colOff>1152525</xdr:colOff>
      <xdr:row>75</xdr:row>
      <xdr:rowOff>28575</xdr:rowOff>
    </xdr:to>
    <xdr:cxnSp macro="">
      <xdr:nvCxnSpPr>
        <xdr:cNvPr id="58" name="Solver_line$C$28"/>
        <xdr:cNvCxnSpPr/>
      </xdr:nvCxnSpPr>
      <xdr:spPr>
        <a:xfrm>
          <a:off x="581025" y="14316075"/>
          <a:ext cx="11811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</xdr:colOff>
      <xdr:row>70</xdr:row>
      <xdr:rowOff>38100</xdr:rowOff>
    </xdr:from>
    <xdr:to>
      <xdr:col>2</xdr:col>
      <xdr:colOff>923925</xdr:colOff>
      <xdr:row>75</xdr:row>
      <xdr:rowOff>38100</xdr:rowOff>
    </xdr:to>
    <xdr:cxnSp macro="">
      <xdr:nvCxnSpPr>
        <xdr:cNvPr id="59" name="Solver_shapecon$G$23"/>
        <xdr:cNvCxnSpPr/>
      </xdr:nvCxnSpPr>
      <xdr:spPr>
        <a:xfrm flipV="1">
          <a:off x="1914525" y="13373100"/>
          <a:ext cx="800100" cy="952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485775</xdr:colOff>
      <xdr:row>69</xdr:row>
      <xdr:rowOff>152400</xdr:rowOff>
    </xdr:from>
    <xdr:to>
      <xdr:col>3</xdr:col>
      <xdr:colOff>638175</xdr:colOff>
      <xdr:row>70</xdr:row>
      <xdr:rowOff>114300</xdr:rowOff>
    </xdr:to>
    <xdr:sp macro="" textlink="">
      <xdr:nvSpPr>
        <xdr:cNvPr id="60" name="Solver_shape$G$23"/>
        <xdr:cNvSpPr/>
      </xdr:nvSpPr>
      <xdr:spPr>
        <a:xfrm>
          <a:off x="3295650" y="13296900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923925</xdr:colOff>
      <xdr:row>70</xdr:row>
      <xdr:rowOff>38100</xdr:rowOff>
    </xdr:from>
    <xdr:to>
      <xdr:col>3</xdr:col>
      <xdr:colOff>485775</xdr:colOff>
      <xdr:row>70</xdr:row>
      <xdr:rowOff>38100</xdr:rowOff>
    </xdr:to>
    <xdr:cxnSp macro="">
      <xdr:nvCxnSpPr>
        <xdr:cNvPr id="61" name="Solver_line$G$23"/>
        <xdr:cNvCxnSpPr/>
      </xdr:nvCxnSpPr>
      <xdr:spPr>
        <a:xfrm>
          <a:off x="2714625" y="13373100"/>
          <a:ext cx="58102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638175</xdr:colOff>
      <xdr:row>68</xdr:row>
      <xdr:rowOff>38100</xdr:rowOff>
    </xdr:from>
    <xdr:to>
      <xdr:col>4</xdr:col>
      <xdr:colOff>85725</xdr:colOff>
      <xdr:row>70</xdr:row>
      <xdr:rowOff>38100</xdr:rowOff>
    </xdr:to>
    <xdr:cxnSp macro="">
      <xdr:nvCxnSpPr>
        <xdr:cNvPr id="62" name="Solver_shapecon$K$21"/>
        <xdr:cNvCxnSpPr/>
      </xdr:nvCxnSpPr>
      <xdr:spPr>
        <a:xfrm flipV="1">
          <a:off x="3448050" y="12992100"/>
          <a:ext cx="247650" cy="3810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68</xdr:row>
      <xdr:rowOff>38100</xdr:rowOff>
    </xdr:from>
    <xdr:to>
      <xdr:col>8</xdr:col>
      <xdr:colOff>200025</xdr:colOff>
      <xdr:row>68</xdr:row>
      <xdr:rowOff>38100</xdr:rowOff>
    </xdr:to>
    <xdr:cxnSp macro="">
      <xdr:nvCxnSpPr>
        <xdr:cNvPr id="63" name="Solver_line$K$21"/>
        <xdr:cNvCxnSpPr/>
      </xdr:nvCxnSpPr>
      <xdr:spPr>
        <a:xfrm>
          <a:off x="3695700" y="12992100"/>
          <a:ext cx="109537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638175</xdr:colOff>
      <xdr:row>70</xdr:row>
      <xdr:rowOff>38100</xdr:rowOff>
    </xdr:from>
    <xdr:to>
      <xdr:col>4</xdr:col>
      <xdr:colOff>85725</xdr:colOff>
      <xdr:row>73</xdr:row>
      <xdr:rowOff>38100</xdr:rowOff>
    </xdr:to>
    <xdr:cxnSp macro="">
      <xdr:nvCxnSpPr>
        <xdr:cNvPr id="64" name="Solver_shapecon$K$26"/>
        <xdr:cNvCxnSpPr/>
      </xdr:nvCxnSpPr>
      <xdr:spPr>
        <a:xfrm>
          <a:off x="3448050" y="13373100"/>
          <a:ext cx="247650" cy="571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73</xdr:row>
      <xdr:rowOff>38100</xdr:rowOff>
    </xdr:from>
    <xdr:to>
      <xdr:col>14</xdr:col>
      <xdr:colOff>428625</xdr:colOff>
      <xdr:row>73</xdr:row>
      <xdr:rowOff>38100</xdr:rowOff>
    </xdr:to>
    <xdr:cxnSp macro="">
      <xdr:nvCxnSpPr>
        <xdr:cNvPr id="65" name="Solver_line$K$26"/>
        <xdr:cNvCxnSpPr/>
      </xdr:nvCxnSpPr>
      <xdr:spPr>
        <a:xfrm>
          <a:off x="3695700" y="13944600"/>
          <a:ext cx="39243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</xdr:colOff>
      <xdr:row>75</xdr:row>
      <xdr:rowOff>38100</xdr:rowOff>
    </xdr:from>
    <xdr:to>
      <xdr:col>2</xdr:col>
      <xdr:colOff>923925</xdr:colOff>
      <xdr:row>80</xdr:row>
      <xdr:rowOff>38100</xdr:rowOff>
    </xdr:to>
    <xdr:cxnSp macro="">
      <xdr:nvCxnSpPr>
        <xdr:cNvPr id="66" name="Solver_shapecon$G$33"/>
        <xdr:cNvCxnSpPr/>
      </xdr:nvCxnSpPr>
      <xdr:spPr>
        <a:xfrm>
          <a:off x="1914525" y="14325600"/>
          <a:ext cx="800100" cy="952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923925</xdr:colOff>
      <xdr:row>80</xdr:row>
      <xdr:rowOff>38100</xdr:rowOff>
    </xdr:from>
    <xdr:to>
      <xdr:col>3</xdr:col>
      <xdr:colOff>485775</xdr:colOff>
      <xdr:row>80</xdr:row>
      <xdr:rowOff>38100</xdr:rowOff>
    </xdr:to>
    <xdr:cxnSp macro="">
      <xdr:nvCxnSpPr>
        <xdr:cNvPr id="67" name="Solver_line$G$33"/>
        <xdr:cNvCxnSpPr/>
      </xdr:nvCxnSpPr>
      <xdr:spPr>
        <a:xfrm>
          <a:off x="2714625" y="15278100"/>
          <a:ext cx="58102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638175</xdr:colOff>
      <xdr:row>78</xdr:row>
      <xdr:rowOff>38100</xdr:rowOff>
    </xdr:from>
    <xdr:to>
      <xdr:col>4</xdr:col>
      <xdr:colOff>85725</xdr:colOff>
      <xdr:row>80</xdr:row>
      <xdr:rowOff>38100</xdr:rowOff>
    </xdr:to>
    <xdr:cxnSp macro="">
      <xdr:nvCxnSpPr>
        <xdr:cNvPr id="68" name="Solver_shapecon$K$31"/>
        <xdr:cNvCxnSpPr/>
      </xdr:nvCxnSpPr>
      <xdr:spPr>
        <a:xfrm flipV="1">
          <a:off x="3448050" y="14897100"/>
          <a:ext cx="247650" cy="3810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78</xdr:row>
      <xdr:rowOff>38100</xdr:rowOff>
    </xdr:from>
    <xdr:to>
      <xdr:col>8</xdr:col>
      <xdr:colOff>200025</xdr:colOff>
      <xdr:row>78</xdr:row>
      <xdr:rowOff>38100</xdr:rowOff>
    </xdr:to>
    <xdr:cxnSp macro="">
      <xdr:nvCxnSpPr>
        <xdr:cNvPr id="69" name="Solver_line$K$31"/>
        <xdr:cNvCxnSpPr/>
      </xdr:nvCxnSpPr>
      <xdr:spPr>
        <a:xfrm>
          <a:off x="3695700" y="14897100"/>
          <a:ext cx="109537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638175</xdr:colOff>
      <xdr:row>80</xdr:row>
      <xdr:rowOff>38100</xdr:rowOff>
    </xdr:from>
    <xdr:to>
      <xdr:col>4</xdr:col>
      <xdr:colOff>85725</xdr:colOff>
      <xdr:row>83</xdr:row>
      <xdr:rowOff>38100</xdr:rowOff>
    </xdr:to>
    <xdr:cxnSp macro="">
      <xdr:nvCxnSpPr>
        <xdr:cNvPr id="70" name="Solver_shapecon$K$36"/>
        <xdr:cNvCxnSpPr/>
      </xdr:nvCxnSpPr>
      <xdr:spPr>
        <a:xfrm>
          <a:off x="3448050" y="15278100"/>
          <a:ext cx="247650" cy="571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83</xdr:row>
      <xdr:rowOff>38100</xdr:rowOff>
    </xdr:from>
    <xdr:to>
      <xdr:col>8</xdr:col>
      <xdr:colOff>200025</xdr:colOff>
      <xdr:row>83</xdr:row>
      <xdr:rowOff>38100</xdr:rowOff>
    </xdr:to>
    <xdr:cxnSp macro="">
      <xdr:nvCxnSpPr>
        <xdr:cNvPr id="71" name="Solver_line$K$36"/>
        <xdr:cNvCxnSpPr/>
      </xdr:nvCxnSpPr>
      <xdr:spPr>
        <a:xfrm>
          <a:off x="3695700" y="15849600"/>
          <a:ext cx="109537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504825</xdr:colOff>
      <xdr:row>79</xdr:row>
      <xdr:rowOff>142875</xdr:rowOff>
    </xdr:from>
    <xdr:to>
      <xdr:col>3</xdr:col>
      <xdr:colOff>657225</xdr:colOff>
      <xdr:row>80</xdr:row>
      <xdr:rowOff>104775</xdr:rowOff>
    </xdr:to>
    <xdr:sp macro="" textlink="">
      <xdr:nvSpPr>
        <xdr:cNvPr id="72" name="Solver_shape$G$23"/>
        <xdr:cNvSpPr/>
      </xdr:nvSpPr>
      <xdr:spPr>
        <a:xfrm>
          <a:off x="3314700" y="15192375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8</xdr:col>
      <xdr:colOff>200025</xdr:colOff>
      <xdr:row>77</xdr:row>
      <xdr:rowOff>152400</xdr:rowOff>
    </xdr:from>
    <xdr:to>
      <xdr:col>8</xdr:col>
      <xdr:colOff>352425</xdr:colOff>
      <xdr:row>78</xdr:row>
      <xdr:rowOff>114300</xdr:rowOff>
    </xdr:to>
    <xdr:sp macro="" textlink="">
      <xdr:nvSpPr>
        <xdr:cNvPr id="73" name="Solver_shape$G$23"/>
        <xdr:cNvSpPr/>
      </xdr:nvSpPr>
      <xdr:spPr>
        <a:xfrm>
          <a:off x="4791075" y="14820900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352425</xdr:colOff>
      <xdr:row>76</xdr:row>
      <xdr:rowOff>38100</xdr:rowOff>
    </xdr:from>
    <xdr:to>
      <xdr:col>8</xdr:col>
      <xdr:colOff>600075</xdr:colOff>
      <xdr:row>78</xdr:row>
      <xdr:rowOff>38100</xdr:rowOff>
    </xdr:to>
    <xdr:cxnSp macro="">
      <xdr:nvCxnSpPr>
        <xdr:cNvPr id="74" name="Solver_shapecon$K$21"/>
        <xdr:cNvCxnSpPr/>
      </xdr:nvCxnSpPr>
      <xdr:spPr>
        <a:xfrm flipV="1">
          <a:off x="4943475" y="14516100"/>
          <a:ext cx="247650" cy="3810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600075</xdr:colOff>
      <xdr:row>76</xdr:row>
      <xdr:rowOff>38100</xdr:rowOff>
    </xdr:from>
    <xdr:to>
      <xdr:col>12</xdr:col>
      <xdr:colOff>314325</xdr:colOff>
      <xdr:row>76</xdr:row>
      <xdr:rowOff>38100</xdr:rowOff>
    </xdr:to>
    <xdr:cxnSp macro="">
      <xdr:nvCxnSpPr>
        <xdr:cNvPr id="75" name="Solver_line$K$21"/>
        <xdr:cNvCxnSpPr/>
      </xdr:nvCxnSpPr>
      <xdr:spPr>
        <a:xfrm>
          <a:off x="5191125" y="14516100"/>
          <a:ext cx="109537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352425</xdr:colOff>
      <xdr:row>78</xdr:row>
      <xdr:rowOff>38100</xdr:rowOff>
    </xdr:from>
    <xdr:to>
      <xdr:col>8</xdr:col>
      <xdr:colOff>600075</xdr:colOff>
      <xdr:row>81</xdr:row>
      <xdr:rowOff>38100</xdr:rowOff>
    </xdr:to>
    <xdr:cxnSp macro="">
      <xdr:nvCxnSpPr>
        <xdr:cNvPr id="76" name="Solver_shapecon$K$26"/>
        <xdr:cNvCxnSpPr/>
      </xdr:nvCxnSpPr>
      <xdr:spPr>
        <a:xfrm>
          <a:off x="4943475" y="14897100"/>
          <a:ext cx="247650" cy="571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600075</xdr:colOff>
      <xdr:row>81</xdr:row>
      <xdr:rowOff>38100</xdr:rowOff>
    </xdr:from>
    <xdr:to>
      <xdr:col>12</xdr:col>
      <xdr:colOff>314325</xdr:colOff>
      <xdr:row>81</xdr:row>
      <xdr:rowOff>38100</xdr:rowOff>
    </xdr:to>
    <xdr:cxnSp macro="">
      <xdr:nvCxnSpPr>
        <xdr:cNvPr id="77" name="Solver_line$K$26"/>
        <xdr:cNvCxnSpPr/>
      </xdr:nvCxnSpPr>
      <xdr:spPr>
        <a:xfrm>
          <a:off x="5191125" y="15468600"/>
          <a:ext cx="109537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561975</xdr:colOff>
      <xdr:row>71</xdr:row>
      <xdr:rowOff>38100</xdr:rowOff>
    </xdr:from>
    <xdr:to>
      <xdr:col>15</xdr:col>
      <xdr:colOff>200025</xdr:colOff>
      <xdr:row>73</xdr:row>
      <xdr:rowOff>38100</xdr:rowOff>
    </xdr:to>
    <xdr:cxnSp macro="">
      <xdr:nvCxnSpPr>
        <xdr:cNvPr id="78" name="Solver_shapecon$K$31"/>
        <xdr:cNvCxnSpPr/>
      </xdr:nvCxnSpPr>
      <xdr:spPr>
        <a:xfrm flipV="1">
          <a:off x="7753350" y="13563600"/>
          <a:ext cx="247650" cy="3810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200025</xdr:colOff>
      <xdr:row>71</xdr:row>
      <xdr:rowOff>38100</xdr:rowOff>
    </xdr:from>
    <xdr:to>
      <xdr:col>17</xdr:col>
      <xdr:colOff>76200</xdr:colOff>
      <xdr:row>71</xdr:row>
      <xdr:rowOff>38100</xdr:rowOff>
    </xdr:to>
    <xdr:cxnSp macro="">
      <xdr:nvCxnSpPr>
        <xdr:cNvPr id="79" name="Solver_line$K$31"/>
        <xdr:cNvCxnSpPr/>
      </xdr:nvCxnSpPr>
      <xdr:spPr>
        <a:xfrm>
          <a:off x="8001000" y="13563600"/>
          <a:ext cx="109537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561975</xdr:colOff>
      <xdr:row>73</xdr:row>
      <xdr:rowOff>38100</xdr:rowOff>
    </xdr:from>
    <xdr:to>
      <xdr:col>15</xdr:col>
      <xdr:colOff>200025</xdr:colOff>
      <xdr:row>76</xdr:row>
      <xdr:rowOff>38100</xdr:rowOff>
    </xdr:to>
    <xdr:cxnSp macro="">
      <xdr:nvCxnSpPr>
        <xdr:cNvPr id="80" name="Solver_shapecon$K$36"/>
        <xdr:cNvCxnSpPr/>
      </xdr:nvCxnSpPr>
      <xdr:spPr>
        <a:xfrm>
          <a:off x="7753350" y="13944600"/>
          <a:ext cx="247650" cy="571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200025</xdr:colOff>
      <xdr:row>76</xdr:row>
      <xdr:rowOff>38100</xdr:rowOff>
    </xdr:from>
    <xdr:to>
      <xdr:col>17</xdr:col>
      <xdr:colOff>76200</xdr:colOff>
      <xdr:row>76</xdr:row>
      <xdr:rowOff>38100</xdr:rowOff>
    </xdr:to>
    <xdr:cxnSp macro="">
      <xdr:nvCxnSpPr>
        <xdr:cNvPr id="81" name="Solver_line$K$36"/>
        <xdr:cNvCxnSpPr/>
      </xdr:nvCxnSpPr>
      <xdr:spPr>
        <a:xfrm>
          <a:off x="8001000" y="14516100"/>
          <a:ext cx="109537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428625</xdr:colOff>
      <xdr:row>72</xdr:row>
      <xdr:rowOff>142875</xdr:rowOff>
    </xdr:from>
    <xdr:to>
      <xdr:col>14</xdr:col>
      <xdr:colOff>581025</xdr:colOff>
      <xdr:row>73</xdr:row>
      <xdr:rowOff>104775</xdr:rowOff>
    </xdr:to>
    <xdr:sp macro="" textlink="">
      <xdr:nvSpPr>
        <xdr:cNvPr id="82" name="Solver_shape$G$23"/>
        <xdr:cNvSpPr/>
      </xdr:nvSpPr>
      <xdr:spPr>
        <a:xfrm>
          <a:off x="7620000" y="13858875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228600</xdr:colOff>
      <xdr:row>69</xdr:row>
      <xdr:rowOff>38100</xdr:rowOff>
    </xdr:from>
    <xdr:to>
      <xdr:col>17</xdr:col>
      <xdr:colOff>476250</xdr:colOff>
      <xdr:row>71</xdr:row>
      <xdr:rowOff>38100</xdr:rowOff>
    </xdr:to>
    <xdr:cxnSp macro="">
      <xdr:nvCxnSpPr>
        <xdr:cNvPr id="83" name="Solver_shapecon$K$31"/>
        <xdr:cNvCxnSpPr/>
      </xdr:nvCxnSpPr>
      <xdr:spPr>
        <a:xfrm flipV="1">
          <a:off x="9248775" y="13182600"/>
          <a:ext cx="247650" cy="3810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476250</xdr:colOff>
      <xdr:row>69</xdr:row>
      <xdr:rowOff>38100</xdr:rowOff>
    </xdr:from>
    <xdr:to>
      <xdr:col>18</xdr:col>
      <xdr:colOff>514350</xdr:colOff>
      <xdr:row>69</xdr:row>
      <xdr:rowOff>38100</xdr:rowOff>
    </xdr:to>
    <xdr:cxnSp macro="">
      <xdr:nvCxnSpPr>
        <xdr:cNvPr id="84" name="Solver_line$K$31"/>
        <xdr:cNvCxnSpPr/>
      </xdr:nvCxnSpPr>
      <xdr:spPr>
        <a:xfrm>
          <a:off x="9496425" y="13182600"/>
          <a:ext cx="109537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228600</xdr:colOff>
      <xdr:row>71</xdr:row>
      <xdr:rowOff>38100</xdr:rowOff>
    </xdr:from>
    <xdr:to>
      <xdr:col>17</xdr:col>
      <xdr:colOff>476250</xdr:colOff>
      <xdr:row>74</xdr:row>
      <xdr:rowOff>38100</xdr:rowOff>
    </xdr:to>
    <xdr:cxnSp macro="">
      <xdr:nvCxnSpPr>
        <xdr:cNvPr id="85" name="Solver_shapecon$K$36"/>
        <xdr:cNvCxnSpPr/>
      </xdr:nvCxnSpPr>
      <xdr:spPr>
        <a:xfrm>
          <a:off x="9248775" y="13563600"/>
          <a:ext cx="247650" cy="571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476250</xdr:colOff>
      <xdr:row>74</xdr:row>
      <xdr:rowOff>38100</xdr:rowOff>
    </xdr:from>
    <xdr:to>
      <xdr:col>18</xdr:col>
      <xdr:colOff>514350</xdr:colOff>
      <xdr:row>74</xdr:row>
      <xdr:rowOff>38100</xdr:rowOff>
    </xdr:to>
    <xdr:cxnSp macro="">
      <xdr:nvCxnSpPr>
        <xdr:cNvPr id="86" name="Solver_line$K$36"/>
        <xdr:cNvCxnSpPr/>
      </xdr:nvCxnSpPr>
      <xdr:spPr>
        <a:xfrm>
          <a:off x="9496425" y="14135100"/>
          <a:ext cx="109537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95250</xdr:colOff>
      <xdr:row>70</xdr:row>
      <xdr:rowOff>142875</xdr:rowOff>
    </xdr:from>
    <xdr:to>
      <xdr:col>17</xdr:col>
      <xdr:colOff>247650</xdr:colOff>
      <xdr:row>71</xdr:row>
      <xdr:rowOff>104775</xdr:rowOff>
    </xdr:to>
    <xdr:sp macro="" textlink="">
      <xdr:nvSpPr>
        <xdr:cNvPr id="87" name="Solver_shape$G$23"/>
        <xdr:cNvSpPr/>
      </xdr:nvSpPr>
      <xdr:spPr>
        <a:xfrm>
          <a:off x="9115425" y="13477875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333375</xdr:colOff>
      <xdr:row>66</xdr:row>
      <xdr:rowOff>47625</xdr:rowOff>
    </xdr:from>
    <xdr:to>
      <xdr:col>8</xdr:col>
      <xdr:colOff>581025</xdr:colOff>
      <xdr:row>68</xdr:row>
      <xdr:rowOff>47625</xdr:rowOff>
    </xdr:to>
    <xdr:cxnSp macro="">
      <xdr:nvCxnSpPr>
        <xdr:cNvPr id="88" name="Solver_shapecon$K$31"/>
        <xdr:cNvCxnSpPr/>
      </xdr:nvCxnSpPr>
      <xdr:spPr>
        <a:xfrm flipV="1">
          <a:off x="4924425" y="12620625"/>
          <a:ext cx="247650" cy="3810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581025</xdr:colOff>
      <xdr:row>66</xdr:row>
      <xdr:rowOff>47625</xdr:rowOff>
    </xdr:from>
    <xdr:to>
      <xdr:col>12</xdr:col>
      <xdr:colOff>295275</xdr:colOff>
      <xdr:row>66</xdr:row>
      <xdr:rowOff>47625</xdr:rowOff>
    </xdr:to>
    <xdr:cxnSp macro="">
      <xdr:nvCxnSpPr>
        <xdr:cNvPr id="89" name="Solver_line$K$31"/>
        <xdr:cNvCxnSpPr/>
      </xdr:nvCxnSpPr>
      <xdr:spPr>
        <a:xfrm>
          <a:off x="5172075" y="12620625"/>
          <a:ext cx="109537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333375</xdr:colOff>
      <xdr:row>68</xdr:row>
      <xdr:rowOff>47625</xdr:rowOff>
    </xdr:from>
    <xdr:to>
      <xdr:col>8</xdr:col>
      <xdr:colOff>581025</xdr:colOff>
      <xdr:row>71</xdr:row>
      <xdr:rowOff>47625</xdr:rowOff>
    </xdr:to>
    <xdr:cxnSp macro="">
      <xdr:nvCxnSpPr>
        <xdr:cNvPr id="90" name="Solver_shapecon$K$36"/>
        <xdr:cNvCxnSpPr/>
      </xdr:nvCxnSpPr>
      <xdr:spPr>
        <a:xfrm>
          <a:off x="4924425" y="13001625"/>
          <a:ext cx="247650" cy="571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581025</xdr:colOff>
      <xdr:row>71</xdr:row>
      <xdr:rowOff>47625</xdr:rowOff>
    </xdr:from>
    <xdr:to>
      <xdr:col>12</xdr:col>
      <xdr:colOff>295275</xdr:colOff>
      <xdr:row>71</xdr:row>
      <xdr:rowOff>47625</xdr:rowOff>
    </xdr:to>
    <xdr:cxnSp macro="">
      <xdr:nvCxnSpPr>
        <xdr:cNvPr id="91" name="Solver_line$K$36"/>
        <xdr:cNvCxnSpPr/>
      </xdr:nvCxnSpPr>
      <xdr:spPr>
        <a:xfrm>
          <a:off x="5172075" y="13573125"/>
          <a:ext cx="109537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200025</xdr:colOff>
      <xdr:row>67</xdr:row>
      <xdr:rowOff>152400</xdr:rowOff>
    </xdr:from>
    <xdr:to>
      <xdr:col>8</xdr:col>
      <xdr:colOff>352425</xdr:colOff>
      <xdr:row>68</xdr:row>
      <xdr:rowOff>114300</xdr:rowOff>
    </xdr:to>
    <xdr:sp macro="" textlink="">
      <xdr:nvSpPr>
        <xdr:cNvPr id="92" name="Solver_shape$G$23"/>
        <xdr:cNvSpPr/>
      </xdr:nvSpPr>
      <xdr:spPr>
        <a:xfrm>
          <a:off x="4791075" y="12915900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428625</xdr:colOff>
      <xdr:row>64</xdr:row>
      <xdr:rowOff>57150</xdr:rowOff>
    </xdr:from>
    <xdr:to>
      <xdr:col>13</xdr:col>
      <xdr:colOff>66675</xdr:colOff>
      <xdr:row>66</xdr:row>
      <xdr:rowOff>57150</xdr:rowOff>
    </xdr:to>
    <xdr:cxnSp macro="">
      <xdr:nvCxnSpPr>
        <xdr:cNvPr id="93" name="Solver_shapecon$K$31"/>
        <xdr:cNvCxnSpPr/>
      </xdr:nvCxnSpPr>
      <xdr:spPr>
        <a:xfrm flipV="1">
          <a:off x="6400800" y="12249150"/>
          <a:ext cx="247650" cy="3810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66675</xdr:colOff>
      <xdr:row>64</xdr:row>
      <xdr:rowOff>57150</xdr:rowOff>
    </xdr:from>
    <xdr:to>
      <xdr:col>14</xdr:col>
      <xdr:colOff>552450</xdr:colOff>
      <xdr:row>64</xdr:row>
      <xdr:rowOff>57150</xdr:rowOff>
    </xdr:to>
    <xdr:cxnSp macro="">
      <xdr:nvCxnSpPr>
        <xdr:cNvPr id="94" name="Solver_line$K$31"/>
        <xdr:cNvCxnSpPr/>
      </xdr:nvCxnSpPr>
      <xdr:spPr>
        <a:xfrm>
          <a:off x="6648450" y="12249150"/>
          <a:ext cx="109537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428625</xdr:colOff>
      <xdr:row>66</xdr:row>
      <xdr:rowOff>57150</xdr:rowOff>
    </xdr:from>
    <xdr:to>
      <xdr:col>13</xdr:col>
      <xdr:colOff>66675</xdr:colOff>
      <xdr:row>69</xdr:row>
      <xdr:rowOff>57150</xdr:rowOff>
    </xdr:to>
    <xdr:cxnSp macro="">
      <xdr:nvCxnSpPr>
        <xdr:cNvPr id="95" name="Solver_shapecon$K$36"/>
        <xdr:cNvCxnSpPr/>
      </xdr:nvCxnSpPr>
      <xdr:spPr>
        <a:xfrm>
          <a:off x="6400800" y="12630150"/>
          <a:ext cx="247650" cy="571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66675</xdr:colOff>
      <xdr:row>69</xdr:row>
      <xdr:rowOff>57150</xdr:rowOff>
    </xdr:from>
    <xdr:to>
      <xdr:col>14</xdr:col>
      <xdr:colOff>552450</xdr:colOff>
      <xdr:row>69</xdr:row>
      <xdr:rowOff>57150</xdr:rowOff>
    </xdr:to>
    <xdr:cxnSp macro="">
      <xdr:nvCxnSpPr>
        <xdr:cNvPr id="96" name="Solver_line$K$36"/>
        <xdr:cNvCxnSpPr/>
      </xdr:nvCxnSpPr>
      <xdr:spPr>
        <a:xfrm>
          <a:off x="6648450" y="13201650"/>
          <a:ext cx="109537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295275</xdr:colOff>
      <xdr:row>65</xdr:row>
      <xdr:rowOff>161925</xdr:rowOff>
    </xdr:from>
    <xdr:to>
      <xdr:col>12</xdr:col>
      <xdr:colOff>447675</xdr:colOff>
      <xdr:row>66</xdr:row>
      <xdr:rowOff>123825</xdr:rowOff>
    </xdr:to>
    <xdr:sp macro="" textlink="">
      <xdr:nvSpPr>
        <xdr:cNvPr id="97" name="Solver_shape$G$23"/>
        <xdr:cNvSpPr/>
      </xdr:nvSpPr>
      <xdr:spPr>
        <a:xfrm>
          <a:off x="6267450" y="12544425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27</xdr:row>
      <xdr:rowOff>0</xdr:rowOff>
    </xdr:from>
    <xdr:to>
      <xdr:col>1</xdr:col>
      <xdr:colOff>152400</xdr:colOff>
      <xdr:row>27</xdr:row>
      <xdr:rowOff>152400</xdr:rowOff>
    </xdr:to>
    <xdr:sp macro="" textlink="">
      <xdr:nvSpPr>
        <xdr:cNvPr id="2" name="Solver_shape$B$28"/>
        <xdr:cNvSpPr/>
      </xdr:nvSpPr>
      <xdr:spPr>
        <a:xfrm>
          <a:off x="609600" y="5143500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27</xdr:row>
      <xdr:rowOff>76200</xdr:rowOff>
    </xdr:from>
    <xdr:to>
      <xdr:col>1</xdr:col>
      <xdr:colOff>0</xdr:colOff>
      <xdr:row>27</xdr:row>
      <xdr:rowOff>76200</xdr:rowOff>
    </xdr:to>
    <xdr:cxnSp macro="">
      <xdr:nvCxnSpPr>
        <xdr:cNvPr id="3" name="Solver_line$B$28"/>
        <xdr:cNvCxnSpPr/>
      </xdr:nvCxnSpPr>
      <xdr:spPr>
        <a:xfrm>
          <a:off x="0" y="5219700"/>
          <a:ext cx="6096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</xdr:row>
      <xdr:rowOff>76200</xdr:rowOff>
    </xdr:from>
    <xdr:to>
      <xdr:col>3</xdr:col>
      <xdr:colOff>0</xdr:colOff>
      <xdr:row>27</xdr:row>
      <xdr:rowOff>76200</xdr:rowOff>
    </xdr:to>
    <xdr:cxnSp macro="">
      <xdr:nvCxnSpPr>
        <xdr:cNvPr id="4" name="Solver_shapecon$F$8"/>
        <xdr:cNvCxnSpPr/>
      </xdr:nvCxnSpPr>
      <xdr:spPr>
        <a:xfrm flipV="1">
          <a:off x="762000" y="1409700"/>
          <a:ext cx="247650" cy="38100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152400</xdr:colOff>
      <xdr:row>7</xdr:row>
      <xdr:rowOff>152400</xdr:rowOff>
    </xdr:to>
    <xdr:sp macro="" textlink="">
      <xdr:nvSpPr>
        <xdr:cNvPr id="5" name="Solver_shape$F$8"/>
        <xdr:cNvSpPr/>
      </xdr:nvSpPr>
      <xdr:spPr>
        <a:xfrm>
          <a:off x="2105025" y="1333500"/>
          <a:ext cx="152400" cy="152400"/>
        </a:xfrm>
        <a:prstGeom prst="flowChartProcess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7</xdr:row>
      <xdr:rowOff>76200</xdr:rowOff>
    </xdr:from>
    <xdr:to>
      <xdr:col>5</xdr:col>
      <xdr:colOff>0</xdr:colOff>
      <xdr:row>7</xdr:row>
      <xdr:rowOff>76200</xdr:rowOff>
    </xdr:to>
    <xdr:cxnSp macro="">
      <xdr:nvCxnSpPr>
        <xdr:cNvPr id="6" name="Solver_line$F$8"/>
        <xdr:cNvCxnSpPr/>
      </xdr:nvCxnSpPr>
      <xdr:spPr>
        <a:xfrm>
          <a:off x="1009650" y="1409700"/>
          <a:ext cx="109537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</xdr:row>
      <xdr:rowOff>76200</xdr:rowOff>
    </xdr:from>
    <xdr:to>
      <xdr:col>7</xdr:col>
      <xdr:colOff>0</xdr:colOff>
      <xdr:row>7</xdr:row>
      <xdr:rowOff>76200</xdr:rowOff>
    </xdr:to>
    <xdr:cxnSp macro="">
      <xdr:nvCxnSpPr>
        <xdr:cNvPr id="7" name="Solver_shapecon$J$3"/>
        <xdr:cNvCxnSpPr/>
      </xdr:nvCxnSpPr>
      <xdr:spPr>
        <a:xfrm flipV="1">
          <a:off x="2238375" y="457200"/>
          <a:ext cx="247650" cy="952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sp macro="" textlink="">
      <xdr:nvSpPr>
        <xdr:cNvPr id="8" name="Solver_shape$J$3"/>
        <xdr:cNvSpPr/>
      </xdr:nvSpPr>
      <xdr:spPr>
        <a:xfrm rot="16200000">
          <a:off x="4210050" y="3810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2</xdr:row>
      <xdr:rowOff>76200</xdr:rowOff>
    </xdr:from>
    <xdr:to>
      <xdr:col>13</xdr:col>
      <xdr:colOff>0</xdr:colOff>
      <xdr:row>2</xdr:row>
      <xdr:rowOff>76200</xdr:rowOff>
    </xdr:to>
    <xdr:cxnSp macro="">
      <xdr:nvCxnSpPr>
        <xdr:cNvPr id="9" name="Solver_dash$J$3"/>
        <xdr:cNvCxnSpPr/>
      </xdr:nvCxnSpPr>
      <xdr:spPr>
        <a:xfrm>
          <a:off x="4362450" y="457200"/>
          <a:ext cx="1304925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</xdr:row>
      <xdr:rowOff>76200</xdr:rowOff>
    </xdr:from>
    <xdr:to>
      <xdr:col>9</xdr:col>
      <xdr:colOff>0</xdr:colOff>
      <xdr:row>2</xdr:row>
      <xdr:rowOff>76200</xdr:rowOff>
    </xdr:to>
    <xdr:cxnSp macro="">
      <xdr:nvCxnSpPr>
        <xdr:cNvPr id="10" name="Solver_line$J$3"/>
        <xdr:cNvCxnSpPr/>
      </xdr:nvCxnSpPr>
      <xdr:spPr>
        <a:xfrm>
          <a:off x="2486025" y="457200"/>
          <a:ext cx="172402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76200</xdr:rowOff>
    </xdr:from>
    <xdr:to>
      <xdr:col>7</xdr:col>
      <xdr:colOff>0</xdr:colOff>
      <xdr:row>12</xdr:row>
      <xdr:rowOff>76200</xdr:rowOff>
    </xdr:to>
    <xdr:cxnSp macro="">
      <xdr:nvCxnSpPr>
        <xdr:cNvPr id="11" name="Solver_shapecon$J$13"/>
        <xdr:cNvCxnSpPr/>
      </xdr:nvCxnSpPr>
      <xdr:spPr>
        <a:xfrm>
          <a:off x="2238375" y="1409700"/>
          <a:ext cx="247650" cy="952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sp macro="" textlink="">
      <xdr:nvSpPr>
        <xdr:cNvPr id="12" name="Solver_shape$J$13"/>
        <xdr:cNvSpPr/>
      </xdr:nvSpPr>
      <xdr:spPr>
        <a:xfrm>
          <a:off x="4210050" y="2286000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12</xdr:row>
      <xdr:rowOff>76200</xdr:rowOff>
    </xdr:from>
    <xdr:to>
      <xdr:col>9</xdr:col>
      <xdr:colOff>0</xdr:colOff>
      <xdr:row>12</xdr:row>
      <xdr:rowOff>76200</xdr:rowOff>
    </xdr:to>
    <xdr:cxnSp macro="">
      <xdr:nvCxnSpPr>
        <xdr:cNvPr id="13" name="Solver_line$J$13"/>
        <xdr:cNvCxnSpPr/>
      </xdr:nvCxnSpPr>
      <xdr:spPr>
        <a:xfrm>
          <a:off x="2486025" y="2362200"/>
          <a:ext cx="172402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</xdr:row>
      <xdr:rowOff>76200</xdr:rowOff>
    </xdr:from>
    <xdr:to>
      <xdr:col>11</xdr:col>
      <xdr:colOff>0</xdr:colOff>
      <xdr:row>12</xdr:row>
      <xdr:rowOff>76200</xdr:rowOff>
    </xdr:to>
    <xdr:cxnSp macro="">
      <xdr:nvCxnSpPr>
        <xdr:cNvPr id="14" name="Solver_shapecon$N$8"/>
        <xdr:cNvCxnSpPr/>
      </xdr:nvCxnSpPr>
      <xdr:spPr>
        <a:xfrm flipV="1">
          <a:off x="4362450" y="1409700"/>
          <a:ext cx="247650" cy="952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152400</xdr:colOff>
      <xdr:row>7</xdr:row>
      <xdr:rowOff>152400</xdr:rowOff>
    </xdr:to>
    <xdr:sp macro="" textlink="">
      <xdr:nvSpPr>
        <xdr:cNvPr id="15" name="Solver_shape$N$8"/>
        <xdr:cNvSpPr/>
      </xdr:nvSpPr>
      <xdr:spPr>
        <a:xfrm rot="16200000">
          <a:off x="5667375" y="13335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7</xdr:row>
      <xdr:rowOff>76200</xdr:rowOff>
    </xdr:from>
    <xdr:to>
      <xdr:col>13</xdr:col>
      <xdr:colOff>0</xdr:colOff>
      <xdr:row>7</xdr:row>
      <xdr:rowOff>76200</xdr:rowOff>
    </xdr:to>
    <xdr:cxnSp macro="">
      <xdr:nvCxnSpPr>
        <xdr:cNvPr id="16" name="Solver_line$N$8"/>
        <xdr:cNvCxnSpPr/>
      </xdr:nvCxnSpPr>
      <xdr:spPr>
        <a:xfrm>
          <a:off x="4610100" y="1409700"/>
          <a:ext cx="105727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12</xdr:row>
      <xdr:rowOff>76200</xdr:rowOff>
    </xdr:from>
    <xdr:to>
      <xdr:col>11</xdr:col>
      <xdr:colOff>0</xdr:colOff>
      <xdr:row>17</xdr:row>
      <xdr:rowOff>76200</xdr:rowOff>
    </xdr:to>
    <xdr:cxnSp macro="">
      <xdr:nvCxnSpPr>
        <xdr:cNvPr id="20" name="Solver_shapecon$N$18"/>
        <xdr:cNvCxnSpPr/>
      </xdr:nvCxnSpPr>
      <xdr:spPr>
        <a:xfrm>
          <a:off x="4362450" y="2362200"/>
          <a:ext cx="247650" cy="952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152400</xdr:colOff>
      <xdr:row>17</xdr:row>
      <xdr:rowOff>152400</xdr:rowOff>
    </xdr:to>
    <xdr:sp macro="" textlink="">
      <xdr:nvSpPr>
        <xdr:cNvPr id="21" name="Solver_shape$N$18"/>
        <xdr:cNvSpPr/>
      </xdr:nvSpPr>
      <xdr:spPr>
        <a:xfrm rot="16200000">
          <a:off x="5667375" y="32385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17</xdr:row>
      <xdr:rowOff>76200</xdr:rowOff>
    </xdr:from>
    <xdr:to>
      <xdr:col>13</xdr:col>
      <xdr:colOff>0</xdr:colOff>
      <xdr:row>17</xdr:row>
      <xdr:rowOff>76200</xdr:rowOff>
    </xdr:to>
    <xdr:cxnSp macro="">
      <xdr:nvCxnSpPr>
        <xdr:cNvPr id="22" name="Solver_line$N$18"/>
        <xdr:cNvCxnSpPr/>
      </xdr:nvCxnSpPr>
      <xdr:spPr>
        <a:xfrm>
          <a:off x="4610100" y="3314700"/>
          <a:ext cx="105727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76200</xdr:rowOff>
    </xdr:from>
    <xdr:to>
      <xdr:col>3</xdr:col>
      <xdr:colOff>0</xdr:colOff>
      <xdr:row>27</xdr:row>
      <xdr:rowOff>76200</xdr:rowOff>
    </xdr:to>
    <xdr:cxnSp macro="">
      <xdr:nvCxnSpPr>
        <xdr:cNvPr id="23" name="Solver_shapecon$F$28"/>
        <xdr:cNvCxnSpPr/>
      </xdr:nvCxnSpPr>
      <xdr:spPr>
        <a:xfrm>
          <a:off x="762000" y="5219700"/>
          <a:ext cx="2476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152400</xdr:colOff>
      <xdr:row>27</xdr:row>
      <xdr:rowOff>152400</xdr:rowOff>
    </xdr:to>
    <xdr:sp macro="" textlink="">
      <xdr:nvSpPr>
        <xdr:cNvPr id="24" name="Solver_shape$F$28"/>
        <xdr:cNvSpPr/>
      </xdr:nvSpPr>
      <xdr:spPr>
        <a:xfrm>
          <a:off x="2105025" y="5143500"/>
          <a:ext cx="152400" cy="152400"/>
        </a:xfrm>
        <a:prstGeom prst="flowChartProcess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27</xdr:row>
      <xdr:rowOff>76200</xdr:rowOff>
    </xdr:from>
    <xdr:to>
      <xdr:col>5</xdr:col>
      <xdr:colOff>0</xdr:colOff>
      <xdr:row>27</xdr:row>
      <xdr:rowOff>76200</xdr:rowOff>
    </xdr:to>
    <xdr:cxnSp macro="">
      <xdr:nvCxnSpPr>
        <xdr:cNvPr id="25" name="Solver_line$F$28"/>
        <xdr:cNvCxnSpPr/>
      </xdr:nvCxnSpPr>
      <xdr:spPr>
        <a:xfrm>
          <a:off x="1009650" y="5219700"/>
          <a:ext cx="109537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76200</xdr:rowOff>
    </xdr:from>
    <xdr:to>
      <xdr:col>7</xdr:col>
      <xdr:colOff>0</xdr:colOff>
      <xdr:row>27</xdr:row>
      <xdr:rowOff>76200</xdr:rowOff>
    </xdr:to>
    <xdr:cxnSp macro="">
      <xdr:nvCxnSpPr>
        <xdr:cNvPr id="26" name="Solver_shapecon$J$23"/>
        <xdr:cNvCxnSpPr/>
      </xdr:nvCxnSpPr>
      <xdr:spPr>
        <a:xfrm flipV="1">
          <a:off x="2238375" y="4267200"/>
          <a:ext cx="247650" cy="952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22</xdr:row>
      <xdr:rowOff>152400</xdr:rowOff>
    </xdr:to>
    <xdr:sp macro="" textlink="">
      <xdr:nvSpPr>
        <xdr:cNvPr id="27" name="Solver_shape$J$23"/>
        <xdr:cNvSpPr/>
      </xdr:nvSpPr>
      <xdr:spPr>
        <a:xfrm rot="16200000">
          <a:off x="4210050" y="41910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22</xdr:row>
      <xdr:rowOff>76200</xdr:rowOff>
    </xdr:from>
    <xdr:to>
      <xdr:col>13</xdr:col>
      <xdr:colOff>0</xdr:colOff>
      <xdr:row>22</xdr:row>
      <xdr:rowOff>76200</xdr:rowOff>
    </xdr:to>
    <xdr:cxnSp macro="">
      <xdr:nvCxnSpPr>
        <xdr:cNvPr id="28" name="Solver_dash$J$23"/>
        <xdr:cNvCxnSpPr/>
      </xdr:nvCxnSpPr>
      <xdr:spPr>
        <a:xfrm>
          <a:off x="6096000" y="4267200"/>
          <a:ext cx="182880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22</xdr:row>
      <xdr:rowOff>76200</xdr:rowOff>
    </xdr:from>
    <xdr:to>
      <xdr:col>9</xdr:col>
      <xdr:colOff>0</xdr:colOff>
      <xdr:row>22</xdr:row>
      <xdr:rowOff>76200</xdr:rowOff>
    </xdr:to>
    <xdr:cxnSp macro="">
      <xdr:nvCxnSpPr>
        <xdr:cNvPr id="29" name="Solver_line$J$23"/>
        <xdr:cNvCxnSpPr/>
      </xdr:nvCxnSpPr>
      <xdr:spPr>
        <a:xfrm>
          <a:off x="2486025" y="4267200"/>
          <a:ext cx="172402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27</xdr:row>
      <xdr:rowOff>76200</xdr:rowOff>
    </xdr:from>
    <xdr:to>
      <xdr:col>7</xdr:col>
      <xdr:colOff>0</xdr:colOff>
      <xdr:row>32</xdr:row>
      <xdr:rowOff>76200</xdr:rowOff>
    </xdr:to>
    <xdr:cxnSp macro="">
      <xdr:nvCxnSpPr>
        <xdr:cNvPr id="30" name="Solver_shapecon$J$33"/>
        <xdr:cNvCxnSpPr/>
      </xdr:nvCxnSpPr>
      <xdr:spPr>
        <a:xfrm>
          <a:off x="2238375" y="5219700"/>
          <a:ext cx="247650" cy="952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32</xdr:row>
      <xdr:rowOff>152400</xdr:rowOff>
    </xdr:to>
    <xdr:sp macro="" textlink="">
      <xdr:nvSpPr>
        <xdr:cNvPr id="31" name="Solver_shape$J$33"/>
        <xdr:cNvSpPr/>
      </xdr:nvSpPr>
      <xdr:spPr>
        <a:xfrm>
          <a:off x="4210050" y="6096000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32</xdr:row>
      <xdr:rowOff>76200</xdr:rowOff>
    </xdr:from>
    <xdr:to>
      <xdr:col>9</xdr:col>
      <xdr:colOff>0</xdr:colOff>
      <xdr:row>32</xdr:row>
      <xdr:rowOff>76200</xdr:rowOff>
    </xdr:to>
    <xdr:cxnSp macro="">
      <xdr:nvCxnSpPr>
        <xdr:cNvPr id="32" name="Solver_line$J$33"/>
        <xdr:cNvCxnSpPr/>
      </xdr:nvCxnSpPr>
      <xdr:spPr>
        <a:xfrm>
          <a:off x="2486025" y="6172200"/>
          <a:ext cx="172402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27</xdr:row>
      <xdr:rowOff>76200</xdr:rowOff>
    </xdr:from>
    <xdr:to>
      <xdr:col>11</xdr:col>
      <xdr:colOff>0</xdr:colOff>
      <xdr:row>32</xdr:row>
      <xdr:rowOff>76200</xdr:rowOff>
    </xdr:to>
    <xdr:cxnSp macro="">
      <xdr:nvCxnSpPr>
        <xdr:cNvPr id="33" name="Solver_shapecon$N$28"/>
        <xdr:cNvCxnSpPr/>
      </xdr:nvCxnSpPr>
      <xdr:spPr>
        <a:xfrm flipV="1">
          <a:off x="4362450" y="5219700"/>
          <a:ext cx="247650" cy="952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152400</xdr:colOff>
      <xdr:row>27</xdr:row>
      <xdr:rowOff>152400</xdr:rowOff>
    </xdr:to>
    <xdr:sp macro="" textlink="">
      <xdr:nvSpPr>
        <xdr:cNvPr id="34" name="Solver_shape$N$28"/>
        <xdr:cNvSpPr/>
      </xdr:nvSpPr>
      <xdr:spPr>
        <a:xfrm rot="16200000">
          <a:off x="5667375" y="51435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27</xdr:row>
      <xdr:rowOff>76200</xdr:rowOff>
    </xdr:from>
    <xdr:to>
      <xdr:col>13</xdr:col>
      <xdr:colOff>0</xdr:colOff>
      <xdr:row>27</xdr:row>
      <xdr:rowOff>76200</xdr:rowOff>
    </xdr:to>
    <xdr:cxnSp macro="">
      <xdr:nvCxnSpPr>
        <xdr:cNvPr id="35" name="Solver_line$N$28"/>
        <xdr:cNvCxnSpPr/>
      </xdr:nvCxnSpPr>
      <xdr:spPr>
        <a:xfrm>
          <a:off x="4610100" y="5219700"/>
          <a:ext cx="105727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32</xdr:row>
      <xdr:rowOff>76200</xdr:rowOff>
    </xdr:from>
    <xdr:to>
      <xdr:col>11</xdr:col>
      <xdr:colOff>0</xdr:colOff>
      <xdr:row>37</xdr:row>
      <xdr:rowOff>76200</xdr:rowOff>
    </xdr:to>
    <xdr:cxnSp macro="">
      <xdr:nvCxnSpPr>
        <xdr:cNvPr id="39" name="Solver_shapecon$N$38"/>
        <xdr:cNvCxnSpPr/>
      </xdr:nvCxnSpPr>
      <xdr:spPr>
        <a:xfrm>
          <a:off x="4362450" y="6172200"/>
          <a:ext cx="247650" cy="952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37</xdr:row>
      <xdr:rowOff>0</xdr:rowOff>
    </xdr:from>
    <xdr:to>
      <xdr:col>13</xdr:col>
      <xdr:colOff>152400</xdr:colOff>
      <xdr:row>37</xdr:row>
      <xdr:rowOff>152400</xdr:rowOff>
    </xdr:to>
    <xdr:sp macro="" textlink="">
      <xdr:nvSpPr>
        <xdr:cNvPr id="40" name="Solver_shape$N$38"/>
        <xdr:cNvSpPr/>
      </xdr:nvSpPr>
      <xdr:spPr>
        <a:xfrm rot="16200000">
          <a:off x="5667375" y="70485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37</xdr:row>
      <xdr:rowOff>76200</xdr:rowOff>
    </xdr:from>
    <xdr:to>
      <xdr:col>13</xdr:col>
      <xdr:colOff>0</xdr:colOff>
      <xdr:row>37</xdr:row>
      <xdr:rowOff>76200</xdr:rowOff>
    </xdr:to>
    <xdr:cxnSp macro="">
      <xdr:nvCxnSpPr>
        <xdr:cNvPr id="41" name="Solver_line$N$38"/>
        <xdr:cNvCxnSpPr/>
      </xdr:nvCxnSpPr>
      <xdr:spPr>
        <a:xfrm>
          <a:off x="4610100" y="7124700"/>
          <a:ext cx="105727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88"/>
  <sheetViews>
    <sheetView topLeftCell="A63" workbookViewId="0">
      <selection activeCell="N85" sqref="N85"/>
    </sheetView>
  </sheetViews>
  <sheetFormatPr defaultRowHeight="15" x14ac:dyDescent="0.25"/>
  <cols>
    <col min="2" max="2" width="17.7109375" customWidth="1"/>
    <col min="3" max="3" width="15.28515625" bestFit="1" customWidth="1"/>
    <col min="4" max="4" width="12" bestFit="1" customWidth="1"/>
    <col min="5" max="5" width="6.7109375" bestFit="1" customWidth="1"/>
    <col min="6" max="6" width="2" bestFit="1" customWidth="1"/>
    <col min="7" max="7" width="2.28515625" customWidth="1"/>
    <col min="8" max="8" width="3.7109375" customWidth="1"/>
    <col min="9" max="9" width="14.42578125" bestFit="1" customWidth="1"/>
    <col min="10" max="10" width="2" bestFit="1" customWidth="1"/>
    <col min="11" max="11" width="2.28515625" customWidth="1"/>
    <col min="12" max="12" width="2" bestFit="1" customWidth="1"/>
    <col min="18" max="18" width="15.85546875" customWidth="1"/>
  </cols>
  <sheetData>
    <row r="2" spans="2:5" x14ac:dyDescent="0.25">
      <c r="C2" t="s">
        <v>10</v>
      </c>
    </row>
    <row r="3" spans="2:5" x14ac:dyDescent="0.25">
      <c r="B3" t="s">
        <v>11</v>
      </c>
      <c r="C3" t="s">
        <v>12</v>
      </c>
      <c r="D3" t="s">
        <v>13</v>
      </c>
    </row>
    <row r="4" spans="2:5" x14ac:dyDescent="0.25">
      <c r="B4" t="s">
        <v>14</v>
      </c>
      <c r="C4">
        <v>3000000</v>
      </c>
      <c r="D4">
        <v>-2000000</v>
      </c>
    </row>
    <row r="5" spans="2:5" x14ac:dyDescent="0.25">
      <c r="B5" t="s">
        <v>15</v>
      </c>
      <c r="C5">
        <v>0</v>
      </c>
      <c r="D5">
        <v>0</v>
      </c>
    </row>
    <row r="6" spans="2:5" x14ac:dyDescent="0.25">
      <c r="B6" t="s">
        <v>16</v>
      </c>
      <c r="C6">
        <v>0.6</v>
      </c>
      <c r="D6">
        <v>0.4</v>
      </c>
    </row>
    <row r="8" spans="2:5" x14ac:dyDescent="0.25">
      <c r="B8" t="s">
        <v>17</v>
      </c>
    </row>
    <row r="9" spans="2:5" x14ac:dyDescent="0.25">
      <c r="C9" t="s">
        <v>24</v>
      </c>
    </row>
    <row r="10" spans="2:5" x14ac:dyDescent="0.25">
      <c r="B10" t="s">
        <v>18</v>
      </c>
      <c r="C10" t="s">
        <v>22</v>
      </c>
      <c r="D10" t="s">
        <v>23</v>
      </c>
      <c r="E10" t="s">
        <v>25</v>
      </c>
    </row>
    <row r="11" spans="2:5" x14ac:dyDescent="0.25">
      <c r="B11" t="s">
        <v>19</v>
      </c>
      <c r="C11">
        <v>3</v>
      </c>
      <c r="D11">
        <v>-2</v>
      </c>
      <c r="E11">
        <v>1</v>
      </c>
    </row>
    <row r="12" spans="2:5" x14ac:dyDescent="0.25">
      <c r="B12" t="s">
        <v>20</v>
      </c>
      <c r="C12">
        <v>0</v>
      </c>
      <c r="D12">
        <v>0</v>
      </c>
      <c r="E12">
        <v>0</v>
      </c>
    </row>
    <row r="14" spans="2:5" x14ac:dyDescent="0.25">
      <c r="B14" t="s">
        <v>21</v>
      </c>
      <c r="C14">
        <v>0.6</v>
      </c>
      <c r="D14">
        <v>0.4</v>
      </c>
    </row>
    <row r="16" spans="2:5" x14ac:dyDescent="0.25">
      <c r="B16" t="s">
        <v>26</v>
      </c>
    </row>
    <row r="17" spans="2:15" x14ac:dyDescent="0.25">
      <c r="B17" t="s">
        <v>27</v>
      </c>
    </row>
    <row r="18" spans="2:15" x14ac:dyDescent="0.25">
      <c r="M18" t="s">
        <v>32</v>
      </c>
      <c r="O18" t="s">
        <v>33</v>
      </c>
    </row>
    <row r="19" spans="2:15" x14ac:dyDescent="0.25">
      <c r="E19" s="2"/>
      <c r="I19" s="2">
        <v>0.75</v>
      </c>
      <c r="M19" t="s">
        <v>34</v>
      </c>
    </row>
    <row r="20" spans="2:15" x14ac:dyDescent="0.25">
      <c r="I20" t="s">
        <v>28</v>
      </c>
    </row>
    <row r="21" spans="2:15" x14ac:dyDescent="0.25">
      <c r="E21" s="2">
        <v>0.6</v>
      </c>
      <c r="L21">
        <f>SUM($I$22,$E$24)</f>
        <v>0</v>
      </c>
    </row>
    <row r="22" spans="2:15" x14ac:dyDescent="0.25">
      <c r="E22" s="1" t="s">
        <v>22</v>
      </c>
      <c r="I22" s="1">
        <v>0</v>
      </c>
      <c r="J22">
        <f>$L$21</f>
        <v>0</v>
      </c>
      <c r="M22">
        <v>0.45</v>
      </c>
      <c r="O22">
        <v>0.81799999999999995</v>
      </c>
    </row>
    <row r="24" spans="2:15" x14ac:dyDescent="0.25">
      <c r="E24" s="3">
        <v>0</v>
      </c>
      <c r="F24">
        <f>IF(ABS(1-SUM($I$19,$I$24))&lt;=0.00001,SUM($I$19*$J$22,$I$24*$J$27),NA())</f>
        <v>0</v>
      </c>
      <c r="I24" s="2">
        <v>0.25</v>
      </c>
    </row>
    <row r="25" spans="2:15" x14ac:dyDescent="0.25">
      <c r="I25" t="s">
        <v>29</v>
      </c>
      <c r="M25">
        <v>0.15</v>
      </c>
      <c r="O25">
        <v>0.33300000000000002</v>
      </c>
    </row>
    <row r="26" spans="2:15" x14ac:dyDescent="0.25">
      <c r="L26">
        <f>SUM($I$27,$E$24)</f>
        <v>0</v>
      </c>
    </row>
    <row r="27" spans="2:15" x14ac:dyDescent="0.25">
      <c r="E27" s="1"/>
      <c r="I27" s="1">
        <v>0</v>
      </c>
      <c r="J27">
        <f>$L$26</f>
        <v>0</v>
      </c>
    </row>
    <row r="29" spans="2:15" x14ac:dyDescent="0.25">
      <c r="B29">
        <f>IF(ABS(1-SUM($E$21,$E$31))&lt;=0.00001,SUM($E$21*$F$24,$E$31*$F$34),NA())</f>
        <v>0</v>
      </c>
      <c r="E29" s="2"/>
      <c r="I29" s="2">
        <v>0.25</v>
      </c>
    </row>
    <row r="30" spans="2:15" x14ac:dyDescent="0.25">
      <c r="I30" t="s">
        <v>30</v>
      </c>
      <c r="M30">
        <v>0.1</v>
      </c>
      <c r="O30">
        <v>0.182</v>
      </c>
    </row>
    <row r="31" spans="2:15" x14ac:dyDescent="0.25">
      <c r="E31" s="2">
        <v>0.4</v>
      </c>
      <c r="L31">
        <f>SUM($I$32,$E$34)</f>
        <v>0</v>
      </c>
    </row>
    <row r="32" spans="2:15" x14ac:dyDescent="0.25">
      <c r="E32" s="1" t="s">
        <v>23</v>
      </c>
      <c r="I32" s="1">
        <v>0</v>
      </c>
      <c r="J32">
        <f>$L$31</f>
        <v>0</v>
      </c>
    </row>
    <row r="34" spans="5:18" x14ac:dyDescent="0.25">
      <c r="E34" s="1">
        <v>0</v>
      </c>
      <c r="F34">
        <f>IF(ABS(1-SUM($I$29,$I$34))&lt;=0.00001,SUM($I$29*$J$32,$I$34*$J$37),NA())</f>
        <v>0</v>
      </c>
      <c r="I34" s="2">
        <v>0.75</v>
      </c>
    </row>
    <row r="35" spans="5:18" x14ac:dyDescent="0.25">
      <c r="I35" t="s">
        <v>31</v>
      </c>
      <c r="M35">
        <v>0.3</v>
      </c>
      <c r="O35">
        <v>0.66700000000000004</v>
      </c>
    </row>
    <row r="36" spans="5:18" x14ac:dyDescent="0.25">
      <c r="L36">
        <f>SUM($I$37,$E$34)</f>
        <v>0</v>
      </c>
    </row>
    <row r="37" spans="5:18" x14ac:dyDescent="0.25">
      <c r="I37" s="1">
        <v>0</v>
      </c>
      <c r="J37">
        <f>$L$36</f>
        <v>0</v>
      </c>
    </row>
    <row r="42" spans="5:18" x14ac:dyDescent="0.25">
      <c r="I42" t="s">
        <v>35</v>
      </c>
      <c r="N42" t="s">
        <v>36</v>
      </c>
      <c r="O42" t="s">
        <v>37</v>
      </c>
      <c r="P42" t="s">
        <v>38</v>
      </c>
      <c r="Q42" t="s">
        <v>39</v>
      </c>
      <c r="R42" t="s">
        <v>40</v>
      </c>
    </row>
    <row r="43" spans="5:18" x14ac:dyDescent="0.25">
      <c r="I43" t="s">
        <v>41</v>
      </c>
      <c r="N43" t="s">
        <v>42</v>
      </c>
      <c r="O43" t="s">
        <v>43</v>
      </c>
      <c r="P43" t="s">
        <v>43</v>
      </c>
      <c r="Q43" t="s">
        <v>42</v>
      </c>
      <c r="R43" t="s">
        <v>25</v>
      </c>
    </row>
    <row r="44" spans="5:18" x14ac:dyDescent="0.25">
      <c r="N44" t="s">
        <v>44</v>
      </c>
      <c r="O44" t="s">
        <v>45</v>
      </c>
      <c r="P44" t="s">
        <v>46</v>
      </c>
      <c r="Q44" t="s">
        <v>45</v>
      </c>
      <c r="R44" s="4">
        <v>1050000</v>
      </c>
    </row>
    <row r="45" spans="5:18" x14ac:dyDescent="0.25">
      <c r="I45" s="4">
        <v>1000000</v>
      </c>
      <c r="N45" t="s">
        <v>44</v>
      </c>
      <c r="O45" t="s">
        <v>45</v>
      </c>
      <c r="P45" t="s">
        <v>46</v>
      </c>
      <c r="Q45" t="s">
        <v>46</v>
      </c>
      <c r="R45" s="4">
        <v>150000</v>
      </c>
    </row>
    <row r="46" spans="5:18" x14ac:dyDescent="0.25">
      <c r="I46" s="4">
        <v>1250000</v>
      </c>
      <c r="N46" t="s">
        <v>44</v>
      </c>
      <c r="O46" t="s">
        <v>45</v>
      </c>
      <c r="P46" t="s">
        <v>46</v>
      </c>
      <c r="Q46" t="s">
        <v>46</v>
      </c>
      <c r="R46" s="4">
        <v>262500</v>
      </c>
    </row>
    <row r="47" spans="5:18" x14ac:dyDescent="0.25">
      <c r="I47" s="4">
        <v>1500000</v>
      </c>
      <c r="N47" t="s">
        <v>44</v>
      </c>
      <c r="O47" t="s">
        <v>45</v>
      </c>
      <c r="P47" t="s">
        <v>46</v>
      </c>
      <c r="Q47" t="s">
        <v>45</v>
      </c>
      <c r="R47" s="4">
        <v>375000</v>
      </c>
    </row>
    <row r="48" spans="5:18" x14ac:dyDescent="0.25">
      <c r="I48" s="4">
        <v>1750000</v>
      </c>
      <c r="N48" t="s">
        <v>44</v>
      </c>
      <c r="O48" t="s">
        <v>45</v>
      </c>
      <c r="P48" t="s">
        <v>46</v>
      </c>
      <c r="Q48" t="s">
        <v>45</v>
      </c>
      <c r="R48" s="4">
        <v>487500</v>
      </c>
    </row>
    <row r="49" spans="2:18" x14ac:dyDescent="0.25">
      <c r="I49" s="4">
        <v>2000000</v>
      </c>
      <c r="N49" t="s">
        <v>44</v>
      </c>
      <c r="O49" t="s">
        <v>45</v>
      </c>
      <c r="P49" t="s">
        <v>46</v>
      </c>
      <c r="Q49" t="s">
        <v>45</v>
      </c>
      <c r="R49" s="4">
        <v>600000</v>
      </c>
    </row>
    <row r="50" spans="2:18" x14ac:dyDescent="0.25">
      <c r="I50" s="4">
        <v>2250000</v>
      </c>
      <c r="N50" t="s">
        <v>44</v>
      </c>
      <c r="O50" t="s">
        <v>45</v>
      </c>
      <c r="P50" t="s">
        <v>46</v>
      </c>
      <c r="Q50" t="s">
        <v>45</v>
      </c>
      <c r="R50" s="4">
        <v>712500</v>
      </c>
    </row>
    <row r="51" spans="2:18" x14ac:dyDescent="0.25">
      <c r="I51" s="4">
        <v>2500000</v>
      </c>
      <c r="N51" t="s">
        <v>44</v>
      </c>
      <c r="O51" t="s">
        <v>45</v>
      </c>
      <c r="P51" t="s">
        <v>46</v>
      </c>
      <c r="Q51" t="s">
        <v>45</v>
      </c>
      <c r="R51" s="4">
        <v>825000</v>
      </c>
    </row>
    <row r="52" spans="2:18" x14ac:dyDescent="0.25">
      <c r="I52" s="4">
        <v>2750000</v>
      </c>
      <c r="N52" t="s">
        <v>44</v>
      </c>
      <c r="O52" t="s">
        <v>45</v>
      </c>
      <c r="P52" t="s">
        <v>46</v>
      </c>
      <c r="Q52" t="s">
        <v>45</v>
      </c>
      <c r="R52" s="4">
        <v>937500</v>
      </c>
    </row>
    <row r="53" spans="2:18" x14ac:dyDescent="0.25">
      <c r="I53" s="4">
        <v>3000000</v>
      </c>
      <c r="N53" t="s">
        <v>44</v>
      </c>
      <c r="O53" t="s">
        <v>45</v>
      </c>
      <c r="P53" t="s">
        <v>46</v>
      </c>
      <c r="Q53" t="s">
        <v>45</v>
      </c>
      <c r="R53" s="4">
        <v>1050000</v>
      </c>
    </row>
    <row r="54" spans="2:18" x14ac:dyDescent="0.25">
      <c r="I54" s="4">
        <v>3250000</v>
      </c>
      <c r="N54" t="s">
        <v>44</v>
      </c>
      <c r="O54" t="s">
        <v>45</v>
      </c>
      <c r="P54" t="s">
        <v>46</v>
      </c>
      <c r="Q54" t="s">
        <v>45</v>
      </c>
      <c r="R54" s="4">
        <v>1162500</v>
      </c>
    </row>
    <row r="55" spans="2:18" x14ac:dyDescent="0.25">
      <c r="I55" s="4">
        <v>3500000</v>
      </c>
      <c r="N55" t="s">
        <v>47</v>
      </c>
      <c r="O55" t="s">
        <v>45</v>
      </c>
      <c r="P55" t="s">
        <v>46</v>
      </c>
      <c r="Q55" t="s">
        <v>45</v>
      </c>
      <c r="R55" s="4">
        <v>1300000</v>
      </c>
    </row>
    <row r="56" spans="2:18" x14ac:dyDescent="0.25">
      <c r="I56" s="4">
        <v>3750000</v>
      </c>
      <c r="N56" t="s">
        <v>47</v>
      </c>
      <c r="O56" t="s">
        <v>45</v>
      </c>
      <c r="P56" t="s">
        <v>46</v>
      </c>
      <c r="Q56" t="s">
        <v>45</v>
      </c>
      <c r="R56" s="4">
        <v>1450000</v>
      </c>
    </row>
    <row r="58" spans="2:18" x14ac:dyDescent="0.25">
      <c r="B58" t="s">
        <v>24</v>
      </c>
      <c r="C58" t="s">
        <v>50</v>
      </c>
      <c r="D58" t="s">
        <v>54</v>
      </c>
      <c r="I58" t="s">
        <v>55</v>
      </c>
    </row>
    <row r="59" spans="2:18" x14ac:dyDescent="0.25">
      <c r="B59" t="s">
        <v>22</v>
      </c>
      <c r="C59">
        <v>0.6</v>
      </c>
      <c r="D59">
        <v>0.75</v>
      </c>
      <c r="I59" s="4">
        <v>0.25</v>
      </c>
    </row>
    <row r="60" spans="2:18" x14ac:dyDescent="0.25">
      <c r="B60" t="s">
        <v>23</v>
      </c>
      <c r="C60">
        <v>0.4</v>
      </c>
      <c r="D60">
        <v>0.25</v>
      </c>
      <c r="I60" s="4">
        <v>0.75</v>
      </c>
    </row>
    <row r="63" spans="2:18" x14ac:dyDescent="0.25">
      <c r="B63" t="s">
        <v>51</v>
      </c>
      <c r="C63" t="s">
        <v>52</v>
      </c>
      <c r="D63" t="s">
        <v>12</v>
      </c>
      <c r="I63" t="s">
        <v>53</v>
      </c>
    </row>
    <row r="64" spans="2:18" x14ac:dyDescent="0.25">
      <c r="B64" t="s">
        <v>48</v>
      </c>
      <c r="C64">
        <v>0.55000000000000004</v>
      </c>
      <c r="D64">
        <v>0.81799999999999995</v>
      </c>
      <c r="I64">
        <v>0.182</v>
      </c>
      <c r="N64" t="s">
        <v>71</v>
      </c>
    </row>
    <row r="65" spans="2:19" x14ac:dyDescent="0.25">
      <c r="B65" t="s">
        <v>49</v>
      </c>
      <c r="C65">
        <v>0.45</v>
      </c>
      <c r="D65">
        <v>0.33300000000000002</v>
      </c>
      <c r="I65">
        <v>0.66700000000000004</v>
      </c>
    </row>
    <row r="66" spans="2:19" x14ac:dyDescent="0.25">
      <c r="I66" t="s">
        <v>69</v>
      </c>
    </row>
    <row r="68" spans="2:19" x14ac:dyDescent="0.25">
      <c r="E68" t="s">
        <v>22</v>
      </c>
    </row>
    <row r="69" spans="2:19" x14ac:dyDescent="0.25">
      <c r="C69" t="s">
        <v>58</v>
      </c>
      <c r="N69" t="s">
        <v>72</v>
      </c>
      <c r="S69" t="s">
        <v>67</v>
      </c>
    </row>
    <row r="71" spans="2:19" x14ac:dyDescent="0.25">
      <c r="I71" t="s">
        <v>70</v>
      </c>
      <c r="Q71" t="s">
        <v>66</v>
      </c>
    </row>
    <row r="73" spans="2:19" x14ac:dyDescent="0.25">
      <c r="E73" t="s">
        <v>62</v>
      </c>
    </row>
    <row r="74" spans="2:19" x14ac:dyDescent="0.25">
      <c r="S74" t="s">
        <v>68</v>
      </c>
    </row>
    <row r="76" spans="2:19" x14ac:dyDescent="0.25">
      <c r="M76" t="s">
        <v>63</v>
      </c>
      <c r="Q76" t="s">
        <v>65</v>
      </c>
    </row>
    <row r="77" spans="2:19" x14ac:dyDescent="0.25">
      <c r="N77">
        <v>3</v>
      </c>
    </row>
    <row r="78" spans="2:19" x14ac:dyDescent="0.25">
      <c r="G78" t="s">
        <v>60</v>
      </c>
      <c r="I78">
        <v>1</v>
      </c>
    </row>
    <row r="81" spans="2:14" x14ac:dyDescent="0.25">
      <c r="D81">
        <v>1</v>
      </c>
      <c r="M81" t="s">
        <v>64</v>
      </c>
      <c r="N81">
        <v>-2</v>
      </c>
    </row>
    <row r="82" spans="2:14" x14ac:dyDescent="0.25">
      <c r="C82" t="s">
        <v>59</v>
      </c>
    </row>
    <row r="83" spans="2:14" x14ac:dyDescent="0.25">
      <c r="G83" t="s">
        <v>61</v>
      </c>
    </row>
    <row r="87" spans="2:14" x14ac:dyDescent="0.25">
      <c r="B87" t="s">
        <v>56</v>
      </c>
    </row>
    <row r="88" spans="2:14" x14ac:dyDescent="0.25">
      <c r="B88" t="s">
        <v>57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9"/>
  <sheetViews>
    <sheetView workbookViewId="0">
      <selection activeCell="D9" sqref="D9"/>
    </sheetView>
  </sheetViews>
  <sheetFormatPr defaultRowHeight="15" x14ac:dyDescent="0.25"/>
  <sheetData>
    <row r="3" spans="2:5" x14ac:dyDescent="0.25">
      <c r="B3" t="s">
        <v>0</v>
      </c>
      <c r="C3" t="s">
        <v>73</v>
      </c>
      <c r="D3" t="s">
        <v>76</v>
      </c>
      <c r="E3" t="s">
        <v>75</v>
      </c>
    </row>
    <row r="4" spans="2:5" x14ac:dyDescent="0.25">
      <c r="B4" s="5">
        <v>10</v>
      </c>
      <c r="C4">
        <v>0.3</v>
      </c>
      <c r="D4">
        <f t="shared" ref="D4:D5" si="0">SQRT(B4+6)</f>
        <v>4</v>
      </c>
    </row>
    <row r="5" spans="2:5" x14ac:dyDescent="0.25">
      <c r="B5" s="5">
        <v>30</v>
      </c>
      <c r="C5">
        <v>0.7</v>
      </c>
      <c r="D5">
        <f t="shared" si="0"/>
        <v>6</v>
      </c>
    </row>
    <row r="6" spans="2:5" x14ac:dyDescent="0.25">
      <c r="E6">
        <f>D4*C4+D5*C5</f>
        <v>5.3999999999999995</v>
      </c>
    </row>
    <row r="8" spans="2:5" x14ac:dyDescent="0.25">
      <c r="B8" t="s">
        <v>74</v>
      </c>
    </row>
    <row r="9" spans="2:5" x14ac:dyDescent="0.25">
      <c r="B9">
        <v>19</v>
      </c>
      <c r="E9">
        <f>SQRT(B9+6)</f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Y35"/>
  <sheetViews>
    <sheetView topLeftCell="I10" workbookViewId="0">
      <selection activeCell="S16" sqref="S16"/>
    </sheetView>
  </sheetViews>
  <sheetFormatPr defaultRowHeight="15" x14ac:dyDescent="0.25"/>
  <sheetData>
    <row r="2" spans="3:6" x14ac:dyDescent="0.25">
      <c r="E2" t="s">
        <v>10</v>
      </c>
    </row>
    <row r="3" spans="3:6" x14ac:dyDescent="0.25">
      <c r="C3" t="s">
        <v>77</v>
      </c>
      <c r="E3" t="s">
        <v>78</v>
      </c>
      <c r="F3" t="s">
        <v>79</v>
      </c>
    </row>
    <row r="4" spans="3:6" x14ac:dyDescent="0.25">
      <c r="E4">
        <v>25</v>
      </c>
      <c r="F4">
        <v>36</v>
      </c>
    </row>
    <row r="5" spans="3:6" x14ac:dyDescent="0.25">
      <c r="E5">
        <v>100</v>
      </c>
      <c r="F5">
        <v>0</v>
      </c>
    </row>
    <row r="6" spans="3:6" x14ac:dyDescent="0.25">
      <c r="E6">
        <v>0</v>
      </c>
      <c r="F6">
        <v>49</v>
      </c>
    </row>
    <row r="7" spans="3:6" x14ac:dyDescent="0.25">
      <c r="C7" t="s">
        <v>82</v>
      </c>
      <c r="E7" t="s">
        <v>81</v>
      </c>
      <c r="F7" t="s">
        <v>80</v>
      </c>
    </row>
    <row r="10" spans="3:6" x14ac:dyDescent="0.25">
      <c r="D10" t="s">
        <v>83</v>
      </c>
    </row>
    <row r="11" spans="3:6" x14ac:dyDescent="0.25">
      <c r="D11" t="s">
        <v>84</v>
      </c>
    </row>
    <row r="13" spans="3:6" x14ac:dyDescent="0.25">
      <c r="C13" t="s">
        <v>85</v>
      </c>
      <c r="F13" t="s">
        <v>86</v>
      </c>
    </row>
    <row r="15" spans="3:6" x14ac:dyDescent="0.25">
      <c r="C15">
        <f>SQRT(D15)</f>
        <v>0.5</v>
      </c>
      <c r="D15">
        <v>0.25</v>
      </c>
    </row>
    <row r="16" spans="3:6" x14ac:dyDescent="0.25">
      <c r="C16">
        <f t="shared" ref="C16:C17" si="0">SQRT(D16)</f>
        <v>0.70710678118654757</v>
      </c>
      <c r="D16">
        <v>0.5</v>
      </c>
    </row>
    <row r="17" spans="3:25" x14ac:dyDescent="0.25">
      <c r="C17">
        <f t="shared" si="0"/>
        <v>0.8660254037844386</v>
      </c>
      <c r="D17">
        <v>0.75</v>
      </c>
    </row>
    <row r="18" spans="3:25" x14ac:dyDescent="0.25">
      <c r="G18" t="s">
        <v>87</v>
      </c>
      <c r="O18" t="s">
        <v>87</v>
      </c>
      <c r="V18" t="s">
        <v>87</v>
      </c>
    </row>
    <row r="19" spans="3:25" x14ac:dyDescent="0.25">
      <c r="G19">
        <v>0.25</v>
      </c>
      <c r="O19">
        <v>0.5</v>
      </c>
      <c r="V19">
        <v>0.75</v>
      </c>
    </row>
    <row r="20" spans="3:25" x14ac:dyDescent="0.25">
      <c r="F20">
        <v>25.623899999999999</v>
      </c>
      <c r="G20">
        <f>G19</f>
        <v>0.25</v>
      </c>
      <c r="N20">
        <v>25.623899999999999</v>
      </c>
      <c r="O20">
        <f>O19</f>
        <v>0.5</v>
      </c>
      <c r="U20">
        <v>25.623899999999999</v>
      </c>
      <c r="V20">
        <f>V19</f>
        <v>0.75</v>
      </c>
    </row>
    <row r="21" spans="3:25" x14ac:dyDescent="0.25">
      <c r="H21">
        <f>G20*F20+F23*G23</f>
        <v>29.914349999999999</v>
      </c>
      <c r="P21">
        <f>O20*N20+N23*O23</f>
        <v>28.484200000000001</v>
      </c>
      <c r="W21">
        <f>V20*U20+U23*V23</f>
        <v>27.05405</v>
      </c>
    </row>
    <row r="22" spans="3:25" x14ac:dyDescent="0.25">
      <c r="H22" t="s">
        <v>89</v>
      </c>
      <c r="P22" t="s">
        <v>89</v>
      </c>
      <c r="W22" t="s">
        <v>89</v>
      </c>
    </row>
    <row r="23" spans="3:25" x14ac:dyDescent="0.25">
      <c r="F23">
        <v>31.3445</v>
      </c>
      <c r="G23">
        <f>1-G19</f>
        <v>0.75</v>
      </c>
      <c r="N23">
        <v>31.3445</v>
      </c>
      <c r="O23">
        <f>1-O19</f>
        <v>0.5</v>
      </c>
      <c r="U23">
        <v>31.3445</v>
      </c>
      <c r="V23">
        <f>1-V19</f>
        <v>0.25</v>
      </c>
    </row>
    <row r="26" spans="3:25" x14ac:dyDescent="0.25">
      <c r="F26">
        <v>47.193260000000002</v>
      </c>
      <c r="G26">
        <f>G19</f>
        <v>0.25</v>
      </c>
      <c r="N26">
        <v>47.193260000000002</v>
      </c>
      <c r="O26">
        <f>O19</f>
        <v>0.5</v>
      </c>
      <c r="U26">
        <v>47.193260000000002</v>
      </c>
      <c r="V26">
        <f>V19</f>
        <v>0.75</v>
      </c>
    </row>
    <row r="27" spans="3:25" x14ac:dyDescent="0.25">
      <c r="H27">
        <f>G26*F26+F29*G29</f>
        <v>11.798315000000001</v>
      </c>
      <c r="J27">
        <f>MAX(H21,H27,H33)</f>
        <v>30.038024999999998</v>
      </c>
      <c r="P27">
        <f>O26*N26+N29*O29</f>
        <v>23.596630000000001</v>
      </c>
      <c r="R27">
        <f>MAX(P21,P27,P33)</f>
        <v>28.484200000000001</v>
      </c>
      <c r="W27">
        <f>V26*U26+U29*V29</f>
        <v>35.394945</v>
      </c>
      <c r="Y27">
        <f>MAX(W21,W27,W33)</f>
        <v>35.394945</v>
      </c>
    </row>
    <row r="28" spans="3:25" x14ac:dyDescent="0.25">
      <c r="H28" t="s">
        <v>88</v>
      </c>
      <c r="P28" t="s">
        <v>88</v>
      </c>
      <c r="W28" t="s">
        <v>88</v>
      </c>
    </row>
    <row r="29" spans="3:25" x14ac:dyDescent="0.25">
      <c r="F29">
        <v>0</v>
      </c>
      <c r="G29">
        <f>1-G26</f>
        <v>0.75</v>
      </c>
      <c r="N29">
        <v>0</v>
      </c>
      <c r="O29">
        <f>1-O26</f>
        <v>0.5</v>
      </c>
      <c r="U29">
        <v>0</v>
      </c>
      <c r="V29">
        <f>1-V26</f>
        <v>0.25</v>
      </c>
    </row>
    <row r="32" spans="3:25" x14ac:dyDescent="0.25">
      <c r="F32">
        <v>0</v>
      </c>
      <c r="G32">
        <f>G19</f>
        <v>0.25</v>
      </c>
      <c r="N32">
        <v>0</v>
      </c>
      <c r="O32">
        <f>O19</f>
        <v>0.5</v>
      </c>
      <c r="U32">
        <v>0</v>
      </c>
      <c r="V32">
        <f>V19</f>
        <v>0.75</v>
      </c>
    </row>
    <row r="33" spans="6:23" x14ac:dyDescent="0.25">
      <c r="H33">
        <f>G32*F32+F35*G35</f>
        <v>30.038024999999998</v>
      </c>
      <c r="P33">
        <f>O32*N32+N35*O35</f>
        <v>20.02535</v>
      </c>
      <c r="W33">
        <f>V32*U32+U35*V35</f>
        <v>10.012675</v>
      </c>
    </row>
    <row r="34" spans="6:23" x14ac:dyDescent="0.25">
      <c r="H34" t="s">
        <v>90</v>
      </c>
      <c r="P34" t="s">
        <v>90</v>
      </c>
      <c r="W34" t="s">
        <v>90</v>
      </c>
    </row>
    <row r="35" spans="6:23" x14ac:dyDescent="0.25">
      <c r="F35">
        <v>40.050699999999999</v>
      </c>
      <c r="G35">
        <f>1-G32</f>
        <v>0.75</v>
      </c>
      <c r="N35">
        <v>40.050699999999999</v>
      </c>
      <c r="O35">
        <f>1-O32</f>
        <v>0.5</v>
      </c>
      <c r="U35">
        <v>40.050699999999999</v>
      </c>
      <c r="V35">
        <f>1-V32</f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"/>
  <sheetViews>
    <sheetView workbookViewId="0">
      <selection activeCell="H11" sqref="H11"/>
    </sheetView>
  </sheetViews>
  <sheetFormatPr defaultRowHeight="15" x14ac:dyDescent="0.25"/>
  <sheetData>
    <row r="1" spans="2:6" x14ac:dyDescent="0.25">
      <c r="C1" t="s">
        <v>7</v>
      </c>
    </row>
    <row r="2" spans="2:6" x14ac:dyDescent="0.25">
      <c r="C2" t="s">
        <v>8</v>
      </c>
      <c r="E2" t="s">
        <v>6</v>
      </c>
    </row>
    <row r="3" spans="2:6" x14ac:dyDescent="0.25">
      <c r="B3" t="s">
        <v>0</v>
      </c>
      <c r="C3" t="s">
        <v>4</v>
      </c>
      <c r="D3" t="s">
        <v>5</v>
      </c>
      <c r="E3" t="s">
        <v>4</v>
      </c>
      <c r="F3" t="s">
        <v>5</v>
      </c>
    </row>
    <row r="4" spans="2:6" x14ac:dyDescent="0.25">
      <c r="B4" t="s">
        <v>1</v>
      </c>
      <c r="C4">
        <v>0.2</v>
      </c>
      <c r="D4">
        <v>0.5</v>
      </c>
      <c r="E4">
        <v>0</v>
      </c>
      <c r="F4">
        <v>1</v>
      </c>
    </row>
    <row r="5" spans="2:6" x14ac:dyDescent="0.25">
      <c r="B5" t="s">
        <v>2</v>
      </c>
      <c r="C5">
        <v>0.8</v>
      </c>
      <c r="D5">
        <v>0.5</v>
      </c>
      <c r="E5">
        <v>0.5</v>
      </c>
      <c r="F5">
        <v>0</v>
      </c>
    </row>
    <row r="6" spans="2:6" x14ac:dyDescent="0.25">
      <c r="B6" t="s">
        <v>3</v>
      </c>
      <c r="C6">
        <v>0</v>
      </c>
      <c r="D6">
        <v>0</v>
      </c>
      <c r="E6">
        <v>0.5</v>
      </c>
      <c r="F6">
        <v>0</v>
      </c>
    </row>
    <row r="8" spans="2:6" x14ac:dyDescent="0.25">
      <c r="C8" t="s">
        <v>0</v>
      </c>
      <c r="F8" t="s">
        <v>9</v>
      </c>
    </row>
    <row r="9" spans="2:6" x14ac:dyDescent="0.25">
      <c r="C9" t="s">
        <v>1</v>
      </c>
      <c r="F9">
        <v>0</v>
      </c>
    </row>
    <row r="10" spans="2:6" x14ac:dyDescent="0.25">
      <c r="C10" t="s">
        <v>2</v>
      </c>
      <c r="F10">
        <v>10</v>
      </c>
    </row>
    <row r="11" spans="2:6" x14ac:dyDescent="0.25">
      <c r="C11" t="s">
        <v>3</v>
      </c>
      <c r="F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workbookViewId="0">
      <selection activeCell="D33" sqref="D33"/>
    </sheetView>
  </sheetViews>
  <sheetFormatPr defaultRowHeight="15" x14ac:dyDescent="0.25"/>
  <sheetData>
    <row r="1" spans="4:18" x14ac:dyDescent="0.25">
      <c r="D1" s="2"/>
    </row>
    <row r="2" spans="4:18" x14ac:dyDescent="0.25">
      <c r="H2" t="s">
        <v>97</v>
      </c>
      <c r="R2" s="6" t="s">
        <v>91</v>
      </c>
    </row>
    <row r="3" spans="4:18" x14ac:dyDescent="0.25">
      <c r="D3" s="2"/>
      <c r="O3">
        <v>14</v>
      </c>
      <c r="Q3" t="s">
        <v>92</v>
      </c>
      <c r="R3">
        <v>0.3</v>
      </c>
    </row>
    <row r="4" spans="4:18" x14ac:dyDescent="0.25">
      <c r="D4" s="1"/>
      <c r="H4" s="1">
        <v>-6</v>
      </c>
      <c r="I4">
        <f>$O$3</f>
        <v>14</v>
      </c>
      <c r="Q4" t="s">
        <v>93</v>
      </c>
      <c r="R4">
        <v>0.3</v>
      </c>
    </row>
    <row r="5" spans="4:18" x14ac:dyDescent="0.25">
      <c r="Q5" t="s">
        <v>94</v>
      </c>
      <c r="R5">
        <v>0.4</v>
      </c>
    </row>
    <row r="6" spans="4:18" x14ac:dyDescent="0.25">
      <c r="D6" s="2">
        <v>0.3</v>
      </c>
      <c r="L6" s="2">
        <v>0.33300000000000002</v>
      </c>
    </row>
    <row r="7" spans="4:18" x14ac:dyDescent="0.25">
      <c r="D7" t="s">
        <v>95</v>
      </c>
      <c r="L7" t="s">
        <v>99</v>
      </c>
    </row>
    <row r="8" spans="4:18" x14ac:dyDescent="0.25">
      <c r="F8" t="e">
        <f>IF($E$9=$I$4,1,IF($E$9=$I$14,2))</f>
        <v>#N/A</v>
      </c>
      <c r="O8">
        <v>53</v>
      </c>
    </row>
    <row r="9" spans="4:18" x14ac:dyDescent="0.25">
      <c r="D9" s="1">
        <v>0</v>
      </c>
      <c r="E9" t="e">
        <f>MIN($I$4,$I$14)</f>
        <v>#N/A</v>
      </c>
      <c r="H9" s="1"/>
      <c r="L9" s="1">
        <v>60</v>
      </c>
      <c r="M9">
        <f>$O$8</f>
        <v>53</v>
      </c>
    </row>
    <row r="11" spans="4:18" x14ac:dyDescent="0.25">
      <c r="D11" s="2"/>
      <c r="L11" s="2"/>
    </row>
    <row r="12" spans="4:18" x14ac:dyDescent="0.25">
      <c r="H12" t="s">
        <v>98</v>
      </c>
    </row>
    <row r="13" spans="4:18" x14ac:dyDescent="0.25">
      <c r="D13" s="2"/>
    </row>
    <row r="14" spans="4:18" x14ac:dyDescent="0.25">
      <c r="D14" s="1"/>
      <c r="H14" s="1">
        <v>0</v>
      </c>
      <c r="I14" t="e">
        <f>IF(ABS(1-SUM($L$6,$L$11,$L$16))&lt;=0.00001,SUM($L$6*$M$9,$L$11*$M$14,$L$16*$M$19),NA())</f>
        <v>#N/A</v>
      </c>
      <c r="L14" s="1"/>
    </row>
    <row r="16" spans="4:18" x14ac:dyDescent="0.25">
      <c r="D16" s="3"/>
      <c r="L16" s="2">
        <v>0.66669999999999996</v>
      </c>
    </row>
    <row r="17" spans="1:15" x14ac:dyDescent="0.25">
      <c r="L17" t="s">
        <v>100</v>
      </c>
    </row>
    <row r="18" spans="1:15" x14ac:dyDescent="0.25">
      <c r="O18">
        <v>-1</v>
      </c>
    </row>
    <row r="19" spans="1:15" x14ac:dyDescent="0.25">
      <c r="D19" s="1"/>
      <c r="H19" s="1"/>
      <c r="L19" s="1">
        <v>6</v>
      </c>
      <c r="M19">
        <f>$O$18</f>
        <v>-1</v>
      </c>
    </row>
    <row r="21" spans="1:15" x14ac:dyDescent="0.25">
      <c r="D21" s="2"/>
    </row>
    <row r="22" spans="1:15" x14ac:dyDescent="0.25">
      <c r="H22" t="s">
        <v>97</v>
      </c>
    </row>
    <row r="23" spans="1:15" x14ac:dyDescent="0.25">
      <c r="D23" s="2"/>
      <c r="O23">
        <v>15</v>
      </c>
    </row>
    <row r="24" spans="1:15" x14ac:dyDescent="0.25">
      <c r="D24" s="1"/>
      <c r="H24" s="1">
        <v>15</v>
      </c>
      <c r="I24">
        <f>$O$23</f>
        <v>15</v>
      </c>
    </row>
    <row r="26" spans="1:15" x14ac:dyDescent="0.25">
      <c r="D26" s="2">
        <v>0.3</v>
      </c>
      <c r="L26" s="2">
        <v>0.5</v>
      </c>
    </row>
    <row r="27" spans="1:15" x14ac:dyDescent="0.25">
      <c r="D27" t="s">
        <v>96</v>
      </c>
      <c r="L27" t="s">
        <v>99</v>
      </c>
    </row>
    <row r="28" spans="1:15" x14ac:dyDescent="0.25">
      <c r="F28">
        <f>IF($E$29=$I$24,1,IF($E$29=$I$34,2))</f>
        <v>1</v>
      </c>
      <c r="O28">
        <v>54</v>
      </c>
    </row>
    <row r="29" spans="1:15" x14ac:dyDescent="0.25">
      <c r="A29" t="e">
        <f>IF(ABS(1-SUM($D$6,$D$26,#REF!))&lt;=0.00001,SUM($D$6*$E$9,$D$26*$E$29,#REF!*#REF!),NA())</f>
        <v>#REF!</v>
      </c>
      <c r="D29" s="1">
        <v>0</v>
      </c>
      <c r="E29">
        <f>MIN($I$24,$I$34)</f>
        <v>15</v>
      </c>
      <c r="H29" s="1"/>
      <c r="L29" s="1">
        <v>900</v>
      </c>
      <c r="M29">
        <f>$O$28</f>
        <v>54</v>
      </c>
    </row>
    <row r="31" spans="1:15" x14ac:dyDescent="0.25">
      <c r="L31" s="2"/>
    </row>
    <row r="32" spans="1:15" x14ac:dyDescent="0.25">
      <c r="H32" t="s">
        <v>98</v>
      </c>
    </row>
    <row r="33" spans="3:15" x14ac:dyDescent="0.25">
      <c r="D33" s="2"/>
    </row>
    <row r="34" spans="3:15" x14ac:dyDescent="0.25">
      <c r="H34" s="1">
        <v>-6</v>
      </c>
      <c r="I34">
        <f>IF(ABS(1-SUM($L$26,$L$31,$L$36))&lt;=0.00001,SUM($L$26*$M$29,$L$31*$M$34,$L$36*$M$39),NA())</f>
        <v>27</v>
      </c>
      <c r="L34" s="1"/>
    </row>
    <row r="36" spans="3:15" x14ac:dyDescent="0.25">
      <c r="D36" s="1"/>
      <c r="L36" s="2">
        <v>0.5</v>
      </c>
    </row>
    <row r="37" spans="3:15" x14ac:dyDescent="0.25">
      <c r="L37" t="s">
        <v>100</v>
      </c>
    </row>
    <row r="38" spans="3:15" x14ac:dyDescent="0.25">
      <c r="C38" t="s">
        <v>101</v>
      </c>
      <c r="O38">
        <v>0</v>
      </c>
    </row>
    <row r="39" spans="3:15" x14ac:dyDescent="0.25">
      <c r="H39" s="1"/>
      <c r="L39" s="1">
        <v>1100</v>
      </c>
      <c r="M39">
        <f>$O$38</f>
        <v>0</v>
      </c>
    </row>
    <row r="41" spans="3:15" x14ac:dyDescent="0.25">
      <c r="L4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16.4.4</vt:lpstr>
      <vt:lpstr>16.6.3</vt:lpstr>
      <vt:lpstr>16.6.6</vt:lpstr>
      <vt:lpstr>16.6.7</vt:lpstr>
      <vt:lpstr>16.5.2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2017-12-13T05:53:01Z</dcterms:modified>
</cp:coreProperties>
</file>