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popolow/Desktop/"/>
    </mc:Choice>
  </mc:AlternateContent>
  <xr:revisionPtr revIDLastSave="0" documentId="13_ncr:1_{D60843DC-0F2B-3C47-9A99-83841463F68E}" xr6:coauthVersionLast="36" xr6:coauthVersionMax="43" xr10:uidLastSave="{00000000-0000-0000-0000-000000000000}"/>
  <bookViews>
    <workbookView xWindow="6260" yWindow="1320" windowWidth="35560" windowHeight="21560" tabRatio="665" activeTab="8" xr2:uid="{00000000-000D-0000-FFFF-FFFF00000000}"/>
  </bookViews>
  <sheets>
    <sheet name="Player Dashboard" sheetId="9" r:id="rId1"/>
    <sheet name="Elo History" sheetId="10" r:id="rId2"/>
    <sheet name="Elos" sheetId="5" r:id="rId3"/>
    <sheet name="Games Played" sheetId="6" r:id="rId4"/>
    <sheet name="Win-Loss Numbers" sheetId="7" r:id="rId5"/>
    <sheet name="Win-Loss Percentages" sheetId="8" r:id="rId6"/>
    <sheet name="Game Data" sheetId="1" r:id="rId7"/>
    <sheet name="Player Data" sheetId="2" r:id="rId8"/>
    <sheet name="Elo Data" sheetId="3" r:id="rId9"/>
    <sheet name="Reference" sheetId="4" r:id="rId10"/>
  </sheets>
  <definedNames>
    <definedName name="_xlnm._FilterDatabase" localSheetId="7" hidden="1">'Player Data'!$A$3:$T$1001</definedName>
    <definedName name="_xlchart.v1.0" hidden="1">'Elo Data'!$U$3:$U$296</definedName>
    <definedName name="_xlchart.v1.1" hidden="1">'Elo Data'!$U$3:$U$296</definedName>
    <definedName name="_xlchart.v1.10" hidden="1">'Player Data'!$D$4:$D$24</definedName>
    <definedName name="_xlchart.v1.11" hidden="1">'Elo Data'!$U$3:$U$296</definedName>
    <definedName name="_xlchart.v1.2" hidden="1">'Elo Data'!$U$3:$U$296</definedName>
    <definedName name="_xlchart.v1.3" hidden="1">'Elo Data'!$U$3:$U$296</definedName>
    <definedName name="_xlchart.v1.4" hidden="1">'Elo Data'!$U$3:$U$296</definedName>
    <definedName name="_xlchart.v1.5" hidden="1">'Elo Data'!$U$3:$U$296</definedName>
    <definedName name="_xlchart.v1.6" hidden="1">'Elo Data'!$U$3:$U$296</definedName>
    <definedName name="_xlchart.v1.7" hidden="1">'Elo Data'!$T$3:$T$179</definedName>
    <definedName name="_xlchart.v1.8" hidden="1">'Elo Data'!$T$3:$T$296</definedName>
    <definedName name="_xlchart.v1.9" hidden="1">'Player Data'!$A$4:$A$24</definedName>
    <definedName name="_xlcn.WorksheetConnection_SBP10PingPongGameHistory.xlsxGameData1" hidden="1">GameData[]</definedName>
    <definedName name="_xlcn.WorksheetConnection_SBP10PingPongGameHistory.xlsxPlayerData1" hidden="1">PlayerData[]</definedName>
    <definedName name="PlayerDashPlayer">'Player Dashboard'!$B$2</definedName>
    <definedName name="wins">'Player Data'!$E$4:$E$1001</definedName>
  </definedNames>
  <calcPr calcId="181029"/>
  <extLst>
    <ext xmlns:x15="http://schemas.microsoft.com/office/spreadsheetml/2010/11/main" uri="{FCE2AD5D-F65C-4FA6-A056-5C36A1767C68}">
      <x15:dataModel>
        <x15:modelTables>
          <x15:modelTable id="GameData" name="GameData" connection="WorksheetConnection_SBP10 - Ping Pong Game History.xlsx!GameData"/>
          <x15:modelTable id="PlayerData" name="PlayerData" connection="WorksheetConnection_SBP10 - Ping Pong Game History.xlsx!PlayerData"/>
        </x15:modelTables>
        <x15:modelRelationships>
          <x15:modelRelationship fromTable="GameData" fromColumn="Winner" toTable="PlayerData" toColumn="Player"/>
        </x15:modelRelationships>
      </x15:dataModel>
    </ext>
  </extLst>
</workbook>
</file>

<file path=xl/calcChain.xml><?xml version="1.0" encoding="utf-8"?>
<calcChain xmlns="http://schemas.openxmlformats.org/spreadsheetml/2006/main">
  <c r="U3" i="3" l="1"/>
  <c r="V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W3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T3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D24" i="2"/>
  <c r="B24" i="2" s="1"/>
  <c r="E24" i="2"/>
  <c r="F24" i="2"/>
  <c r="P24" i="2"/>
  <c r="Q24" i="2"/>
  <c r="R24" i="2"/>
  <c r="S24" i="2"/>
  <c r="D23" i="2"/>
  <c r="B23" i="2" s="1"/>
  <c r="E23" i="2"/>
  <c r="F23" i="2"/>
  <c r="P23" i="2"/>
  <c r="Q23" i="2"/>
  <c r="R23" i="2"/>
  <c r="S23" i="2"/>
  <c r="K4" i="3"/>
  <c r="L4" i="3"/>
  <c r="D4" i="3"/>
  <c r="C4" i="3"/>
  <c r="C24" i="2" l="1"/>
  <c r="C23" i="2"/>
  <c r="I24" i="2"/>
  <c r="K23" i="2"/>
  <c r="T24" i="2"/>
  <c r="G24" i="2"/>
  <c r="H24" i="2"/>
  <c r="I23" i="2"/>
  <c r="K24" i="2"/>
  <c r="T23" i="2"/>
  <c r="G23" i="2"/>
  <c r="H23" i="2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4" i="3"/>
  <c r="B208" i="3"/>
  <c r="B209" i="3"/>
  <c r="B210" i="3"/>
  <c r="B211" i="3"/>
  <c r="B212" i="3"/>
  <c r="B213" i="3"/>
  <c r="B214" i="3"/>
  <c r="J208" i="3"/>
  <c r="J209" i="3"/>
  <c r="J210" i="3"/>
  <c r="J211" i="3"/>
  <c r="J212" i="3"/>
  <c r="J213" i="3"/>
  <c r="J214" i="3"/>
  <c r="B198" i="3"/>
  <c r="B199" i="3"/>
  <c r="B200" i="3"/>
  <c r="B201" i="3"/>
  <c r="B202" i="3"/>
  <c r="B203" i="3"/>
  <c r="B204" i="3"/>
  <c r="B205" i="3"/>
  <c r="B206" i="3"/>
  <c r="B207" i="3"/>
  <c r="J198" i="3"/>
  <c r="J199" i="3"/>
  <c r="J200" i="3"/>
  <c r="J201" i="3"/>
  <c r="J202" i="3"/>
  <c r="J203" i="3"/>
  <c r="J204" i="3"/>
  <c r="J205" i="3"/>
  <c r="J206" i="3"/>
  <c r="J207" i="3"/>
  <c r="B187" i="3"/>
  <c r="B188" i="3"/>
  <c r="B189" i="3"/>
  <c r="B190" i="3"/>
  <c r="B191" i="3"/>
  <c r="B192" i="3"/>
  <c r="B193" i="3"/>
  <c r="B194" i="3"/>
  <c r="B195" i="3"/>
  <c r="B196" i="3"/>
  <c r="B197" i="3"/>
  <c r="J187" i="3"/>
  <c r="J188" i="3"/>
  <c r="J189" i="3"/>
  <c r="J190" i="3"/>
  <c r="J191" i="3"/>
  <c r="J192" i="3"/>
  <c r="J193" i="3"/>
  <c r="J194" i="3"/>
  <c r="J195" i="3"/>
  <c r="J196" i="3"/>
  <c r="J197" i="3"/>
  <c r="B179" i="3"/>
  <c r="B180" i="3"/>
  <c r="B181" i="3"/>
  <c r="B182" i="3"/>
  <c r="B183" i="3"/>
  <c r="B184" i="3"/>
  <c r="B185" i="3"/>
  <c r="B186" i="3"/>
  <c r="J179" i="3"/>
  <c r="J180" i="3"/>
  <c r="J181" i="3"/>
  <c r="J182" i="3"/>
  <c r="J183" i="3"/>
  <c r="J184" i="3"/>
  <c r="J185" i="3"/>
  <c r="J186" i="3"/>
  <c r="D22" i="2"/>
  <c r="E22" i="2"/>
  <c r="F22" i="2"/>
  <c r="P22" i="2"/>
  <c r="Q22" i="2"/>
  <c r="R22" i="2"/>
  <c r="S22" i="2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D21" i="2"/>
  <c r="E21" i="2"/>
  <c r="F21" i="2"/>
  <c r="P21" i="2"/>
  <c r="Q21" i="2"/>
  <c r="R21" i="2"/>
  <c r="S21" i="2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B136" i="3"/>
  <c r="B137" i="3"/>
  <c r="B138" i="3"/>
  <c r="B139" i="3"/>
  <c r="B140" i="3"/>
  <c r="B141" i="3"/>
  <c r="B142" i="3"/>
  <c r="B143" i="3"/>
  <c r="B144" i="3"/>
  <c r="B145" i="3"/>
  <c r="J136" i="3"/>
  <c r="J137" i="3"/>
  <c r="J138" i="3"/>
  <c r="J139" i="3"/>
  <c r="J140" i="3"/>
  <c r="J141" i="3"/>
  <c r="J142" i="3"/>
  <c r="J143" i="3"/>
  <c r="J144" i="3"/>
  <c r="J145" i="3"/>
  <c r="B135" i="3"/>
  <c r="J135" i="3"/>
  <c r="B133" i="3"/>
  <c r="B134" i="3"/>
  <c r="J133" i="3"/>
  <c r="J134" i="3"/>
  <c r="B126" i="3"/>
  <c r="B127" i="3"/>
  <c r="B128" i="3"/>
  <c r="B129" i="3"/>
  <c r="B130" i="3"/>
  <c r="B131" i="3"/>
  <c r="B132" i="3"/>
  <c r="J126" i="3"/>
  <c r="J127" i="3"/>
  <c r="J128" i="3"/>
  <c r="J129" i="3"/>
  <c r="J130" i="3"/>
  <c r="J131" i="3"/>
  <c r="J132" i="3"/>
  <c r="B124" i="3"/>
  <c r="B125" i="3"/>
  <c r="J124" i="3"/>
  <c r="J125" i="3"/>
  <c r="K296" i="3"/>
  <c r="K295" i="3"/>
  <c r="C295" i="3"/>
  <c r="L290" i="3"/>
  <c r="D290" i="3"/>
  <c r="L289" i="3"/>
  <c r="D289" i="3"/>
  <c r="K280" i="3"/>
  <c r="C280" i="3"/>
  <c r="C279" i="3"/>
  <c r="K288" i="3"/>
  <c r="K287" i="3"/>
  <c r="C287" i="3"/>
  <c r="L284" i="3"/>
  <c r="L283" i="3"/>
  <c r="D283" i="3"/>
  <c r="D284" i="3"/>
  <c r="K290" i="3"/>
  <c r="K289" i="3"/>
  <c r="C289" i="3"/>
  <c r="C290" i="3"/>
  <c r="L292" i="3"/>
  <c r="L291" i="3"/>
  <c r="D291" i="3"/>
  <c r="D292" i="3"/>
  <c r="K282" i="3"/>
  <c r="K281" i="3"/>
  <c r="C281" i="3"/>
  <c r="C282" i="3"/>
  <c r="D278" i="3"/>
  <c r="L278" i="3"/>
  <c r="D286" i="3"/>
  <c r="L286" i="3"/>
  <c r="L285" i="3"/>
  <c r="D285" i="3"/>
  <c r="K292" i="3"/>
  <c r="C292" i="3"/>
  <c r="K291" i="3"/>
  <c r="C291" i="3"/>
  <c r="D294" i="3"/>
  <c r="L294" i="3"/>
  <c r="L293" i="3"/>
  <c r="D293" i="3"/>
  <c r="L288" i="3"/>
  <c r="L287" i="3"/>
  <c r="D287" i="3"/>
  <c r="D288" i="3"/>
  <c r="K294" i="3"/>
  <c r="K293" i="3"/>
  <c r="C293" i="3"/>
  <c r="C294" i="3"/>
  <c r="L296" i="3"/>
  <c r="L295" i="3"/>
  <c r="D295" i="3"/>
  <c r="D296" i="3"/>
  <c r="K278" i="3"/>
  <c r="C278" i="3"/>
  <c r="K286" i="3"/>
  <c r="K285" i="3"/>
  <c r="C285" i="3"/>
  <c r="C286" i="3"/>
  <c r="L282" i="3"/>
  <c r="D282" i="3"/>
  <c r="L281" i="3"/>
  <c r="D281" i="3"/>
  <c r="K284" i="3"/>
  <c r="C284" i="3"/>
  <c r="K283" i="3"/>
  <c r="C283" i="3"/>
  <c r="L280" i="3"/>
  <c r="L279" i="3"/>
  <c r="D279" i="3"/>
  <c r="D280" i="3"/>
  <c r="K271" i="3"/>
  <c r="K272" i="3"/>
  <c r="C272" i="3"/>
  <c r="C271" i="3"/>
  <c r="L275" i="3"/>
  <c r="L276" i="3"/>
  <c r="D275" i="3"/>
  <c r="D276" i="3"/>
  <c r="K274" i="3"/>
  <c r="C274" i="3"/>
  <c r="C273" i="3"/>
  <c r="K273" i="3"/>
  <c r="L270" i="3"/>
  <c r="D270" i="3"/>
  <c r="L269" i="3"/>
  <c r="D269" i="3"/>
  <c r="L277" i="3"/>
  <c r="D277" i="3"/>
  <c r="K275" i="3"/>
  <c r="K276" i="3"/>
  <c r="C276" i="3"/>
  <c r="C275" i="3"/>
  <c r="D271" i="3"/>
  <c r="L272" i="3"/>
  <c r="L271" i="3"/>
  <c r="D272" i="3"/>
  <c r="K266" i="3"/>
  <c r="C266" i="3"/>
  <c r="C265" i="3"/>
  <c r="K265" i="3"/>
  <c r="L268" i="3"/>
  <c r="L267" i="3"/>
  <c r="D267" i="3"/>
  <c r="D268" i="3"/>
  <c r="L266" i="3"/>
  <c r="D266" i="3"/>
  <c r="L265" i="3"/>
  <c r="D265" i="3"/>
  <c r="C270" i="3"/>
  <c r="K270" i="3"/>
  <c r="C269" i="3"/>
  <c r="K269" i="3"/>
  <c r="K277" i="3"/>
  <c r="C277" i="3"/>
  <c r="L274" i="3"/>
  <c r="D274" i="3"/>
  <c r="L273" i="3"/>
  <c r="D273" i="3"/>
  <c r="K268" i="3"/>
  <c r="C268" i="3"/>
  <c r="C267" i="3"/>
  <c r="K255" i="3"/>
  <c r="C255" i="3"/>
  <c r="K256" i="3"/>
  <c r="C256" i="3"/>
  <c r="L250" i="3"/>
  <c r="D250" i="3"/>
  <c r="L258" i="3"/>
  <c r="D258" i="3"/>
  <c r="L257" i="3"/>
  <c r="D257" i="3"/>
  <c r="K263" i="3"/>
  <c r="C263" i="3"/>
  <c r="K264" i="3"/>
  <c r="C264" i="3"/>
  <c r="K250" i="3"/>
  <c r="C250" i="3"/>
  <c r="K258" i="3"/>
  <c r="K257" i="3"/>
  <c r="C257" i="3"/>
  <c r="C258" i="3"/>
  <c r="D252" i="3"/>
  <c r="L251" i="3"/>
  <c r="D251" i="3"/>
  <c r="L260" i="3"/>
  <c r="D260" i="3"/>
  <c r="L259" i="3"/>
  <c r="D259" i="3"/>
  <c r="L264" i="3"/>
  <c r="D264" i="3"/>
  <c r="L263" i="3"/>
  <c r="D263" i="3"/>
  <c r="C261" i="3"/>
  <c r="K262" i="3"/>
  <c r="C262" i="3"/>
  <c r="K261" i="3"/>
  <c r="K251" i="3"/>
  <c r="C251" i="3"/>
  <c r="C252" i="3"/>
  <c r="K259" i="3"/>
  <c r="C259" i="3"/>
  <c r="K260" i="3"/>
  <c r="C260" i="3"/>
  <c r="D254" i="3"/>
  <c r="L254" i="3"/>
  <c r="L253" i="3"/>
  <c r="D253" i="3"/>
  <c r="D262" i="3"/>
  <c r="L262" i="3"/>
  <c r="L261" i="3"/>
  <c r="D261" i="3"/>
  <c r="C254" i="3"/>
  <c r="K254" i="3"/>
  <c r="K253" i="3"/>
  <c r="L256" i="3"/>
  <c r="D256" i="3"/>
  <c r="L255" i="3"/>
  <c r="D255" i="3"/>
  <c r="D248" i="3"/>
  <c r="L248" i="3"/>
  <c r="L247" i="3"/>
  <c r="D247" i="3"/>
  <c r="K249" i="3"/>
  <c r="C249" i="3"/>
  <c r="L245" i="3"/>
  <c r="D245" i="3"/>
  <c r="L246" i="3"/>
  <c r="D246" i="3"/>
  <c r="K245" i="3"/>
  <c r="C245" i="3"/>
  <c r="K246" i="3"/>
  <c r="C246" i="3"/>
  <c r="L249" i="3"/>
  <c r="D249" i="3"/>
  <c r="C248" i="3"/>
  <c r="K248" i="3"/>
  <c r="K247" i="3"/>
  <c r="C247" i="3"/>
  <c r="B22" i="2" l="1"/>
  <c r="C22" i="2"/>
  <c r="B21" i="2"/>
  <c r="C21" i="2"/>
  <c r="M4" i="3"/>
  <c r="N4" i="3" s="1"/>
  <c r="E4" i="3"/>
  <c r="I22" i="2"/>
  <c r="T22" i="2"/>
  <c r="G22" i="2"/>
  <c r="H22" i="2"/>
  <c r="K22" i="2"/>
  <c r="I21" i="2"/>
  <c r="H21" i="2"/>
  <c r="T21" i="2"/>
  <c r="G21" i="2"/>
  <c r="K21" i="2"/>
  <c r="B11" i="9" l="1"/>
  <c r="D11" i="9"/>
  <c r="F11" i="9"/>
  <c r="H11" i="9"/>
  <c r="J11" i="9"/>
  <c r="L11" i="9"/>
  <c r="N11" i="9"/>
  <c r="H2" i="9"/>
  <c r="N8" i="9"/>
  <c r="N5" i="9"/>
  <c r="N2" i="9"/>
  <c r="M4" i="1"/>
  <c r="K4" i="1"/>
  <c r="J4" i="1"/>
  <c r="Q4" i="2"/>
  <c r="Q5" i="2"/>
  <c r="Q9" i="2"/>
  <c r="Q8" i="2"/>
  <c r="Q6" i="2"/>
  <c r="Q13" i="2"/>
  <c r="Q7" i="2"/>
  <c r="Q10" i="2"/>
  <c r="Q12" i="2"/>
  <c r="Q14" i="2"/>
  <c r="Q15" i="2"/>
  <c r="Q11" i="2"/>
  <c r="Q16" i="2"/>
  <c r="Q17" i="2"/>
  <c r="Q18" i="2"/>
  <c r="Q19" i="2"/>
  <c r="Q20" i="2"/>
  <c r="P4" i="2"/>
  <c r="P5" i="2"/>
  <c r="P9" i="2"/>
  <c r="P8" i="2"/>
  <c r="P6" i="2"/>
  <c r="P13" i="2"/>
  <c r="P7" i="2"/>
  <c r="P10" i="2"/>
  <c r="P12" i="2"/>
  <c r="P14" i="2"/>
  <c r="P15" i="2"/>
  <c r="P11" i="2"/>
  <c r="P16" i="2"/>
  <c r="P17" i="2"/>
  <c r="P18" i="2"/>
  <c r="P19" i="2"/>
  <c r="P20" i="2"/>
  <c r="P4" i="1" l="1"/>
  <c r="O4" i="1"/>
  <c r="N4" i="1"/>
  <c r="S4" i="2"/>
  <c r="S5" i="2"/>
  <c r="S9" i="2"/>
  <c r="S8" i="2"/>
  <c r="S6" i="2"/>
  <c r="S13" i="2"/>
  <c r="S7" i="2"/>
  <c r="S10" i="2"/>
  <c r="S12" i="2"/>
  <c r="S14" i="2"/>
  <c r="S15" i="2"/>
  <c r="S11" i="2"/>
  <c r="S16" i="2"/>
  <c r="S17" i="2"/>
  <c r="S18" i="2"/>
  <c r="S19" i="2"/>
  <c r="S20" i="2"/>
  <c r="R4" i="2"/>
  <c r="R5" i="2"/>
  <c r="R9" i="2"/>
  <c r="R8" i="2"/>
  <c r="R6" i="2"/>
  <c r="R13" i="2"/>
  <c r="R7" i="2"/>
  <c r="R10" i="2"/>
  <c r="R12" i="2"/>
  <c r="R14" i="2"/>
  <c r="R15" i="2"/>
  <c r="R11" i="2"/>
  <c r="R16" i="2"/>
  <c r="R17" i="2"/>
  <c r="R18" i="2"/>
  <c r="R19" i="2"/>
  <c r="R20" i="2"/>
  <c r="F4" i="2"/>
  <c r="F5" i="2"/>
  <c r="F9" i="2"/>
  <c r="F8" i="2"/>
  <c r="F6" i="2"/>
  <c r="F13" i="2"/>
  <c r="F7" i="2"/>
  <c r="F10" i="2"/>
  <c r="F12" i="2"/>
  <c r="F14" i="2"/>
  <c r="F15" i="2"/>
  <c r="F11" i="2"/>
  <c r="F16" i="2"/>
  <c r="F17" i="2"/>
  <c r="F18" i="2"/>
  <c r="F19" i="2"/>
  <c r="F20" i="2"/>
  <c r="E4" i="2"/>
  <c r="E5" i="2"/>
  <c r="E9" i="2"/>
  <c r="E8" i="2"/>
  <c r="E6" i="2"/>
  <c r="E13" i="2"/>
  <c r="E7" i="2"/>
  <c r="E10" i="2"/>
  <c r="E12" i="2"/>
  <c r="E14" i="2"/>
  <c r="E15" i="2"/>
  <c r="E11" i="2"/>
  <c r="E16" i="2"/>
  <c r="E17" i="2"/>
  <c r="E18" i="2"/>
  <c r="E19" i="2"/>
  <c r="E20" i="2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J123" i="3"/>
  <c r="J120" i="3"/>
  <c r="J121" i="3"/>
  <c r="J122" i="3"/>
  <c r="D13" i="2"/>
  <c r="D19" i="2"/>
  <c r="D20" i="2"/>
  <c r="C288" i="3"/>
  <c r="K279" i="3"/>
  <c r="C296" i="3"/>
  <c r="K267" i="3"/>
  <c r="C253" i="3"/>
  <c r="K252" i="3"/>
  <c r="C236" i="3"/>
  <c r="K236" i="3"/>
  <c r="K235" i="3"/>
  <c r="C235" i="3"/>
  <c r="K244" i="3"/>
  <c r="C244" i="3"/>
  <c r="K243" i="3"/>
  <c r="C243" i="3"/>
  <c r="L241" i="3"/>
  <c r="D241" i="3"/>
  <c r="L242" i="3"/>
  <c r="C240" i="3"/>
  <c r="K239" i="3"/>
  <c r="C239" i="3"/>
  <c r="K240" i="3"/>
  <c r="L237" i="3"/>
  <c r="D237" i="3"/>
  <c r="L238" i="3"/>
  <c r="D238" i="3"/>
  <c r="K234" i="3"/>
  <c r="C234" i="3"/>
  <c r="K241" i="3"/>
  <c r="C241" i="3"/>
  <c r="K242" i="3"/>
  <c r="C242" i="3"/>
  <c r="D240" i="3"/>
  <c r="L240" i="3"/>
  <c r="L239" i="3"/>
  <c r="D239" i="3"/>
  <c r="K237" i="3"/>
  <c r="C237" i="3"/>
  <c r="K238" i="3"/>
  <c r="C238" i="3"/>
  <c r="D244" i="3"/>
  <c r="L243" i="3"/>
  <c r="D243" i="3"/>
  <c r="K220" i="3"/>
  <c r="C220" i="3"/>
  <c r="K219" i="3"/>
  <c r="C219" i="3"/>
  <c r="C228" i="3"/>
  <c r="K228" i="3"/>
  <c r="K227" i="3"/>
  <c r="C227" i="3"/>
  <c r="K221" i="3"/>
  <c r="C221" i="3"/>
  <c r="C222" i="3"/>
  <c r="K222" i="3"/>
  <c r="K229" i="3"/>
  <c r="C229" i="3"/>
  <c r="K230" i="3"/>
  <c r="C230" i="3"/>
  <c r="K218" i="3"/>
  <c r="C218" i="3"/>
  <c r="K217" i="3"/>
  <c r="C217" i="3"/>
  <c r="K233" i="3"/>
  <c r="C233" i="3"/>
  <c r="C224" i="3"/>
  <c r="K224" i="3"/>
  <c r="K223" i="3"/>
  <c r="C223" i="3"/>
  <c r="K226" i="3"/>
  <c r="C226" i="3"/>
  <c r="K225" i="3"/>
  <c r="C225" i="3"/>
  <c r="K216" i="3"/>
  <c r="C216" i="3"/>
  <c r="K232" i="3"/>
  <c r="C232" i="3"/>
  <c r="K231" i="3"/>
  <c r="C231" i="3"/>
  <c r="C5" i="3"/>
  <c r="B19" i="2" l="1"/>
  <c r="C19" i="2"/>
  <c r="B13" i="2"/>
  <c r="C13" i="2"/>
  <c r="B20" i="2"/>
  <c r="C20" i="2"/>
  <c r="T19" i="2"/>
  <c r="T10" i="2"/>
  <c r="T13" i="2"/>
  <c r="T17" i="2"/>
  <c r="T15" i="2"/>
  <c r="T9" i="2"/>
  <c r="G7" i="2"/>
  <c r="T20" i="2"/>
  <c r="G18" i="2"/>
  <c r="G20" i="2"/>
  <c r="G12" i="2"/>
  <c r="G4" i="2"/>
  <c r="H5" i="9"/>
  <c r="T16" i="2"/>
  <c r="T6" i="2"/>
  <c r="L5" i="9"/>
  <c r="G14" i="2"/>
  <c r="G5" i="2"/>
  <c r="T11" i="2"/>
  <c r="J5" i="9"/>
  <c r="T18" i="2"/>
  <c r="T7" i="2"/>
  <c r="T4" i="2"/>
  <c r="G15" i="2"/>
  <c r="G9" i="2"/>
  <c r="T8" i="2"/>
  <c r="F5" i="9"/>
  <c r="T12" i="2"/>
  <c r="T14" i="2"/>
  <c r="T5" i="2"/>
  <c r="G19" i="2"/>
  <c r="G10" i="2"/>
  <c r="H13" i="2"/>
  <c r="G17" i="2"/>
  <c r="G13" i="2"/>
  <c r="I20" i="2"/>
  <c r="H20" i="2"/>
  <c r="H19" i="2"/>
  <c r="I19" i="2"/>
  <c r="K20" i="2"/>
  <c r="G16" i="2"/>
  <c r="G6" i="2"/>
  <c r="K19" i="2"/>
  <c r="G11" i="2"/>
  <c r="G8" i="2"/>
  <c r="I13" i="2"/>
  <c r="K13" i="2"/>
  <c r="D4" i="2"/>
  <c r="D5" i="2"/>
  <c r="H5" i="2" s="1"/>
  <c r="D10" i="2"/>
  <c r="D8" i="2"/>
  <c r="D14" i="2"/>
  <c r="D6" i="2"/>
  <c r="H6" i="2" s="1"/>
  <c r="D9" i="2"/>
  <c r="D12" i="2"/>
  <c r="H12" i="2" s="1"/>
  <c r="D15" i="2"/>
  <c r="D11" i="2"/>
  <c r="D16" i="2"/>
  <c r="D17" i="2"/>
  <c r="D18" i="2"/>
  <c r="D7" i="2"/>
  <c r="B16" i="2" l="1"/>
  <c r="C16" i="2"/>
  <c r="B18" i="2"/>
  <c r="C18" i="2"/>
  <c r="B15" i="2"/>
  <c r="C15" i="2"/>
  <c r="B14" i="2"/>
  <c r="C14" i="2"/>
  <c r="B17" i="2"/>
  <c r="C17" i="2"/>
  <c r="L2" i="9"/>
  <c r="K16" i="2"/>
  <c r="I16" i="2"/>
  <c r="K7" i="2"/>
  <c r="I7" i="2"/>
  <c r="H7" i="2"/>
  <c r="K14" i="2"/>
  <c r="I14" i="2"/>
  <c r="K18" i="2"/>
  <c r="I18" i="2"/>
  <c r="H18" i="2"/>
  <c r="K17" i="2"/>
  <c r="I17" i="2"/>
  <c r="K8" i="2"/>
  <c r="I8" i="2"/>
  <c r="H17" i="2"/>
  <c r="K10" i="2"/>
  <c r="H10" i="2"/>
  <c r="I10" i="2"/>
  <c r="K5" i="2"/>
  <c r="I5" i="2"/>
  <c r="I4" i="2"/>
  <c r="K4" i="2"/>
  <c r="H16" i="2"/>
  <c r="K11" i="2"/>
  <c r="I11" i="2"/>
  <c r="I15" i="2"/>
  <c r="H15" i="2"/>
  <c r="K15" i="2"/>
  <c r="K12" i="2"/>
  <c r="I12" i="2"/>
  <c r="H8" i="2"/>
  <c r="H14" i="2"/>
  <c r="I9" i="2"/>
  <c r="H9" i="2"/>
  <c r="K9" i="2"/>
  <c r="H11" i="2"/>
  <c r="K6" i="2"/>
  <c r="I6" i="2"/>
  <c r="H4" i="2"/>
  <c r="F4" i="3"/>
  <c r="O4" i="3" s="1"/>
  <c r="P4" i="3" s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L252" i="3"/>
  <c r="D242" i="3"/>
  <c r="L234" i="3"/>
  <c r="D234" i="3"/>
  <c r="L244" i="3"/>
  <c r="D236" i="3"/>
  <c r="L235" i="3"/>
  <c r="D235" i="3"/>
  <c r="L236" i="3"/>
  <c r="L218" i="3"/>
  <c r="D218" i="3"/>
  <c r="L217" i="3"/>
  <c r="D217" i="3"/>
  <c r="L226" i="3"/>
  <c r="D226" i="3"/>
  <c r="L225" i="3"/>
  <c r="D225" i="3"/>
  <c r="L233" i="3"/>
  <c r="D233" i="3"/>
  <c r="L219" i="3"/>
  <c r="D219" i="3"/>
  <c r="L220" i="3"/>
  <c r="D220" i="3"/>
  <c r="D227" i="3"/>
  <c r="L228" i="3"/>
  <c r="D228" i="3"/>
  <c r="L227" i="3"/>
  <c r="L222" i="3"/>
  <c r="D222" i="3"/>
  <c r="L221" i="3"/>
  <c r="D221" i="3"/>
  <c r="L230" i="3"/>
  <c r="D230" i="3"/>
  <c r="L229" i="3"/>
  <c r="D229" i="3"/>
  <c r="D216" i="3"/>
  <c r="L215" i="3"/>
  <c r="L216" i="3"/>
  <c r="D215" i="3"/>
  <c r="L224" i="3"/>
  <c r="L223" i="3"/>
  <c r="D224" i="3"/>
  <c r="D223" i="3"/>
  <c r="L231" i="3"/>
  <c r="D232" i="3"/>
  <c r="L232" i="3"/>
  <c r="D231" i="3"/>
  <c r="K5" i="3"/>
  <c r="D5" i="3"/>
  <c r="L5" i="3"/>
  <c r="AG4" i="3" l="1"/>
  <c r="AG5" i="3" s="1"/>
  <c r="AG6" i="3" s="1"/>
  <c r="AG7" i="3" s="1"/>
  <c r="AG8" i="3" s="1"/>
  <c r="AG9" i="3" s="1"/>
  <c r="AG10" i="3" s="1"/>
  <c r="AG11" i="3" s="1"/>
  <c r="AG12" i="3" s="1"/>
  <c r="AG13" i="3" s="1"/>
  <c r="AG14" i="3" s="1"/>
  <c r="AG15" i="3" s="1"/>
  <c r="AG16" i="3" s="1"/>
  <c r="AG17" i="3" s="1"/>
  <c r="AG18" i="3" s="1"/>
  <c r="AG19" i="3" s="1"/>
  <c r="AG20" i="3" s="1"/>
  <c r="AG21" i="3" s="1"/>
  <c r="AG22" i="3" s="1"/>
  <c r="AG23" i="3" s="1"/>
  <c r="AG24" i="3" s="1"/>
  <c r="AG25" i="3" s="1"/>
  <c r="AG26" i="3" s="1"/>
  <c r="AG27" i="3" s="1"/>
  <c r="AG28" i="3" s="1"/>
  <c r="AG29" i="3" s="1"/>
  <c r="AG30" i="3" s="1"/>
  <c r="AG31" i="3" s="1"/>
  <c r="AG32" i="3" s="1"/>
  <c r="AG33" i="3" s="1"/>
  <c r="AG34" i="3" s="1"/>
  <c r="AG35" i="3" s="1"/>
  <c r="AG36" i="3" s="1"/>
  <c r="AG37" i="3" s="1"/>
  <c r="AG38" i="3" s="1"/>
  <c r="AG39" i="3" s="1"/>
  <c r="AG40" i="3" s="1"/>
  <c r="AG41" i="3" s="1"/>
  <c r="AG42" i="3" s="1"/>
  <c r="AG43" i="3" s="1"/>
  <c r="AG44" i="3" s="1"/>
  <c r="AG45" i="3" s="1"/>
  <c r="AG46" i="3" s="1"/>
  <c r="AG47" i="3" s="1"/>
  <c r="AG48" i="3" s="1"/>
  <c r="AG49" i="3" s="1"/>
  <c r="AG50" i="3" s="1"/>
  <c r="AG51" i="3" s="1"/>
  <c r="AG52" i="3" s="1"/>
  <c r="AG53" i="3" s="1"/>
  <c r="AG54" i="3" s="1"/>
  <c r="AG55" i="3" s="1"/>
  <c r="AG56" i="3" s="1"/>
  <c r="AG57" i="3" s="1"/>
  <c r="AG58" i="3" s="1"/>
  <c r="AC4" i="3"/>
  <c r="AC5" i="3" s="1"/>
  <c r="W4" i="3"/>
  <c r="W5" i="3" s="1"/>
  <c r="W6" i="3" s="1"/>
  <c r="W7" i="3" s="1"/>
  <c r="AH4" i="3"/>
  <c r="AH5" i="3" s="1"/>
  <c r="AH6" i="3" s="1"/>
  <c r="AH7" i="3" s="1"/>
  <c r="AH8" i="3" s="1"/>
  <c r="AH9" i="3" s="1"/>
  <c r="AH10" i="3" s="1"/>
  <c r="AH11" i="3" s="1"/>
  <c r="AH12" i="3" s="1"/>
  <c r="AH13" i="3" s="1"/>
  <c r="AH14" i="3" s="1"/>
  <c r="AH15" i="3" s="1"/>
  <c r="AH16" i="3" s="1"/>
  <c r="AH17" i="3" s="1"/>
  <c r="AH18" i="3" s="1"/>
  <c r="AH19" i="3" s="1"/>
  <c r="AH20" i="3" s="1"/>
  <c r="AH21" i="3" s="1"/>
  <c r="AH22" i="3" s="1"/>
  <c r="AH23" i="3" s="1"/>
  <c r="AH24" i="3" s="1"/>
  <c r="AH25" i="3" s="1"/>
  <c r="AH26" i="3" s="1"/>
  <c r="AH27" i="3" s="1"/>
  <c r="AH28" i="3" s="1"/>
  <c r="AH29" i="3" s="1"/>
  <c r="AH30" i="3" s="1"/>
  <c r="AH31" i="3" s="1"/>
  <c r="AH32" i="3" s="1"/>
  <c r="AH33" i="3" s="1"/>
  <c r="AH34" i="3" s="1"/>
  <c r="AH35" i="3" s="1"/>
  <c r="AH36" i="3" s="1"/>
  <c r="AH37" i="3" s="1"/>
  <c r="AH38" i="3" s="1"/>
  <c r="AH39" i="3" s="1"/>
  <c r="AH40" i="3" s="1"/>
  <c r="AH41" i="3" s="1"/>
  <c r="AH42" i="3" s="1"/>
  <c r="AH43" i="3" s="1"/>
  <c r="AH44" i="3" s="1"/>
  <c r="AH45" i="3" s="1"/>
  <c r="AH46" i="3" s="1"/>
  <c r="AH47" i="3" s="1"/>
  <c r="AH48" i="3" s="1"/>
  <c r="AH49" i="3" s="1"/>
  <c r="AH50" i="3" s="1"/>
  <c r="AH51" i="3" s="1"/>
  <c r="AH52" i="3" s="1"/>
  <c r="AH53" i="3" s="1"/>
  <c r="AH54" i="3" s="1"/>
  <c r="AH55" i="3" s="1"/>
  <c r="AH56" i="3" s="1"/>
  <c r="AH57" i="3" s="1"/>
  <c r="AH58" i="3" s="1"/>
  <c r="AH59" i="3" s="1"/>
  <c r="AH60" i="3" s="1"/>
  <c r="AH61" i="3" s="1"/>
  <c r="Z4" i="3"/>
  <c r="Z5" i="3" s="1"/>
  <c r="Z6" i="3" s="1"/>
  <c r="AO4" i="3"/>
  <c r="AO5" i="3" s="1"/>
  <c r="AO6" i="3" s="1"/>
  <c r="AO7" i="3" s="1"/>
  <c r="AO8" i="3" s="1"/>
  <c r="AO9" i="3" s="1"/>
  <c r="AO10" i="3" s="1"/>
  <c r="AO11" i="3" s="1"/>
  <c r="AO12" i="3" s="1"/>
  <c r="AO13" i="3" s="1"/>
  <c r="AO14" i="3" s="1"/>
  <c r="AO15" i="3" s="1"/>
  <c r="AO16" i="3" s="1"/>
  <c r="AO17" i="3" s="1"/>
  <c r="AO18" i="3" s="1"/>
  <c r="AO19" i="3" s="1"/>
  <c r="AO20" i="3" s="1"/>
  <c r="AO21" i="3" s="1"/>
  <c r="AO22" i="3" s="1"/>
  <c r="AO23" i="3" s="1"/>
  <c r="AO24" i="3" s="1"/>
  <c r="AO25" i="3" s="1"/>
  <c r="AO26" i="3" s="1"/>
  <c r="AO27" i="3" s="1"/>
  <c r="AO28" i="3" s="1"/>
  <c r="AO29" i="3" s="1"/>
  <c r="AO30" i="3" s="1"/>
  <c r="AO31" i="3" s="1"/>
  <c r="AO32" i="3" s="1"/>
  <c r="AO33" i="3" s="1"/>
  <c r="AO34" i="3" s="1"/>
  <c r="AO35" i="3" s="1"/>
  <c r="AO36" i="3" s="1"/>
  <c r="AO37" i="3" s="1"/>
  <c r="AO38" i="3" s="1"/>
  <c r="AO39" i="3" s="1"/>
  <c r="AO40" i="3" s="1"/>
  <c r="AO41" i="3" s="1"/>
  <c r="AO42" i="3" s="1"/>
  <c r="AO43" i="3" s="1"/>
  <c r="AO44" i="3" s="1"/>
  <c r="AO45" i="3" s="1"/>
  <c r="AO46" i="3" s="1"/>
  <c r="AO47" i="3" s="1"/>
  <c r="AO48" i="3" s="1"/>
  <c r="AO49" i="3" s="1"/>
  <c r="AO50" i="3" s="1"/>
  <c r="AO51" i="3" s="1"/>
  <c r="AO52" i="3" s="1"/>
  <c r="AO53" i="3" s="1"/>
  <c r="AO54" i="3" s="1"/>
  <c r="AO55" i="3" s="1"/>
  <c r="AO56" i="3" s="1"/>
  <c r="AO57" i="3" s="1"/>
  <c r="AO58" i="3" s="1"/>
  <c r="AO59" i="3" s="1"/>
  <c r="AO60" i="3" s="1"/>
  <c r="AO61" i="3" s="1"/>
  <c r="AO62" i="3" s="1"/>
  <c r="AO63" i="3" s="1"/>
  <c r="AO64" i="3" s="1"/>
  <c r="AO65" i="3" s="1"/>
  <c r="AO66" i="3" s="1"/>
  <c r="AO67" i="3" s="1"/>
  <c r="AO68" i="3" s="1"/>
  <c r="AO69" i="3" s="1"/>
  <c r="AO70" i="3" s="1"/>
  <c r="AO71" i="3" s="1"/>
  <c r="AO72" i="3" s="1"/>
  <c r="AO73" i="3" s="1"/>
  <c r="AO74" i="3" s="1"/>
  <c r="AO75" i="3" s="1"/>
  <c r="AO76" i="3" s="1"/>
  <c r="AO77" i="3" s="1"/>
  <c r="AO78" i="3" s="1"/>
  <c r="AO79" i="3" s="1"/>
  <c r="AO80" i="3" s="1"/>
  <c r="AO81" i="3" s="1"/>
  <c r="AO82" i="3" s="1"/>
  <c r="AO83" i="3" s="1"/>
  <c r="AO84" i="3" s="1"/>
  <c r="AO85" i="3" s="1"/>
  <c r="AO86" i="3" s="1"/>
  <c r="AO87" i="3" s="1"/>
  <c r="AO88" i="3" s="1"/>
  <c r="AO89" i="3" s="1"/>
  <c r="AO90" i="3" s="1"/>
  <c r="AO91" i="3" s="1"/>
  <c r="AO92" i="3" s="1"/>
  <c r="AO93" i="3" s="1"/>
  <c r="AO94" i="3" s="1"/>
  <c r="AO95" i="3" s="1"/>
  <c r="AO96" i="3" s="1"/>
  <c r="AO97" i="3" s="1"/>
  <c r="AO98" i="3" s="1"/>
  <c r="AO99" i="3" s="1"/>
  <c r="AO100" i="3" s="1"/>
  <c r="AO101" i="3" s="1"/>
  <c r="AO102" i="3" s="1"/>
  <c r="AO103" i="3" s="1"/>
  <c r="AO104" i="3" s="1"/>
  <c r="AO105" i="3" s="1"/>
  <c r="AO106" i="3" s="1"/>
  <c r="AO107" i="3" s="1"/>
  <c r="AO108" i="3" s="1"/>
  <c r="AO109" i="3" s="1"/>
  <c r="AO110" i="3" s="1"/>
  <c r="AO111" i="3" s="1"/>
  <c r="AO112" i="3" s="1"/>
  <c r="AO113" i="3" s="1"/>
  <c r="AO114" i="3" s="1"/>
  <c r="AO115" i="3" s="1"/>
  <c r="AO116" i="3" s="1"/>
  <c r="AO117" i="3" s="1"/>
  <c r="AO118" i="3" s="1"/>
  <c r="AO119" i="3" s="1"/>
  <c r="AO120" i="3" s="1"/>
  <c r="AO121" i="3" s="1"/>
  <c r="AO122" i="3" s="1"/>
  <c r="AO123" i="3" s="1"/>
  <c r="AO124" i="3" s="1"/>
  <c r="AO125" i="3" s="1"/>
  <c r="AO126" i="3" s="1"/>
  <c r="AO127" i="3" s="1"/>
  <c r="AO128" i="3" s="1"/>
  <c r="AO129" i="3" s="1"/>
  <c r="AO130" i="3" s="1"/>
  <c r="AO131" i="3" s="1"/>
  <c r="AO132" i="3" s="1"/>
  <c r="AO133" i="3" s="1"/>
  <c r="AO134" i="3" s="1"/>
  <c r="AO135" i="3" s="1"/>
  <c r="AO136" i="3" s="1"/>
  <c r="AO137" i="3" s="1"/>
  <c r="AO138" i="3" s="1"/>
  <c r="AO139" i="3" s="1"/>
  <c r="AO140" i="3" s="1"/>
  <c r="AO141" i="3" s="1"/>
  <c r="AO142" i="3" s="1"/>
  <c r="AO143" i="3" s="1"/>
  <c r="AO144" i="3" s="1"/>
  <c r="AO145" i="3" s="1"/>
  <c r="AO146" i="3" s="1"/>
  <c r="AO147" i="3" s="1"/>
  <c r="AO148" i="3" s="1"/>
  <c r="AO149" i="3" s="1"/>
  <c r="AO150" i="3" s="1"/>
  <c r="AO151" i="3" s="1"/>
  <c r="AO152" i="3" s="1"/>
  <c r="AO153" i="3" s="1"/>
  <c r="AO154" i="3" s="1"/>
  <c r="AO155" i="3" s="1"/>
  <c r="AO156" i="3" s="1"/>
  <c r="AO157" i="3" s="1"/>
  <c r="AO158" i="3" s="1"/>
  <c r="AO159" i="3" s="1"/>
  <c r="AO160" i="3" s="1"/>
  <c r="AO161" i="3" s="1"/>
  <c r="AO162" i="3" s="1"/>
  <c r="AO163" i="3" s="1"/>
  <c r="AO164" i="3" s="1"/>
  <c r="AO165" i="3" s="1"/>
  <c r="AO166" i="3" s="1"/>
  <c r="AO167" i="3" s="1"/>
  <c r="AO168" i="3" s="1"/>
  <c r="AO169" i="3" s="1"/>
  <c r="AO170" i="3" s="1"/>
  <c r="AO171" i="3" s="1"/>
  <c r="AO172" i="3" s="1"/>
  <c r="AO173" i="3" s="1"/>
  <c r="AO174" i="3" s="1"/>
  <c r="AO175" i="3" s="1"/>
  <c r="AO176" i="3" s="1"/>
  <c r="AO177" i="3" s="1"/>
  <c r="AO178" i="3" s="1"/>
  <c r="AO179" i="3" s="1"/>
  <c r="AO180" i="3" s="1"/>
  <c r="AO181" i="3" s="1"/>
  <c r="AO182" i="3" s="1"/>
  <c r="AO183" i="3" s="1"/>
  <c r="AO184" i="3" s="1"/>
  <c r="AO185" i="3" s="1"/>
  <c r="AO186" i="3" s="1"/>
  <c r="AO187" i="3" s="1"/>
  <c r="AO188" i="3" s="1"/>
  <c r="AO189" i="3" s="1"/>
  <c r="AO190" i="3" s="1"/>
  <c r="AO191" i="3" s="1"/>
  <c r="AO192" i="3" s="1"/>
  <c r="AO193" i="3" s="1"/>
  <c r="AO194" i="3" s="1"/>
  <c r="AO195" i="3" s="1"/>
  <c r="AO196" i="3" s="1"/>
  <c r="AO197" i="3" s="1"/>
  <c r="AO198" i="3" s="1"/>
  <c r="AO199" i="3" s="1"/>
  <c r="AO200" i="3" s="1"/>
  <c r="AO201" i="3" s="1"/>
  <c r="AO202" i="3" s="1"/>
  <c r="AO203" i="3" s="1"/>
  <c r="AO204" i="3" s="1"/>
  <c r="AO205" i="3" s="1"/>
  <c r="AO206" i="3" s="1"/>
  <c r="AO207" i="3" s="1"/>
  <c r="AO208" i="3" s="1"/>
  <c r="AO209" i="3" s="1"/>
  <c r="AO210" i="3" s="1"/>
  <c r="AO211" i="3" s="1"/>
  <c r="AO212" i="3" s="1"/>
  <c r="AO213" i="3" s="1"/>
  <c r="AO214" i="3" s="1"/>
  <c r="AO215" i="3" s="1"/>
  <c r="AO216" i="3" s="1"/>
  <c r="AO217" i="3" s="1"/>
  <c r="AO218" i="3" s="1"/>
  <c r="AO219" i="3" s="1"/>
  <c r="AO220" i="3" s="1"/>
  <c r="AO221" i="3" s="1"/>
  <c r="AO222" i="3" s="1"/>
  <c r="AK4" i="3"/>
  <c r="AK5" i="3" s="1"/>
  <c r="AM4" i="3"/>
  <c r="AM5" i="3" s="1"/>
  <c r="AM6" i="3" s="1"/>
  <c r="AM7" i="3" s="1"/>
  <c r="AM8" i="3" s="1"/>
  <c r="AM9" i="3" s="1"/>
  <c r="AM10" i="3" s="1"/>
  <c r="AM11" i="3" s="1"/>
  <c r="AM12" i="3" s="1"/>
  <c r="AM13" i="3" s="1"/>
  <c r="AM14" i="3" s="1"/>
  <c r="AM15" i="3" s="1"/>
  <c r="AM16" i="3" s="1"/>
  <c r="AM17" i="3" s="1"/>
  <c r="AM18" i="3" s="1"/>
  <c r="AM19" i="3" s="1"/>
  <c r="AM20" i="3" s="1"/>
  <c r="AM21" i="3" s="1"/>
  <c r="AM22" i="3" s="1"/>
  <c r="AM23" i="3" s="1"/>
  <c r="AM24" i="3" s="1"/>
  <c r="AM25" i="3" s="1"/>
  <c r="AM26" i="3" s="1"/>
  <c r="AM27" i="3" s="1"/>
  <c r="AM28" i="3" s="1"/>
  <c r="AM29" i="3" s="1"/>
  <c r="AM30" i="3" s="1"/>
  <c r="AM31" i="3" s="1"/>
  <c r="AM32" i="3" s="1"/>
  <c r="AM33" i="3" s="1"/>
  <c r="AM34" i="3" s="1"/>
  <c r="AM35" i="3" s="1"/>
  <c r="AM36" i="3" s="1"/>
  <c r="AM37" i="3" s="1"/>
  <c r="AM38" i="3" s="1"/>
  <c r="AM39" i="3" s="1"/>
  <c r="AM40" i="3" s="1"/>
  <c r="AM41" i="3" s="1"/>
  <c r="AM42" i="3" s="1"/>
  <c r="AM43" i="3" s="1"/>
  <c r="AM44" i="3" s="1"/>
  <c r="AM45" i="3" s="1"/>
  <c r="AM46" i="3" s="1"/>
  <c r="AM47" i="3" s="1"/>
  <c r="AM48" i="3" s="1"/>
  <c r="AM49" i="3" s="1"/>
  <c r="AM50" i="3" s="1"/>
  <c r="AM51" i="3" s="1"/>
  <c r="AM52" i="3" s="1"/>
  <c r="AM53" i="3" s="1"/>
  <c r="AM54" i="3" s="1"/>
  <c r="AM55" i="3" s="1"/>
  <c r="AM56" i="3" s="1"/>
  <c r="AM57" i="3" s="1"/>
  <c r="AM58" i="3" s="1"/>
  <c r="AM59" i="3" s="1"/>
  <c r="AM60" i="3" s="1"/>
  <c r="AM61" i="3" s="1"/>
  <c r="AM62" i="3" s="1"/>
  <c r="AM63" i="3" s="1"/>
  <c r="AM64" i="3" s="1"/>
  <c r="AM65" i="3" s="1"/>
  <c r="AM66" i="3" s="1"/>
  <c r="AM67" i="3" s="1"/>
  <c r="AM68" i="3" s="1"/>
  <c r="AM69" i="3" s="1"/>
  <c r="AM70" i="3" s="1"/>
  <c r="AM71" i="3" s="1"/>
  <c r="AM72" i="3" s="1"/>
  <c r="AM73" i="3" s="1"/>
  <c r="AM74" i="3" s="1"/>
  <c r="AM75" i="3" s="1"/>
  <c r="AM76" i="3" s="1"/>
  <c r="AM77" i="3" s="1"/>
  <c r="AM78" i="3" s="1"/>
  <c r="AM79" i="3" s="1"/>
  <c r="AM80" i="3" s="1"/>
  <c r="AM81" i="3" s="1"/>
  <c r="AM82" i="3" s="1"/>
  <c r="AM83" i="3" s="1"/>
  <c r="AM84" i="3" s="1"/>
  <c r="AM85" i="3" s="1"/>
  <c r="AM86" i="3" s="1"/>
  <c r="AM87" i="3" s="1"/>
  <c r="AM88" i="3" s="1"/>
  <c r="AM89" i="3" s="1"/>
  <c r="AM90" i="3" s="1"/>
  <c r="AM91" i="3" s="1"/>
  <c r="AM92" i="3" s="1"/>
  <c r="AM93" i="3" s="1"/>
  <c r="AM94" i="3" s="1"/>
  <c r="AM95" i="3" s="1"/>
  <c r="AM96" i="3" s="1"/>
  <c r="AM97" i="3" s="1"/>
  <c r="AM98" i="3" s="1"/>
  <c r="AM99" i="3" s="1"/>
  <c r="AM100" i="3" s="1"/>
  <c r="AM101" i="3" s="1"/>
  <c r="AM102" i="3" s="1"/>
  <c r="AM103" i="3" s="1"/>
  <c r="AM104" i="3" s="1"/>
  <c r="AM105" i="3" s="1"/>
  <c r="AM106" i="3" s="1"/>
  <c r="AM107" i="3" s="1"/>
  <c r="AM108" i="3" s="1"/>
  <c r="AM109" i="3" s="1"/>
  <c r="AM110" i="3" s="1"/>
  <c r="AM111" i="3" s="1"/>
  <c r="AM112" i="3" s="1"/>
  <c r="AM113" i="3" s="1"/>
  <c r="AM114" i="3" s="1"/>
  <c r="AM115" i="3" s="1"/>
  <c r="AM116" i="3" s="1"/>
  <c r="AM117" i="3" s="1"/>
  <c r="AM118" i="3" s="1"/>
  <c r="AM119" i="3" s="1"/>
  <c r="AM120" i="3" s="1"/>
  <c r="AM121" i="3" s="1"/>
  <c r="AM122" i="3" s="1"/>
  <c r="AM123" i="3" s="1"/>
  <c r="AM124" i="3" s="1"/>
  <c r="AM125" i="3" s="1"/>
  <c r="AM126" i="3" s="1"/>
  <c r="AM127" i="3" s="1"/>
  <c r="AM128" i="3" s="1"/>
  <c r="AM129" i="3" s="1"/>
  <c r="AM130" i="3" s="1"/>
  <c r="AM131" i="3" s="1"/>
  <c r="AM132" i="3" s="1"/>
  <c r="AM133" i="3" s="1"/>
  <c r="AM134" i="3" s="1"/>
  <c r="AM135" i="3" s="1"/>
  <c r="AM136" i="3" s="1"/>
  <c r="AM137" i="3" s="1"/>
  <c r="AM138" i="3" s="1"/>
  <c r="AM139" i="3" s="1"/>
  <c r="AM140" i="3" s="1"/>
  <c r="AM141" i="3" s="1"/>
  <c r="AM142" i="3" s="1"/>
  <c r="AM143" i="3" s="1"/>
  <c r="AM144" i="3" s="1"/>
  <c r="AM145" i="3" s="1"/>
  <c r="AM146" i="3" s="1"/>
  <c r="AM147" i="3" s="1"/>
  <c r="AM148" i="3" s="1"/>
  <c r="AM149" i="3" s="1"/>
  <c r="AM150" i="3" s="1"/>
  <c r="AM151" i="3" s="1"/>
  <c r="AM152" i="3" s="1"/>
  <c r="AM153" i="3" s="1"/>
  <c r="AM154" i="3" s="1"/>
  <c r="AM155" i="3" s="1"/>
  <c r="AM156" i="3" s="1"/>
  <c r="AM157" i="3" s="1"/>
  <c r="AM158" i="3" s="1"/>
  <c r="AM159" i="3" s="1"/>
  <c r="AM160" i="3" s="1"/>
  <c r="AM161" i="3" s="1"/>
  <c r="AM162" i="3" s="1"/>
  <c r="AM163" i="3" s="1"/>
  <c r="AM164" i="3" s="1"/>
  <c r="AM165" i="3" s="1"/>
  <c r="AM166" i="3" s="1"/>
  <c r="AM167" i="3" s="1"/>
  <c r="AM168" i="3" s="1"/>
  <c r="AM169" i="3" s="1"/>
  <c r="AM170" i="3" s="1"/>
  <c r="AM171" i="3" s="1"/>
  <c r="AM172" i="3" s="1"/>
  <c r="AM173" i="3" s="1"/>
  <c r="AM174" i="3" s="1"/>
  <c r="AE4" i="3"/>
  <c r="AE5" i="3" s="1"/>
  <c r="AB4" i="3"/>
  <c r="AB5" i="3" s="1"/>
  <c r="AB6" i="3" s="1"/>
  <c r="AB7" i="3" s="1"/>
  <c r="AB8" i="3" s="1"/>
  <c r="AB9" i="3" s="1"/>
  <c r="AB10" i="3" s="1"/>
  <c r="AB11" i="3" s="1"/>
  <c r="AB12" i="3" s="1"/>
  <c r="AB13" i="3" s="1"/>
  <c r="AB14" i="3" s="1"/>
  <c r="AB15" i="3" s="1"/>
  <c r="AB16" i="3" s="1"/>
  <c r="AB17" i="3" s="1"/>
  <c r="AB18" i="3" s="1"/>
  <c r="AB19" i="3" s="1"/>
  <c r="AB20" i="3" s="1"/>
  <c r="AB21" i="3" s="1"/>
  <c r="AB22" i="3" s="1"/>
  <c r="AB23" i="3" s="1"/>
  <c r="AB24" i="3" s="1"/>
  <c r="AB25" i="3" s="1"/>
  <c r="AB26" i="3" s="1"/>
  <c r="AB27" i="3" s="1"/>
  <c r="AB28" i="3" s="1"/>
  <c r="AB29" i="3" s="1"/>
  <c r="AB30" i="3" s="1"/>
  <c r="AB31" i="3" s="1"/>
  <c r="AB32" i="3" s="1"/>
  <c r="AB33" i="3" s="1"/>
  <c r="AB34" i="3" s="1"/>
  <c r="AB35" i="3" s="1"/>
  <c r="AB36" i="3" s="1"/>
  <c r="AB37" i="3" s="1"/>
  <c r="AB38" i="3" s="1"/>
  <c r="AB39" i="3" s="1"/>
  <c r="AB40" i="3" s="1"/>
  <c r="AB41" i="3" s="1"/>
  <c r="AB42" i="3" s="1"/>
  <c r="AB43" i="3" s="1"/>
  <c r="AB44" i="3" s="1"/>
  <c r="AB45" i="3" s="1"/>
  <c r="AB46" i="3" s="1"/>
  <c r="AB47" i="3" s="1"/>
  <c r="AB48" i="3" s="1"/>
  <c r="AB49" i="3" s="1"/>
  <c r="AB50" i="3" s="1"/>
  <c r="AB51" i="3" s="1"/>
  <c r="AB52" i="3" s="1"/>
  <c r="AB53" i="3" s="1"/>
  <c r="AB54" i="3" s="1"/>
  <c r="AB55" i="3" s="1"/>
  <c r="AB56" i="3" s="1"/>
  <c r="AB57" i="3" s="1"/>
  <c r="AB58" i="3" s="1"/>
  <c r="AB59" i="3" s="1"/>
  <c r="AB60" i="3" s="1"/>
  <c r="AB61" i="3" s="1"/>
  <c r="AB62" i="3" s="1"/>
  <c r="AF4" i="3"/>
  <c r="AF5" i="3" s="1"/>
  <c r="AF6" i="3" s="1"/>
  <c r="AF7" i="3" s="1"/>
  <c r="AF8" i="3" s="1"/>
  <c r="AF9" i="3" s="1"/>
  <c r="AF10" i="3" s="1"/>
  <c r="AF11" i="3" s="1"/>
  <c r="AF12" i="3" s="1"/>
  <c r="AF13" i="3" s="1"/>
  <c r="AF14" i="3" s="1"/>
  <c r="AF15" i="3" s="1"/>
  <c r="AF16" i="3" s="1"/>
  <c r="AF17" i="3" s="1"/>
  <c r="AF18" i="3" s="1"/>
  <c r="AF19" i="3" s="1"/>
  <c r="AF20" i="3" s="1"/>
  <c r="AF21" i="3" s="1"/>
  <c r="AF22" i="3" s="1"/>
  <c r="AF23" i="3" s="1"/>
  <c r="AF24" i="3" s="1"/>
  <c r="AF25" i="3" s="1"/>
  <c r="AF26" i="3" s="1"/>
  <c r="AF27" i="3" s="1"/>
  <c r="AF28" i="3" s="1"/>
  <c r="AF29" i="3" s="1"/>
  <c r="AF30" i="3" s="1"/>
  <c r="AF31" i="3" s="1"/>
  <c r="AF32" i="3" s="1"/>
  <c r="AF33" i="3" s="1"/>
  <c r="AF34" i="3" s="1"/>
  <c r="AF35" i="3" s="1"/>
  <c r="AF36" i="3" s="1"/>
  <c r="AF37" i="3" s="1"/>
  <c r="AF38" i="3" s="1"/>
  <c r="AF39" i="3" s="1"/>
  <c r="AF40" i="3" s="1"/>
  <c r="AF41" i="3" s="1"/>
  <c r="AF42" i="3" s="1"/>
  <c r="AF43" i="3" s="1"/>
  <c r="AF44" i="3" s="1"/>
  <c r="AF45" i="3" s="1"/>
  <c r="AF46" i="3" s="1"/>
  <c r="AF47" i="3" s="1"/>
  <c r="AF48" i="3" s="1"/>
  <c r="AF49" i="3" s="1"/>
  <c r="AF50" i="3" s="1"/>
  <c r="AL4" i="3"/>
  <c r="AL5" i="3" s="1"/>
  <c r="AL6" i="3" s="1"/>
  <c r="AL7" i="3" s="1"/>
  <c r="AL8" i="3" s="1"/>
  <c r="AL9" i="3" s="1"/>
  <c r="AL10" i="3" s="1"/>
  <c r="AL11" i="3" s="1"/>
  <c r="AL12" i="3" s="1"/>
  <c r="AL13" i="3" s="1"/>
  <c r="AL14" i="3" s="1"/>
  <c r="AL15" i="3" s="1"/>
  <c r="AL16" i="3" s="1"/>
  <c r="AL17" i="3" s="1"/>
  <c r="AL18" i="3" s="1"/>
  <c r="AL19" i="3" s="1"/>
  <c r="AL20" i="3" s="1"/>
  <c r="AL21" i="3" s="1"/>
  <c r="AL22" i="3" s="1"/>
  <c r="AL23" i="3" s="1"/>
  <c r="AL24" i="3" s="1"/>
  <c r="AL25" i="3" s="1"/>
  <c r="AL26" i="3" s="1"/>
  <c r="AL27" i="3" s="1"/>
  <c r="AL28" i="3" s="1"/>
  <c r="AL29" i="3" s="1"/>
  <c r="AL30" i="3" s="1"/>
  <c r="AL31" i="3" s="1"/>
  <c r="AL32" i="3" s="1"/>
  <c r="AL33" i="3" s="1"/>
  <c r="AL34" i="3" s="1"/>
  <c r="AL35" i="3" s="1"/>
  <c r="AL36" i="3" s="1"/>
  <c r="AL37" i="3" s="1"/>
  <c r="AL38" i="3" s="1"/>
  <c r="AL39" i="3" s="1"/>
  <c r="AL40" i="3" s="1"/>
  <c r="AL41" i="3" s="1"/>
  <c r="AL42" i="3" s="1"/>
  <c r="AL43" i="3" s="1"/>
  <c r="AL44" i="3" s="1"/>
  <c r="AL45" i="3" s="1"/>
  <c r="AL46" i="3" s="1"/>
  <c r="AL47" i="3" s="1"/>
  <c r="AL48" i="3" s="1"/>
  <c r="AL49" i="3" s="1"/>
  <c r="AL50" i="3" s="1"/>
  <c r="AL51" i="3" s="1"/>
  <c r="AL52" i="3" s="1"/>
  <c r="AL53" i="3" s="1"/>
  <c r="AL54" i="3" s="1"/>
  <c r="AL55" i="3" s="1"/>
  <c r="AL56" i="3" s="1"/>
  <c r="AL57" i="3" s="1"/>
  <c r="AL58" i="3" s="1"/>
  <c r="AL59" i="3" s="1"/>
  <c r="AL60" i="3" s="1"/>
  <c r="AL61" i="3" s="1"/>
  <c r="AL62" i="3" s="1"/>
  <c r="AL63" i="3" s="1"/>
  <c r="AL64" i="3" s="1"/>
  <c r="AL65" i="3" s="1"/>
  <c r="AL66" i="3" s="1"/>
  <c r="AL67" i="3" s="1"/>
  <c r="AL68" i="3" s="1"/>
  <c r="AL69" i="3" s="1"/>
  <c r="AL70" i="3" s="1"/>
  <c r="AL71" i="3" s="1"/>
  <c r="AL72" i="3" s="1"/>
  <c r="AL73" i="3" s="1"/>
  <c r="AL74" i="3" s="1"/>
  <c r="AL75" i="3" s="1"/>
  <c r="AL76" i="3" s="1"/>
  <c r="AL77" i="3" s="1"/>
  <c r="AL78" i="3" s="1"/>
  <c r="AL79" i="3" s="1"/>
  <c r="AL80" i="3" s="1"/>
  <c r="AL81" i="3" s="1"/>
  <c r="AL82" i="3" s="1"/>
  <c r="AL83" i="3" s="1"/>
  <c r="AL84" i="3" s="1"/>
  <c r="AL85" i="3" s="1"/>
  <c r="AL86" i="3" s="1"/>
  <c r="AL87" i="3" s="1"/>
  <c r="AL88" i="3" s="1"/>
  <c r="AL89" i="3" s="1"/>
  <c r="AL90" i="3" s="1"/>
  <c r="AL91" i="3" s="1"/>
  <c r="AL92" i="3" s="1"/>
  <c r="AL93" i="3" s="1"/>
  <c r="AL94" i="3" s="1"/>
  <c r="AL95" i="3" s="1"/>
  <c r="AL96" i="3" s="1"/>
  <c r="AL97" i="3" s="1"/>
  <c r="AL98" i="3" s="1"/>
  <c r="AL99" i="3" s="1"/>
  <c r="AL100" i="3" s="1"/>
  <c r="AL101" i="3" s="1"/>
  <c r="AL102" i="3" s="1"/>
  <c r="AL103" i="3" s="1"/>
  <c r="AL104" i="3" s="1"/>
  <c r="AL105" i="3" s="1"/>
  <c r="AL106" i="3" s="1"/>
  <c r="AL107" i="3" s="1"/>
  <c r="AL108" i="3" s="1"/>
  <c r="AL109" i="3" s="1"/>
  <c r="AL110" i="3" s="1"/>
  <c r="AL111" i="3" s="1"/>
  <c r="AD4" i="3"/>
  <c r="AD5" i="3" s="1"/>
  <c r="AD6" i="3" s="1"/>
  <c r="AD7" i="3" s="1"/>
  <c r="AD8" i="3" s="1"/>
  <c r="AD9" i="3" s="1"/>
  <c r="AD10" i="3" s="1"/>
  <c r="AD11" i="3" s="1"/>
  <c r="AD12" i="3" s="1"/>
  <c r="AD13" i="3" s="1"/>
  <c r="AD14" i="3" s="1"/>
  <c r="AD15" i="3" s="1"/>
  <c r="AD16" i="3" s="1"/>
  <c r="AD17" i="3" s="1"/>
  <c r="AD18" i="3" s="1"/>
  <c r="AD19" i="3" s="1"/>
  <c r="AD20" i="3" s="1"/>
  <c r="AD21" i="3" s="1"/>
  <c r="AD22" i="3" s="1"/>
  <c r="AD23" i="3" s="1"/>
  <c r="AD24" i="3" s="1"/>
  <c r="AD25" i="3" s="1"/>
  <c r="AD26" i="3" s="1"/>
  <c r="AD27" i="3" s="1"/>
  <c r="AD28" i="3" s="1"/>
  <c r="AD29" i="3" s="1"/>
  <c r="AD30" i="3" s="1"/>
  <c r="AD31" i="3" s="1"/>
  <c r="AD32" i="3" s="1"/>
  <c r="AD33" i="3" s="1"/>
  <c r="AD34" i="3" s="1"/>
  <c r="AD35" i="3" s="1"/>
  <c r="AD36" i="3" s="1"/>
  <c r="AD37" i="3" s="1"/>
  <c r="AD38" i="3" s="1"/>
  <c r="AD39" i="3" s="1"/>
  <c r="AD40" i="3" s="1"/>
  <c r="AD41" i="3" s="1"/>
  <c r="AD42" i="3" s="1"/>
  <c r="AD43" i="3" s="1"/>
  <c r="AD44" i="3" s="1"/>
  <c r="AD45" i="3" s="1"/>
  <c r="AD46" i="3" s="1"/>
  <c r="AD47" i="3" s="1"/>
  <c r="AD48" i="3" s="1"/>
  <c r="AD49" i="3" s="1"/>
  <c r="Y4" i="3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Y44" i="3" s="1"/>
  <c r="Y45" i="3" s="1"/>
  <c r="Y46" i="3" s="1"/>
  <c r="Y47" i="3" s="1"/>
  <c r="Y48" i="3" s="1"/>
  <c r="Y49" i="3" s="1"/>
  <c r="AJ4" i="3"/>
  <c r="AJ5" i="3" s="1"/>
  <c r="AN4" i="3"/>
  <c r="AN5" i="3" s="1"/>
  <c r="AN6" i="3" s="1"/>
  <c r="AN7" i="3" s="1"/>
  <c r="AN8" i="3" s="1"/>
  <c r="AN9" i="3" s="1"/>
  <c r="AN10" i="3" s="1"/>
  <c r="AN11" i="3" s="1"/>
  <c r="AN12" i="3" s="1"/>
  <c r="AN13" i="3" s="1"/>
  <c r="AN14" i="3" s="1"/>
  <c r="AN15" i="3" s="1"/>
  <c r="AN16" i="3" s="1"/>
  <c r="AN17" i="3" s="1"/>
  <c r="AN18" i="3" s="1"/>
  <c r="AN19" i="3" s="1"/>
  <c r="AN20" i="3" s="1"/>
  <c r="AN21" i="3" s="1"/>
  <c r="AN22" i="3" s="1"/>
  <c r="AN23" i="3" s="1"/>
  <c r="AN24" i="3" s="1"/>
  <c r="AN25" i="3" s="1"/>
  <c r="AN26" i="3" s="1"/>
  <c r="AN27" i="3" s="1"/>
  <c r="AN28" i="3" s="1"/>
  <c r="AN29" i="3" s="1"/>
  <c r="AN30" i="3" s="1"/>
  <c r="AN31" i="3" s="1"/>
  <c r="AN32" i="3" s="1"/>
  <c r="AN33" i="3" s="1"/>
  <c r="AN34" i="3" s="1"/>
  <c r="AN35" i="3" s="1"/>
  <c r="AN36" i="3" s="1"/>
  <c r="AN37" i="3" s="1"/>
  <c r="AN38" i="3" s="1"/>
  <c r="AN39" i="3" s="1"/>
  <c r="AN40" i="3" s="1"/>
  <c r="AN41" i="3" s="1"/>
  <c r="AN42" i="3" s="1"/>
  <c r="AN43" i="3" s="1"/>
  <c r="AN44" i="3" s="1"/>
  <c r="AN45" i="3" s="1"/>
  <c r="AN46" i="3" s="1"/>
  <c r="AN47" i="3" s="1"/>
  <c r="AN48" i="3" s="1"/>
  <c r="AN49" i="3" s="1"/>
  <c r="AN50" i="3" s="1"/>
  <c r="AN51" i="3" s="1"/>
  <c r="AN52" i="3" s="1"/>
  <c r="AN53" i="3" s="1"/>
  <c r="AN54" i="3" s="1"/>
  <c r="AN55" i="3" s="1"/>
  <c r="AN56" i="3" s="1"/>
  <c r="AN57" i="3" s="1"/>
  <c r="AN58" i="3" s="1"/>
  <c r="AN59" i="3" s="1"/>
  <c r="AN60" i="3" s="1"/>
  <c r="AN61" i="3" s="1"/>
  <c r="AN62" i="3" s="1"/>
  <c r="AN63" i="3" s="1"/>
  <c r="AN64" i="3" s="1"/>
  <c r="AN65" i="3" s="1"/>
  <c r="AN66" i="3" s="1"/>
  <c r="AN67" i="3" s="1"/>
  <c r="AN68" i="3" s="1"/>
  <c r="AN69" i="3" s="1"/>
  <c r="AN70" i="3" s="1"/>
  <c r="AN71" i="3" s="1"/>
  <c r="AN72" i="3" s="1"/>
  <c r="AN73" i="3" s="1"/>
  <c r="AN74" i="3" s="1"/>
  <c r="AN75" i="3" s="1"/>
  <c r="AN76" i="3" s="1"/>
  <c r="AN77" i="3" s="1"/>
  <c r="AN78" i="3" s="1"/>
  <c r="AN79" i="3" s="1"/>
  <c r="AN80" i="3" s="1"/>
  <c r="AN81" i="3" s="1"/>
  <c r="AN82" i="3" s="1"/>
  <c r="AN83" i="3" s="1"/>
  <c r="AN84" i="3" s="1"/>
  <c r="AN85" i="3" s="1"/>
  <c r="AN86" i="3" s="1"/>
  <c r="AN87" i="3" s="1"/>
  <c r="AN88" i="3" s="1"/>
  <c r="AN89" i="3" s="1"/>
  <c r="AN90" i="3" s="1"/>
  <c r="AN91" i="3" s="1"/>
  <c r="AN92" i="3" s="1"/>
  <c r="AN93" i="3" s="1"/>
  <c r="AN94" i="3" s="1"/>
  <c r="AN95" i="3" s="1"/>
  <c r="AN96" i="3" s="1"/>
  <c r="AN97" i="3" s="1"/>
  <c r="AN98" i="3" s="1"/>
  <c r="AN99" i="3" s="1"/>
  <c r="AN100" i="3" s="1"/>
  <c r="AN101" i="3" s="1"/>
  <c r="AN102" i="3" s="1"/>
  <c r="AN103" i="3" s="1"/>
  <c r="AN104" i="3" s="1"/>
  <c r="AN105" i="3" s="1"/>
  <c r="AN106" i="3" s="1"/>
  <c r="AN107" i="3" s="1"/>
  <c r="AN108" i="3" s="1"/>
  <c r="AN109" i="3" s="1"/>
  <c r="AN110" i="3" s="1"/>
  <c r="AN111" i="3" s="1"/>
  <c r="AN112" i="3" s="1"/>
  <c r="AN113" i="3" s="1"/>
  <c r="AN114" i="3" s="1"/>
  <c r="AN115" i="3" s="1"/>
  <c r="AN116" i="3" s="1"/>
  <c r="AN117" i="3" s="1"/>
  <c r="AN118" i="3" s="1"/>
  <c r="AN119" i="3" s="1"/>
  <c r="AN120" i="3" s="1"/>
  <c r="AN121" i="3" s="1"/>
  <c r="AN122" i="3" s="1"/>
  <c r="AN123" i="3" s="1"/>
  <c r="AN124" i="3" s="1"/>
  <c r="AN125" i="3" s="1"/>
  <c r="AN126" i="3" s="1"/>
  <c r="AN127" i="3" s="1"/>
  <c r="AN128" i="3" s="1"/>
  <c r="AN129" i="3" s="1"/>
  <c r="AN130" i="3" s="1"/>
  <c r="AN131" i="3" s="1"/>
  <c r="AN132" i="3" s="1"/>
  <c r="AN133" i="3" s="1"/>
  <c r="AN134" i="3" s="1"/>
  <c r="AN135" i="3" s="1"/>
  <c r="AN136" i="3" s="1"/>
  <c r="AN137" i="3" s="1"/>
  <c r="AN138" i="3" s="1"/>
  <c r="AN139" i="3" s="1"/>
  <c r="AN140" i="3" s="1"/>
  <c r="AN141" i="3" s="1"/>
  <c r="AN142" i="3" s="1"/>
  <c r="AN143" i="3" s="1"/>
  <c r="AN144" i="3" s="1"/>
  <c r="AN145" i="3" s="1"/>
  <c r="AN146" i="3" s="1"/>
  <c r="AN147" i="3" s="1"/>
  <c r="AN148" i="3" s="1"/>
  <c r="AN149" i="3" s="1"/>
  <c r="AN150" i="3" s="1"/>
  <c r="AN151" i="3" s="1"/>
  <c r="AN152" i="3" s="1"/>
  <c r="AN153" i="3" s="1"/>
  <c r="AN154" i="3" s="1"/>
  <c r="AN155" i="3" s="1"/>
  <c r="AN156" i="3" s="1"/>
  <c r="AN157" i="3" s="1"/>
  <c r="AN158" i="3" s="1"/>
  <c r="AN159" i="3" s="1"/>
  <c r="AN160" i="3" s="1"/>
  <c r="AN161" i="3" s="1"/>
  <c r="AN162" i="3" s="1"/>
  <c r="AN163" i="3" s="1"/>
  <c r="AN164" i="3" s="1"/>
  <c r="AN165" i="3" s="1"/>
  <c r="AN166" i="3" s="1"/>
  <c r="AN167" i="3" s="1"/>
  <c r="AN168" i="3" s="1"/>
  <c r="AN169" i="3" s="1"/>
  <c r="AN170" i="3" s="1"/>
  <c r="AI4" i="3"/>
  <c r="AI5" i="3" s="1"/>
  <c r="AI6" i="3" s="1"/>
  <c r="AI7" i="3" s="1"/>
  <c r="AI8" i="3" s="1"/>
  <c r="AI9" i="3" s="1"/>
  <c r="AI10" i="3" s="1"/>
  <c r="AI11" i="3" s="1"/>
  <c r="AI12" i="3" s="1"/>
  <c r="AI13" i="3" s="1"/>
  <c r="AI14" i="3" s="1"/>
  <c r="AI15" i="3" s="1"/>
  <c r="AI16" i="3" s="1"/>
  <c r="AI17" i="3" s="1"/>
  <c r="AI18" i="3" s="1"/>
  <c r="AI19" i="3" s="1"/>
  <c r="AI20" i="3" s="1"/>
  <c r="AI21" i="3" s="1"/>
  <c r="AI22" i="3" s="1"/>
  <c r="AI23" i="3" s="1"/>
  <c r="AI24" i="3" s="1"/>
  <c r="AI25" i="3" s="1"/>
  <c r="AI26" i="3" s="1"/>
  <c r="AI27" i="3" s="1"/>
  <c r="AI28" i="3" s="1"/>
  <c r="AI29" i="3" s="1"/>
  <c r="AI30" i="3" s="1"/>
  <c r="AI31" i="3" s="1"/>
  <c r="AI32" i="3" s="1"/>
  <c r="AI33" i="3" s="1"/>
  <c r="AI34" i="3" s="1"/>
  <c r="AI35" i="3" s="1"/>
  <c r="AI36" i="3" s="1"/>
  <c r="AI37" i="3" s="1"/>
  <c r="AI38" i="3" s="1"/>
  <c r="AI39" i="3" s="1"/>
  <c r="AI40" i="3" s="1"/>
  <c r="AI41" i="3" s="1"/>
  <c r="AI42" i="3" s="1"/>
  <c r="AI43" i="3" s="1"/>
  <c r="AI44" i="3" s="1"/>
  <c r="AI45" i="3" s="1"/>
  <c r="AI46" i="3" s="1"/>
  <c r="AI47" i="3" s="1"/>
  <c r="AI48" i="3" s="1"/>
  <c r="AI49" i="3" s="1"/>
  <c r="AI50" i="3" s="1"/>
  <c r="AI51" i="3" s="1"/>
  <c r="AI52" i="3" s="1"/>
  <c r="AI53" i="3" s="1"/>
  <c r="AI54" i="3" s="1"/>
  <c r="AI55" i="3" s="1"/>
  <c r="AI56" i="3" s="1"/>
  <c r="AI57" i="3" s="1"/>
  <c r="AI58" i="3" s="1"/>
  <c r="AI59" i="3" s="1"/>
  <c r="AI60" i="3" s="1"/>
  <c r="AI61" i="3" s="1"/>
  <c r="AI62" i="3" s="1"/>
  <c r="AA4" i="3"/>
  <c r="AA5" i="3" s="1"/>
  <c r="AA6" i="3" s="1"/>
  <c r="AA7" i="3" s="1"/>
  <c r="AA8" i="3" s="1"/>
  <c r="AA9" i="3" s="1"/>
  <c r="AA10" i="3" s="1"/>
  <c r="AA11" i="3" s="1"/>
  <c r="AA12" i="3" s="1"/>
  <c r="AA13" i="3" s="1"/>
  <c r="AA14" i="3" s="1"/>
  <c r="AA15" i="3" s="1"/>
  <c r="AA16" i="3" s="1"/>
  <c r="AA17" i="3" s="1"/>
  <c r="AA18" i="3" s="1"/>
  <c r="AA19" i="3" s="1"/>
  <c r="AA20" i="3" s="1"/>
  <c r="AA21" i="3" s="1"/>
  <c r="AA22" i="3" s="1"/>
  <c r="AA23" i="3" s="1"/>
  <c r="AA24" i="3" s="1"/>
  <c r="AA25" i="3" s="1"/>
  <c r="AA26" i="3" s="1"/>
  <c r="AA27" i="3" s="1"/>
  <c r="AA28" i="3" s="1"/>
  <c r="AA29" i="3" s="1"/>
  <c r="AA30" i="3" s="1"/>
  <c r="AA31" i="3" s="1"/>
  <c r="AA32" i="3" s="1"/>
  <c r="AA33" i="3" s="1"/>
  <c r="AA34" i="3" s="1"/>
  <c r="AA35" i="3" s="1"/>
  <c r="AA36" i="3" s="1"/>
  <c r="AA37" i="3" s="1"/>
  <c r="AA38" i="3" s="1"/>
  <c r="AA39" i="3" s="1"/>
  <c r="AA40" i="3" s="1"/>
  <c r="AA41" i="3" s="1"/>
  <c r="AA42" i="3" s="1"/>
  <c r="AA43" i="3" s="1"/>
  <c r="AA44" i="3" s="1"/>
  <c r="AA45" i="3" s="1"/>
  <c r="AA46" i="3" s="1"/>
  <c r="AA47" i="3" s="1"/>
  <c r="AA48" i="3" s="1"/>
  <c r="AA49" i="3" s="1"/>
  <c r="AA50" i="3" s="1"/>
  <c r="AA51" i="3" s="1"/>
  <c r="AA52" i="3" s="1"/>
  <c r="AA53" i="3" s="1"/>
  <c r="AA54" i="3" s="1"/>
  <c r="AA55" i="3" s="1"/>
  <c r="AA56" i="3" s="1"/>
  <c r="AA57" i="3" s="1"/>
  <c r="AA58" i="3" s="1"/>
  <c r="AA59" i="3" s="1"/>
  <c r="AA60" i="3" s="1"/>
  <c r="AA61" i="3" s="1"/>
  <c r="AA62" i="3" s="1"/>
  <c r="AA63" i="3" s="1"/>
  <c r="AA64" i="3" s="1"/>
  <c r="AA65" i="3" s="1"/>
  <c r="AA66" i="3" s="1"/>
  <c r="AA67" i="3" s="1"/>
  <c r="AA68" i="3" s="1"/>
  <c r="AA69" i="3" s="1"/>
  <c r="AA70" i="3" s="1"/>
  <c r="AA71" i="3" s="1"/>
  <c r="AA72" i="3" s="1"/>
  <c r="AA73" i="3" s="1"/>
  <c r="AA74" i="3" s="1"/>
  <c r="AA75" i="3" s="1"/>
  <c r="AA76" i="3" s="1"/>
  <c r="AA77" i="3" s="1"/>
  <c r="AA78" i="3" s="1"/>
  <c r="AA79" i="3" s="1"/>
  <c r="AA80" i="3" s="1"/>
  <c r="AA81" i="3" s="1"/>
  <c r="AA82" i="3" s="1"/>
  <c r="AA83" i="3" s="1"/>
  <c r="AA84" i="3" s="1"/>
  <c r="AA85" i="3" s="1"/>
  <c r="AA86" i="3" s="1"/>
  <c r="AA87" i="3" s="1"/>
  <c r="AA88" i="3" s="1"/>
  <c r="AA89" i="3" s="1"/>
  <c r="AA90" i="3" s="1"/>
  <c r="AA91" i="3" s="1"/>
  <c r="AA92" i="3" s="1"/>
  <c r="AA93" i="3" s="1"/>
  <c r="AA94" i="3" s="1"/>
  <c r="AA95" i="3" s="1"/>
  <c r="AA96" i="3" s="1"/>
  <c r="AA97" i="3" s="1"/>
  <c r="AA98" i="3" s="1"/>
  <c r="AA99" i="3" s="1"/>
  <c r="AA100" i="3" s="1"/>
  <c r="AA101" i="3" s="1"/>
  <c r="AA102" i="3" s="1"/>
  <c r="AA103" i="3" s="1"/>
  <c r="AA104" i="3" s="1"/>
  <c r="AA105" i="3" s="1"/>
  <c r="AA106" i="3" s="1"/>
  <c r="AA107" i="3" s="1"/>
  <c r="AA108" i="3" s="1"/>
  <c r="AA109" i="3" s="1"/>
  <c r="AA110" i="3" s="1"/>
  <c r="AA111" i="3" s="1"/>
  <c r="AA112" i="3" s="1"/>
  <c r="AA113" i="3" s="1"/>
  <c r="AJ6" i="3"/>
  <c r="AJ7" i="3" s="1"/>
  <c r="AJ8" i="3" s="1"/>
  <c r="AJ9" i="3" s="1"/>
  <c r="AJ10" i="3" s="1"/>
  <c r="AJ11" i="3" s="1"/>
  <c r="AJ12" i="3" s="1"/>
  <c r="AJ13" i="3" s="1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AJ24" i="3" s="1"/>
  <c r="AJ25" i="3" s="1"/>
  <c r="AJ26" i="3" s="1"/>
  <c r="AJ27" i="3" s="1"/>
  <c r="AJ28" i="3" s="1"/>
  <c r="AJ29" i="3" s="1"/>
  <c r="AJ30" i="3" s="1"/>
  <c r="AJ31" i="3" s="1"/>
  <c r="AJ32" i="3" s="1"/>
  <c r="AJ33" i="3" s="1"/>
  <c r="AJ34" i="3" s="1"/>
  <c r="AJ35" i="3" s="1"/>
  <c r="AJ36" i="3" s="1"/>
  <c r="AJ37" i="3" s="1"/>
  <c r="AJ38" i="3" s="1"/>
  <c r="AJ39" i="3" s="1"/>
  <c r="AJ40" i="3" s="1"/>
  <c r="AJ41" i="3" s="1"/>
  <c r="AJ42" i="3" s="1"/>
  <c r="AJ43" i="3" s="1"/>
  <c r="AJ44" i="3" s="1"/>
  <c r="AJ45" i="3" s="1"/>
  <c r="AJ46" i="3" s="1"/>
  <c r="AJ47" i="3" s="1"/>
  <c r="AJ48" i="3" s="1"/>
  <c r="AJ49" i="3" s="1"/>
  <c r="AJ50" i="3" s="1"/>
  <c r="AJ51" i="3" s="1"/>
  <c r="AJ52" i="3" s="1"/>
  <c r="AJ53" i="3" s="1"/>
  <c r="AJ54" i="3" s="1"/>
  <c r="AJ55" i="3" s="1"/>
  <c r="AJ56" i="3" s="1"/>
  <c r="AJ57" i="3" s="1"/>
  <c r="AJ58" i="3" s="1"/>
  <c r="AJ59" i="3" s="1"/>
  <c r="AJ60" i="3" s="1"/>
  <c r="AJ61" i="3" s="1"/>
  <c r="AJ62" i="3" s="1"/>
  <c r="AJ63" i="3" s="1"/>
  <c r="AJ64" i="3" s="1"/>
  <c r="AK6" i="3"/>
  <c r="AK7" i="3" s="1"/>
  <c r="AK8" i="3" s="1"/>
  <c r="AK9" i="3" s="1"/>
  <c r="AK10" i="3" s="1"/>
  <c r="AK11" i="3" s="1"/>
  <c r="AK12" i="3" s="1"/>
  <c r="AK13" i="3" s="1"/>
  <c r="AK14" i="3" s="1"/>
  <c r="AK15" i="3" s="1"/>
  <c r="AK16" i="3" s="1"/>
  <c r="AK17" i="3" s="1"/>
  <c r="AK18" i="3" s="1"/>
  <c r="AK19" i="3" s="1"/>
  <c r="AK20" i="3" s="1"/>
  <c r="AK21" i="3" s="1"/>
  <c r="AK22" i="3" s="1"/>
  <c r="AK23" i="3" s="1"/>
  <c r="AK24" i="3" s="1"/>
  <c r="AK25" i="3" s="1"/>
  <c r="AK26" i="3" s="1"/>
  <c r="AK27" i="3" s="1"/>
  <c r="AK28" i="3" s="1"/>
  <c r="AK29" i="3" s="1"/>
  <c r="AK30" i="3" s="1"/>
  <c r="AK31" i="3" s="1"/>
  <c r="AK32" i="3" s="1"/>
  <c r="AK33" i="3" s="1"/>
  <c r="AK34" i="3" s="1"/>
  <c r="AK35" i="3" s="1"/>
  <c r="AK36" i="3" s="1"/>
  <c r="AK37" i="3" s="1"/>
  <c r="AK38" i="3" s="1"/>
  <c r="AK39" i="3" s="1"/>
  <c r="AK40" i="3" s="1"/>
  <c r="AK41" i="3" s="1"/>
  <c r="AK42" i="3" s="1"/>
  <c r="AK43" i="3" s="1"/>
  <c r="AK44" i="3" s="1"/>
  <c r="AK45" i="3" s="1"/>
  <c r="AK46" i="3" s="1"/>
  <c r="AK47" i="3" s="1"/>
  <c r="AK48" i="3" s="1"/>
  <c r="AK49" i="3" s="1"/>
  <c r="AK50" i="3" s="1"/>
  <c r="AK51" i="3" s="1"/>
  <c r="AK52" i="3" s="1"/>
  <c r="AK53" i="3" s="1"/>
  <c r="AK54" i="3" s="1"/>
  <c r="AK55" i="3" s="1"/>
  <c r="AK56" i="3" s="1"/>
  <c r="AK57" i="3" s="1"/>
  <c r="AK58" i="3" s="1"/>
  <c r="AK59" i="3" s="1"/>
  <c r="AK60" i="3" s="1"/>
  <c r="AK61" i="3" s="1"/>
  <c r="AK62" i="3" s="1"/>
  <c r="AK63" i="3" s="1"/>
  <c r="AK64" i="3" s="1"/>
  <c r="AK65" i="3" s="1"/>
  <c r="AK66" i="3" s="1"/>
  <c r="AK67" i="3" s="1"/>
  <c r="AK68" i="3" s="1"/>
  <c r="AK69" i="3" s="1"/>
  <c r="AK70" i="3" s="1"/>
  <c r="AK71" i="3" s="1"/>
  <c r="AK72" i="3" s="1"/>
  <c r="AK73" i="3" s="1"/>
  <c r="AK74" i="3" s="1"/>
  <c r="AK75" i="3" s="1"/>
  <c r="AK76" i="3" s="1"/>
  <c r="AK77" i="3" s="1"/>
  <c r="AK78" i="3" s="1"/>
  <c r="AK79" i="3" s="1"/>
  <c r="AK80" i="3" s="1"/>
  <c r="AK81" i="3" s="1"/>
  <c r="AK82" i="3" s="1"/>
  <c r="AK83" i="3" s="1"/>
  <c r="AK84" i="3" s="1"/>
  <c r="AK85" i="3" s="1"/>
  <c r="AK86" i="3" s="1"/>
  <c r="AK87" i="3" s="1"/>
  <c r="AK88" i="3" s="1"/>
  <c r="AK89" i="3" s="1"/>
  <c r="AK90" i="3" s="1"/>
  <c r="AK91" i="3" s="1"/>
  <c r="AK92" i="3" s="1"/>
  <c r="AK93" i="3" s="1"/>
  <c r="AK94" i="3" s="1"/>
  <c r="AK95" i="3" s="1"/>
  <c r="AK96" i="3" s="1"/>
  <c r="AK97" i="3" s="1"/>
  <c r="AK98" i="3" s="1"/>
  <c r="AK99" i="3" s="1"/>
  <c r="AK100" i="3" s="1"/>
  <c r="AK101" i="3" s="1"/>
  <c r="AK102" i="3" s="1"/>
  <c r="AK103" i="3" s="1"/>
  <c r="AK104" i="3" s="1"/>
  <c r="AK105" i="3" s="1"/>
  <c r="AK106" i="3" s="1"/>
  <c r="AK107" i="3" s="1"/>
  <c r="AK108" i="3" s="1"/>
  <c r="AK109" i="3" s="1"/>
  <c r="AK110" i="3" s="1"/>
  <c r="AC6" i="3"/>
  <c r="Z7" i="3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Z19" i="3" s="1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s="1"/>
  <c r="Z33" i="3" s="1"/>
  <c r="Z34" i="3" s="1"/>
  <c r="Z35" i="3" s="1"/>
  <c r="Z36" i="3" s="1"/>
  <c r="Z37" i="3" s="1"/>
  <c r="Z38" i="3" s="1"/>
  <c r="Z39" i="3" s="1"/>
  <c r="Z40" i="3" s="1"/>
  <c r="Z41" i="3" s="1"/>
  <c r="Z42" i="3" s="1"/>
  <c r="Z43" i="3" s="1"/>
  <c r="Z44" i="3" s="1"/>
  <c r="Z45" i="3" s="1"/>
  <c r="Q4" i="3"/>
  <c r="M223" i="3"/>
  <c r="N223" i="3" s="1"/>
  <c r="E222" i="3"/>
  <c r="F222" i="3" s="1"/>
  <c r="J8" i="9"/>
  <c r="J2" i="9"/>
  <c r="L8" i="9"/>
  <c r="G4" i="3"/>
  <c r="X4" i="3" l="1"/>
  <c r="M5" i="3"/>
  <c r="N5" i="3" s="1"/>
  <c r="H4" i="3"/>
  <c r="I4" i="3" s="1"/>
  <c r="V4" i="3" s="1"/>
  <c r="T4" i="3" l="1"/>
  <c r="U4" i="3"/>
  <c r="E5" i="3"/>
  <c r="F2" i="9"/>
  <c r="F5" i="3" l="1"/>
  <c r="H8" i="9"/>
  <c r="G5" i="3" l="1"/>
  <c r="H5" i="3" s="1"/>
  <c r="O5" i="3"/>
  <c r="P5" i="3" s="1"/>
  <c r="Q5" i="3" l="1"/>
  <c r="I5" i="3"/>
  <c r="V5" i="3" s="1"/>
  <c r="V6" i="3" s="1"/>
  <c r="V7" i="3" s="1"/>
  <c r="K8" i="3"/>
  <c r="K12" i="3"/>
  <c r="K16" i="3"/>
  <c r="K20" i="3"/>
  <c r="K24" i="3"/>
  <c r="K28" i="3"/>
  <c r="K32" i="3"/>
  <c r="K36" i="3"/>
  <c r="K40" i="3"/>
  <c r="K44" i="3"/>
  <c r="K48" i="3"/>
  <c r="K52" i="3"/>
  <c r="K56" i="3"/>
  <c r="K60" i="3"/>
  <c r="K64" i="3"/>
  <c r="K68" i="3"/>
  <c r="K72" i="3"/>
  <c r="K76" i="3"/>
  <c r="K80" i="3"/>
  <c r="K84" i="3"/>
  <c r="K88" i="3"/>
  <c r="K92" i="3"/>
  <c r="K96" i="3"/>
  <c r="K100" i="3"/>
  <c r="K104" i="3"/>
  <c r="K108" i="3"/>
  <c r="K112" i="3"/>
  <c r="K116" i="3"/>
  <c r="K120" i="3"/>
  <c r="K124" i="3"/>
  <c r="K128" i="3"/>
  <c r="K132" i="3"/>
  <c r="K136" i="3"/>
  <c r="K140" i="3"/>
  <c r="K144" i="3"/>
  <c r="K148" i="3"/>
  <c r="K152" i="3"/>
  <c r="K156" i="3"/>
  <c r="K160" i="3"/>
  <c r="K164" i="3"/>
  <c r="K168" i="3"/>
  <c r="K172" i="3"/>
  <c r="K176" i="3"/>
  <c r="K180" i="3"/>
  <c r="K184" i="3"/>
  <c r="K188" i="3"/>
  <c r="K192" i="3"/>
  <c r="K196" i="3"/>
  <c r="K200" i="3"/>
  <c r="K204" i="3"/>
  <c r="K208" i="3"/>
  <c r="K212" i="3"/>
  <c r="K26" i="3"/>
  <c r="K38" i="3"/>
  <c r="K54" i="3"/>
  <c r="K66" i="3"/>
  <c r="K78" i="3"/>
  <c r="K90" i="3"/>
  <c r="K98" i="3"/>
  <c r="K110" i="3"/>
  <c r="K122" i="3"/>
  <c r="K130" i="3"/>
  <c r="K142" i="3"/>
  <c r="K158" i="3"/>
  <c r="K170" i="3"/>
  <c r="K182" i="3"/>
  <c r="K194" i="3"/>
  <c r="K206" i="3"/>
  <c r="K7" i="3"/>
  <c r="K19" i="3"/>
  <c r="K27" i="3"/>
  <c r="K43" i="3"/>
  <c r="K55" i="3"/>
  <c r="K67" i="3"/>
  <c r="K79" i="3"/>
  <c r="K91" i="3"/>
  <c r="K107" i="3"/>
  <c r="K119" i="3"/>
  <c r="K131" i="3"/>
  <c r="K147" i="3"/>
  <c r="K151" i="3"/>
  <c r="K167" i="3"/>
  <c r="K183" i="3"/>
  <c r="K199" i="3"/>
  <c r="K9" i="3"/>
  <c r="K13" i="3"/>
  <c r="K17" i="3"/>
  <c r="K21" i="3"/>
  <c r="K25" i="3"/>
  <c r="K29" i="3"/>
  <c r="K33" i="3"/>
  <c r="K37" i="3"/>
  <c r="K41" i="3"/>
  <c r="K45" i="3"/>
  <c r="K49" i="3"/>
  <c r="K53" i="3"/>
  <c r="K57" i="3"/>
  <c r="K61" i="3"/>
  <c r="K65" i="3"/>
  <c r="K69" i="3"/>
  <c r="K73" i="3"/>
  <c r="K77" i="3"/>
  <c r="K81" i="3"/>
  <c r="K85" i="3"/>
  <c r="K89" i="3"/>
  <c r="K93" i="3"/>
  <c r="K97" i="3"/>
  <c r="K101" i="3"/>
  <c r="K105" i="3"/>
  <c r="K109" i="3"/>
  <c r="K113" i="3"/>
  <c r="K117" i="3"/>
  <c r="K121" i="3"/>
  <c r="K125" i="3"/>
  <c r="K129" i="3"/>
  <c r="K133" i="3"/>
  <c r="K137" i="3"/>
  <c r="K141" i="3"/>
  <c r="K145" i="3"/>
  <c r="K149" i="3"/>
  <c r="K153" i="3"/>
  <c r="K157" i="3"/>
  <c r="K161" i="3"/>
  <c r="K165" i="3"/>
  <c r="K169" i="3"/>
  <c r="K173" i="3"/>
  <c r="K177" i="3"/>
  <c r="K181" i="3"/>
  <c r="K185" i="3"/>
  <c r="K189" i="3"/>
  <c r="K193" i="3"/>
  <c r="K197" i="3"/>
  <c r="K201" i="3"/>
  <c r="K205" i="3"/>
  <c r="K209" i="3"/>
  <c r="K213" i="3"/>
  <c r="K30" i="3"/>
  <c r="K42" i="3"/>
  <c r="K50" i="3"/>
  <c r="K62" i="3"/>
  <c r="K74" i="3"/>
  <c r="K86" i="3"/>
  <c r="K94" i="3"/>
  <c r="K106" i="3"/>
  <c r="K118" i="3"/>
  <c r="K134" i="3"/>
  <c r="K146" i="3"/>
  <c r="K154" i="3"/>
  <c r="K166" i="3"/>
  <c r="K178" i="3"/>
  <c r="K190" i="3"/>
  <c r="K202" i="3"/>
  <c r="K214" i="3"/>
  <c r="K15" i="3"/>
  <c r="K23" i="3"/>
  <c r="K35" i="3"/>
  <c r="K51" i="3"/>
  <c r="K63" i="3"/>
  <c r="K75" i="3"/>
  <c r="K87" i="3"/>
  <c r="K103" i="3"/>
  <c r="K115" i="3"/>
  <c r="K127" i="3"/>
  <c r="K143" i="3"/>
  <c r="K163" i="3"/>
  <c r="K171" i="3"/>
  <c r="K187" i="3"/>
  <c r="K203" i="3"/>
  <c r="K6" i="3"/>
  <c r="K10" i="3"/>
  <c r="K14" i="3"/>
  <c r="K18" i="3"/>
  <c r="K22" i="3"/>
  <c r="K34" i="3"/>
  <c r="K46" i="3"/>
  <c r="K58" i="3"/>
  <c r="K70" i="3"/>
  <c r="K82" i="3"/>
  <c r="K102" i="3"/>
  <c r="K114" i="3"/>
  <c r="K126" i="3"/>
  <c r="K138" i="3"/>
  <c r="K150" i="3"/>
  <c r="K162" i="3"/>
  <c r="K174" i="3"/>
  <c r="K186" i="3"/>
  <c r="K198" i="3"/>
  <c r="K210" i="3"/>
  <c r="K11" i="3"/>
  <c r="K31" i="3"/>
  <c r="K39" i="3"/>
  <c r="K47" i="3"/>
  <c r="K59" i="3"/>
  <c r="K71" i="3"/>
  <c r="K83" i="3"/>
  <c r="K99" i="3"/>
  <c r="K111" i="3"/>
  <c r="K123" i="3"/>
  <c r="K135" i="3"/>
  <c r="K155" i="3"/>
  <c r="K175" i="3"/>
  <c r="K195" i="3"/>
  <c r="K207" i="3"/>
  <c r="K95" i="3"/>
  <c r="K139" i="3"/>
  <c r="K159" i="3"/>
  <c r="K179" i="3"/>
  <c r="K191" i="3"/>
  <c r="K211" i="3"/>
  <c r="L8" i="3"/>
  <c r="L12" i="3"/>
  <c r="L16" i="3"/>
  <c r="L20" i="3"/>
  <c r="L24" i="3"/>
  <c r="L28" i="3"/>
  <c r="L32" i="3"/>
  <c r="L36" i="3"/>
  <c r="L40" i="3"/>
  <c r="L44" i="3"/>
  <c r="L48" i="3"/>
  <c r="L52" i="3"/>
  <c r="L56" i="3"/>
  <c r="L60" i="3"/>
  <c r="L64" i="3"/>
  <c r="L68" i="3"/>
  <c r="L72" i="3"/>
  <c r="L76" i="3"/>
  <c r="L80" i="3"/>
  <c r="L84" i="3"/>
  <c r="L88" i="3"/>
  <c r="L92" i="3"/>
  <c r="L96" i="3"/>
  <c r="L100" i="3"/>
  <c r="L104" i="3"/>
  <c r="L108" i="3"/>
  <c r="L112" i="3"/>
  <c r="L116" i="3"/>
  <c r="L120" i="3"/>
  <c r="L124" i="3"/>
  <c r="L128" i="3"/>
  <c r="L132" i="3"/>
  <c r="L136" i="3"/>
  <c r="L140" i="3"/>
  <c r="L144" i="3"/>
  <c r="L148" i="3"/>
  <c r="L152" i="3"/>
  <c r="L156" i="3"/>
  <c r="L160" i="3"/>
  <c r="L164" i="3"/>
  <c r="L168" i="3"/>
  <c r="L172" i="3"/>
  <c r="L176" i="3"/>
  <c r="L180" i="3"/>
  <c r="L184" i="3"/>
  <c r="L188" i="3"/>
  <c r="L192" i="3"/>
  <c r="L196" i="3"/>
  <c r="L200" i="3"/>
  <c r="L204" i="3"/>
  <c r="L208" i="3"/>
  <c r="L212" i="3"/>
  <c r="L181" i="3"/>
  <c r="L189" i="3"/>
  <c r="L197" i="3"/>
  <c r="L205" i="3"/>
  <c r="L213" i="3"/>
  <c r="L146" i="3"/>
  <c r="L158" i="3"/>
  <c r="L170" i="3"/>
  <c r="L182" i="3"/>
  <c r="L194" i="3"/>
  <c r="L206" i="3"/>
  <c r="L143" i="3"/>
  <c r="L159" i="3"/>
  <c r="L175" i="3"/>
  <c r="L191" i="3"/>
  <c r="L207" i="3"/>
  <c r="L9" i="3"/>
  <c r="L13" i="3"/>
  <c r="L17" i="3"/>
  <c r="L21" i="3"/>
  <c r="L25" i="3"/>
  <c r="L29" i="3"/>
  <c r="L33" i="3"/>
  <c r="L37" i="3"/>
  <c r="L41" i="3"/>
  <c r="L45" i="3"/>
  <c r="L49" i="3"/>
  <c r="L53" i="3"/>
  <c r="L57" i="3"/>
  <c r="L61" i="3"/>
  <c r="L65" i="3"/>
  <c r="L69" i="3"/>
  <c r="L73" i="3"/>
  <c r="L77" i="3"/>
  <c r="L81" i="3"/>
  <c r="L85" i="3"/>
  <c r="L89" i="3"/>
  <c r="L93" i="3"/>
  <c r="L97" i="3"/>
  <c r="L101" i="3"/>
  <c r="L105" i="3"/>
  <c r="L109" i="3"/>
  <c r="L113" i="3"/>
  <c r="L117" i="3"/>
  <c r="L121" i="3"/>
  <c r="L125" i="3"/>
  <c r="L129" i="3"/>
  <c r="L133" i="3"/>
  <c r="L137" i="3"/>
  <c r="L141" i="3"/>
  <c r="L145" i="3"/>
  <c r="L149" i="3"/>
  <c r="L153" i="3"/>
  <c r="L157" i="3"/>
  <c r="L161" i="3"/>
  <c r="L165" i="3"/>
  <c r="L169" i="3"/>
  <c r="L173" i="3"/>
  <c r="L177" i="3"/>
  <c r="L185" i="3"/>
  <c r="L193" i="3"/>
  <c r="L201" i="3"/>
  <c r="L209" i="3"/>
  <c r="L150" i="3"/>
  <c r="L166" i="3"/>
  <c r="L178" i="3"/>
  <c r="L190" i="3"/>
  <c r="L202" i="3"/>
  <c r="L214" i="3"/>
  <c r="L155" i="3"/>
  <c r="L171" i="3"/>
  <c r="L183" i="3"/>
  <c r="L199" i="3"/>
  <c r="L6" i="3"/>
  <c r="L10" i="3"/>
  <c r="L14" i="3"/>
  <c r="L18" i="3"/>
  <c r="L22" i="3"/>
  <c r="L26" i="3"/>
  <c r="L30" i="3"/>
  <c r="L34" i="3"/>
  <c r="L38" i="3"/>
  <c r="L42" i="3"/>
  <c r="L46" i="3"/>
  <c r="L50" i="3"/>
  <c r="L54" i="3"/>
  <c r="L58" i="3"/>
  <c r="L62" i="3"/>
  <c r="L66" i="3"/>
  <c r="L70" i="3"/>
  <c r="L74" i="3"/>
  <c r="L78" i="3"/>
  <c r="L82" i="3"/>
  <c r="L86" i="3"/>
  <c r="L90" i="3"/>
  <c r="L94" i="3"/>
  <c r="L98" i="3"/>
  <c r="L102" i="3"/>
  <c r="L106" i="3"/>
  <c r="L110" i="3"/>
  <c r="L114" i="3"/>
  <c r="L118" i="3"/>
  <c r="L122" i="3"/>
  <c r="L126" i="3"/>
  <c r="L130" i="3"/>
  <c r="L134" i="3"/>
  <c r="L138" i="3"/>
  <c r="L142" i="3"/>
  <c r="L154" i="3"/>
  <c r="L162" i="3"/>
  <c r="L174" i="3"/>
  <c r="L186" i="3"/>
  <c r="L198" i="3"/>
  <c r="L210" i="3"/>
  <c r="L151" i="3"/>
  <c r="L167" i="3"/>
  <c r="L187" i="3"/>
  <c r="L203" i="3"/>
  <c r="L7" i="3"/>
  <c r="L11" i="3"/>
  <c r="L15" i="3"/>
  <c r="L19" i="3"/>
  <c r="L23" i="3"/>
  <c r="L27" i="3"/>
  <c r="L31" i="3"/>
  <c r="L35" i="3"/>
  <c r="L39" i="3"/>
  <c r="L43" i="3"/>
  <c r="L47" i="3"/>
  <c r="L51" i="3"/>
  <c r="L55" i="3"/>
  <c r="L59" i="3"/>
  <c r="L63" i="3"/>
  <c r="L67" i="3"/>
  <c r="L71" i="3"/>
  <c r="L75" i="3"/>
  <c r="L79" i="3"/>
  <c r="L83" i="3"/>
  <c r="L87" i="3"/>
  <c r="L91" i="3"/>
  <c r="L95" i="3"/>
  <c r="L99" i="3"/>
  <c r="L103" i="3"/>
  <c r="L107" i="3"/>
  <c r="L111" i="3"/>
  <c r="L115" i="3"/>
  <c r="L119" i="3"/>
  <c r="L123" i="3"/>
  <c r="L127" i="3"/>
  <c r="L131" i="3"/>
  <c r="L135" i="3"/>
  <c r="L139" i="3"/>
  <c r="L147" i="3"/>
  <c r="L163" i="3"/>
  <c r="L179" i="3"/>
  <c r="L195" i="3"/>
  <c r="L211" i="3"/>
  <c r="D8" i="3"/>
  <c r="D12" i="3"/>
  <c r="D16" i="3"/>
  <c r="D20" i="3"/>
  <c r="D24" i="3"/>
  <c r="D28" i="3"/>
  <c r="D32" i="3"/>
  <c r="D36" i="3"/>
  <c r="D40" i="3"/>
  <c r="D44" i="3"/>
  <c r="D48" i="3"/>
  <c r="D52" i="3"/>
  <c r="D56" i="3"/>
  <c r="D60" i="3"/>
  <c r="D64" i="3"/>
  <c r="D68" i="3"/>
  <c r="D72" i="3"/>
  <c r="D76" i="3"/>
  <c r="D80" i="3"/>
  <c r="D84" i="3"/>
  <c r="D88" i="3"/>
  <c r="D92" i="3"/>
  <c r="D96" i="3"/>
  <c r="D100" i="3"/>
  <c r="D104" i="3"/>
  <c r="D108" i="3"/>
  <c r="D112" i="3"/>
  <c r="D116" i="3"/>
  <c r="D120" i="3"/>
  <c r="D124" i="3"/>
  <c r="D128" i="3"/>
  <c r="D132" i="3"/>
  <c r="D136" i="3"/>
  <c r="D140" i="3"/>
  <c r="D144" i="3"/>
  <c r="D148" i="3"/>
  <c r="D152" i="3"/>
  <c r="D156" i="3"/>
  <c r="D160" i="3"/>
  <c r="D164" i="3"/>
  <c r="D168" i="3"/>
  <c r="D172" i="3"/>
  <c r="D176" i="3"/>
  <c r="D180" i="3"/>
  <c r="D184" i="3"/>
  <c r="D188" i="3"/>
  <c r="D192" i="3"/>
  <c r="D196" i="3"/>
  <c r="D200" i="3"/>
  <c r="D204" i="3"/>
  <c r="D208" i="3"/>
  <c r="D212" i="3"/>
  <c r="D9" i="3"/>
  <c r="D13" i="3"/>
  <c r="D17" i="3"/>
  <c r="D21" i="3"/>
  <c r="D25" i="3"/>
  <c r="D29" i="3"/>
  <c r="D33" i="3"/>
  <c r="D37" i="3"/>
  <c r="D41" i="3"/>
  <c r="D49" i="3"/>
  <c r="D53" i="3"/>
  <c r="D57" i="3"/>
  <c r="D61" i="3"/>
  <c r="D65" i="3"/>
  <c r="D69" i="3"/>
  <c r="D73" i="3"/>
  <c r="D81" i="3"/>
  <c r="D89" i="3"/>
  <c r="D93" i="3"/>
  <c r="D101" i="3"/>
  <c r="D105" i="3"/>
  <c r="D113" i="3"/>
  <c r="D121" i="3"/>
  <c r="D129" i="3"/>
  <c r="D137" i="3"/>
  <c r="D145" i="3"/>
  <c r="D153" i="3"/>
  <c r="D161" i="3"/>
  <c r="D173" i="3"/>
  <c r="D181" i="3"/>
  <c r="D189" i="3"/>
  <c r="D197" i="3"/>
  <c r="D205" i="3"/>
  <c r="D213" i="3"/>
  <c r="D10" i="3"/>
  <c r="D18" i="3"/>
  <c r="D22" i="3"/>
  <c r="D26" i="3"/>
  <c r="D34" i="3"/>
  <c r="D42" i="3"/>
  <c r="D50" i="3"/>
  <c r="D58" i="3"/>
  <c r="D62" i="3"/>
  <c r="D66" i="3"/>
  <c r="D70" i="3"/>
  <c r="D74" i="3"/>
  <c r="D78" i="3"/>
  <c r="D82" i="3"/>
  <c r="D86" i="3"/>
  <c r="D94" i="3"/>
  <c r="D102" i="3"/>
  <c r="D110" i="3"/>
  <c r="D118" i="3"/>
  <c r="D122" i="3"/>
  <c r="D130" i="3"/>
  <c r="D142" i="3"/>
  <c r="D150" i="3"/>
  <c r="D158" i="3"/>
  <c r="D170" i="3"/>
  <c r="D178" i="3"/>
  <c r="D190" i="3"/>
  <c r="D202" i="3"/>
  <c r="D214" i="3"/>
  <c r="D15" i="3"/>
  <c r="D27" i="3"/>
  <c r="D39" i="3"/>
  <c r="D51" i="3"/>
  <c r="D63" i="3"/>
  <c r="D75" i="3"/>
  <c r="D87" i="3"/>
  <c r="D99" i="3"/>
  <c r="D111" i="3"/>
  <c r="D123" i="3"/>
  <c r="D135" i="3"/>
  <c r="D45" i="3"/>
  <c r="D77" i="3"/>
  <c r="D85" i="3"/>
  <c r="D97" i="3"/>
  <c r="D109" i="3"/>
  <c r="D117" i="3"/>
  <c r="D125" i="3"/>
  <c r="D133" i="3"/>
  <c r="D141" i="3"/>
  <c r="D149" i="3"/>
  <c r="D157" i="3"/>
  <c r="D165" i="3"/>
  <c r="D169" i="3"/>
  <c r="D177" i="3"/>
  <c r="D185" i="3"/>
  <c r="D193" i="3"/>
  <c r="D201" i="3"/>
  <c r="D209" i="3"/>
  <c r="D6" i="3"/>
  <c r="D14" i="3"/>
  <c r="D30" i="3"/>
  <c r="D38" i="3"/>
  <c r="D46" i="3"/>
  <c r="D54" i="3"/>
  <c r="D90" i="3"/>
  <c r="D98" i="3"/>
  <c r="D106" i="3"/>
  <c r="D114" i="3"/>
  <c r="D126" i="3"/>
  <c r="D134" i="3"/>
  <c r="D146" i="3"/>
  <c r="D154" i="3"/>
  <c r="D162" i="3"/>
  <c r="D166" i="3"/>
  <c r="D182" i="3"/>
  <c r="D194" i="3"/>
  <c r="D206" i="3"/>
  <c r="D7" i="3"/>
  <c r="D19" i="3"/>
  <c r="D31" i="3"/>
  <c r="D43" i="3"/>
  <c r="D55" i="3"/>
  <c r="D67" i="3"/>
  <c r="D79" i="3"/>
  <c r="D91" i="3"/>
  <c r="D103" i="3"/>
  <c r="D115" i="3"/>
  <c r="D127" i="3"/>
  <c r="D139" i="3"/>
  <c r="D138" i="3"/>
  <c r="D174" i="3"/>
  <c r="D186" i="3"/>
  <c r="D198" i="3"/>
  <c r="D210" i="3"/>
  <c r="D11" i="3"/>
  <c r="D23" i="3"/>
  <c r="D35" i="3"/>
  <c r="D47" i="3"/>
  <c r="D59" i="3"/>
  <c r="D71" i="3"/>
  <c r="D83" i="3"/>
  <c r="D95" i="3"/>
  <c r="D107" i="3"/>
  <c r="D119" i="3"/>
  <c r="D131" i="3"/>
  <c r="D143" i="3"/>
  <c r="D147" i="3"/>
  <c r="D163" i="3"/>
  <c r="D179" i="3"/>
  <c r="D195" i="3"/>
  <c r="D211" i="3"/>
  <c r="D199" i="3"/>
  <c r="D187" i="3"/>
  <c r="D175" i="3"/>
  <c r="D151" i="3"/>
  <c r="D167" i="3"/>
  <c r="D183" i="3"/>
  <c r="D159" i="3"/>
  <c r="D191" i="3"/>
  <c r="D155" i="3"/>
  <c r="D171" i="3"/>
  <c r="D203" i="3"/>
  <c r="D207" i="3"/>
  <c r="C8" i="3"/>
  <c r="C12" i="3"/>
  <c r="C16" i="3"/>
  <c r="C20" i="3"/>
  <c r="C24" i="3"/>
  <c r="C28" i="3"/>
  <c r="C32" i="3"/>
  <c r="C36" i="3"/>
  <c r="C40" i="3"/>
  <c r="C44" i="3"/>
  <c r="C48" i="3"/>
  <c r="C52" i="3"/>
  <c r="C56" i="3"/>
  <c r="C60" i="3"/>
  <c r="C64" i="3"/>
  <c r="C68" i="3"/>
  <c r="C72" i="3"/>
  <c r="C76" i="3"/>
  <c r="C80" i="3"/>
  <c r="C84" i="3"/>
  <c r="C88" i="3"/>
  <c r="C92" i="3"/>
  <c r="C96" i="3"/>
  <c r="C100" i="3"/>
  <c r="C104" i="3"/>
  <c r="C108" i="3"/>
  <c r="C112" i="3"/>
  <c r="C116" i="3"/>
  <c r="C120" i="3"/>
  <c r="C124" i="3"/>
  <c r="C128" i="3"/>
  <c r="C132" i="3"/>
  <c r="C136" i="3"/>
  <c r="C140" i="3"/>
  <c r="C144" i="3"/>
  <c r="C148" i="3"/>
  <c r="C152" i="3"/>
  <c r="C156" i="3"/>
  <c r="C160" i="3"/>
  <c r="C164" i="3"/>
  <c r="C168" i="3"/>
  <c r="C172" i="3"/>
  <c r="C176" i="3"/>
  <c r="C180" i="3"/>
  <c r="C9" i="3"/>
  <c r="C13" i="3"/>
  <c r="C17" i="3"/>
  <c r="C21" i="3"/>
  <c r="C25" i="3"/>
  <c r="C29" i="3"/>
  <c r="C33" i="3"/>
  <c r="C37" i="3"/>
  <c r="C41" i="3"/>
  <c r="C45" i="3"/>
  <c r="C49" i="3"/>
  <c r="C53" i="3"/>
  <c r="C57" i="3"/>
  <c r="C61" i="3"/>
  <c r="C65" i="3"/>
  <c r="C69" i="3"/>
  <c r="C73" i="3"/>
  <c r="C77" i="3"/>
  <c r="C81" i="3"/>
  <c r="C85" i="3"/>
  <c r="C89" i="3"/>
  <c r="C93" i="3"/>
  <c r="C97" i="3"/>
  <c r="C101" i="3"/>
  <c r="C105" i="3"/>
  <c r="C109" i="3"/>
  <c r="C113" i="3"/>
  <c r="C117" i="3"/>
  <c r="C121" i="3"/>
  <c r="C125" i="3"/>
  <c r="C129" i="3"/>
  <c r="C133" i="3"/>
  <c r="C137" i="3"/>
  <c r="C141" i="3"/>
  <c r="C145" i="3"/>
  <c r="C149" i="3"/>
  <c r="C153" i="3"/>
  <c r="C157" i="3"/>
  <c r="C161" i="3"/>
  <c r="C165" i="3"/>
  <c r="C169" i="3"/>
  <c r="C173" i="3"/>
  <c r="C177" i="3"/>
  <c r="C181" i="3"/>
  <c r="C185" i="3"/>
  <c r="C189" i="3"/>
  <c r="C193" i="3"/>
  <c r="C197" i="3"/>
  <c r="C201" i="3"/>
  <c r="C205" i="3"/>
  <c r="C209" i="3"/>
  <c r="C213" i="3"/>
  <c r="C6" i="3"/>
  <c r="C10" i="3"/>
  <c r="C14" i="3"/>
  <c r="C18" i="3"/>
  <c r="C22" i="3"/>
  <c r="C26" i="3"/>
  <c r="C30" i="3"/>
  <c r="C34" i="3"/>
  <c r="C38" i="3"/>
  <c r="C42" i="3"/>
  <c r="C46" i="3"/>
  <c r="C50" i="3"/>
  <c r="C54" i="3"/>
  <c r="C58" i="3"/>
  <c r="C62" i="3"/>
  <c r="C66" i="3"/>
  <c r="C70" i="3"/>
  <c r="C74" i="3"/>
  <c r="C78" i="3"/>
  <c r="C82" i="3"/>
  <c r="C86" i="3"/>
  <c r="C90" i="3"/>
  <c r="C94" i="3"/>
  <c r="C98" i="3"/>
  <c r="C102" i="3"/>
  <c r="C106" i="3"/>
  <c r="C110" i="3"/>
  <c r="C114" i="3"/>
  <c r="C118" i="3"/>
  <c r="C122" i="3"/>
  <c r="C126" i="3"/>
  <c r="C130" i="3"/>
  <c r="C134" i="3"/>
  <c r="C138" i="3"/>
  <c r="C142" i="3"/>
  <c r="C146" i="3"/>
  <c r="C150" i="3"/>
  <c r="C154" i="3"/>
  <c r="C158" i="3"/>
  <c r="C162" i="3"/>
  <c r="C166" i="3"/>
  <c r="C170" i="3"/>
  <c r="C174" i="3"/>
  <c r="C178" i="3"/>
  <c r="C182" i="3"/>
  <c r="C186" i="3"/>
  <c r="C190" i="3"/>
  <c r="C194" i="3"/>
  <c r="C198" i="3"/>
  <c r="C202" i="3"/>
  <c r="C210" i="3"/>
  <c r="C214" i="3"/>
  <c r="C7" i="3"/>
  <c r="C15" i="3"/>
  <c r="C19" i="3"/>
  <c r="C27" i="3"/>
  <c r="C35" i="3"/>
  <c r="C39" i="3"/>
  <c r="C47" i="3"/>
  <c r="C55" i="3"/>
  <c r="C63" i="3"/>
  <c r="C71" i="3"/>
  <c r="C75" i="3"/>
  <c r="C83" i="3"/>
  <c r="C91" i="3"/>
  <c r="C99" i="3"/>
  <c r="C107" i="3"/>
  <c r="C115" i="3"/>
  <c r="C123" i="3"/>
  <c r="C131" i="3"/>
  <c r="C139" i="3"/>
  <c r="C147" i="3"/>
  <c r="C155" i="3"/>
  <c r="C163" i="3"/>
  <c r="C206" i="3"/>
  <c r="C11" i="3"/>
  <c r="C23" i="3"/>
  <c r="C31" i="3"/>
  <c r="C43" i="3"/>
  <c r="C51" i="3"/>
  <c r="C59" i="3"/>
  <c r="C67" i="3"/>
  <c r="C79" i="3"/>
  <c r="C87" i="3"/>
  <c r="C95" i="3"/>
  <c r="C103" i="3"/>
  <c r="C111" i="3"/>
  <c r="C119" i="3"/>
  <c r="C127" i="3"/>
  <c r="C135" i="3"/>
  <c r="C143" i="3"/>
  <c r="C151" i="3"/>
  <c r="C159" i="3"/>
  <c r="C167" i="3"/>
  <c r="C171" i="3"/>
  <c r="C184" i="3"/>
  <c r="C192" i="3"/>
  <c r="C200" i="3"/>
  <c r="C175" i="3"/>
  <c r="C187" i="3"/>
  <c r="C195" i="3"/>
  <c r="C203" i="3"/>
  <c r="C211" i="3"/>
  <c r="C179" i="3"/>
  <c r="C188" i="3"/>
  <c r="C196" i="3"/>
  <c r="C204" i="3"/>
  <c r="C212" i="3"/>
  <c r="C183" i="3"/>
  <c r="C191" i="3"/>
  <c r="C199" i="3"/>
  <c r="C207" i="3"/>
  <c r="C208" i="3"/>
  <c r="U5" i="3" l="1"/>
  <c r="X5" i="3"/>
  <c r="T5" i="3" s="1"/>
  <c r="E171" i="3"/>
  <c r="F171" i="3" s="1"/>
  <c r="E111" i="3"/>
  <c r="F111" i="3" s="1"/>
  <c r="E59" i="3"/>
  <c r="F59" i="3" s="1"/>
  <c r="E63" i="3"/>
  <c r="F63" i="3" s="1"/>
  <c r="E7" i="3"/>
  <c r="F7" i="3" s="1"/>
  <c r="E114" i="3"/>
  <c r="F114" i="3" s="1"/>
  <c r="E62" i="3"/>
  <c r="F62" i="3" s="1"/>
  <c r="E50" i="3"/>
  <c r="F50" i="3" s="1"/>
  <c r="E6" i="3"/>
  <c r="F6" i="3" s="1"/>
  <c r="E65" i="3"/>
  <c r="F65" i="3" s="1"/>
  <c r="E112" i="3"/>
  <c r="F112" i="3" s="1"/>
  <c r="E8" i="3"/>
  <c r="F8" i="3" s="1"/>
  <c r="M63" i="3"/>
  <c r="N63" i="3" s="1"/>
  <c r="M175" i="3"/>
  <c r="N175" i="3" s="1"/>
  <c r="M51" i="3"/>
  <c r="N51" i="3" s="1"/>
  <c r="M46" i="3"/>
  <c r="N46" i="3" s="1"/>
  <c r="M50" i="3"/>
  <c r="N50" i="3" s="1"/>
  <c r="M6" i="3"/>
  <c r="N6" i="3" s="1"/>
  <c r="M8" i="3"/>
  <c r="N8" i="3" s="1"/>
  <c r="G6" i="3" l="1"/>
  <c r="H6" i="3" s="1"/>
  <c r="G8" i="3"/>
  <c r="H8" i="3" s="1"/>
  <c r="I8" i="3" s="1"/>
  <c r="V8" i="3" s="1"/>
  <c r="O6" i="3"/>
  <c r="P6" i="3" s="1"/>
  <c r="G50" i="3"/>
  <c r="H50" i="3" s="1"/>
  <c r="O63" i="3"/>
  <c r="P63" i="3" s="1"/>
  <c r="O50" i="3"/>
  <c r="P50" i="3" s="1"/>
  <c r="G63" i="3"/>
  <c r="H63" i="3" s="1"/>
  <c r="O8" i="3"/>
  <c r="P8" i="3" s="1"/>
  <c r="E9" i="3" l="1"/>
  <c r="F9" i="3" s="1"/>
  <c r="I6" i="3"/>
  <c r="U6" i="3" s="1"/>
  <c r="U7" i="3" s="1"/>
  <c r="U8" i="3" s="1"/>
  <c r="Q6" i="3"/>
  <c r="AE6" i="3" s="1"/>
  <c r="Q50" i="3"/>
  <c r="AD50" i="3" s="1"/>
  <c r="AD51" i="3" s="1"/>
  <c r="AD52" i="3" s="1"/>
  <c r="AD53" i="3" s="1"/>
  <c r="AD54" i="3" s="1"/>
  <c r="AD55" i="3" s="1"/>
  <c r="Q63" i="3"/>
  <c r="AB63" i="3" s="1"/>
  <c r="AB64" i="3" s="1"/>
  <c r="I50" i="3"/>
  <c r="Y50" i="3" s="1"/>
  <c r="Y51" i="3" s="1"/>
  <c r="Y52" i="3" s="1"/>
  <c r="Y53" i="3" s="1"/>
  <c r="Y54" i="3" s="1"/>
  <c r="Y55" i="3" s="1"/>
  <c r="I63" i="3"/>
  <c r="AI63" i="3" s="1"/>
  <c r="AI64" i="3" s="1"/>
  <c r="AI65" i="3" s="1"/>
  <c r="AI66" i="3" s="1"/>
  <c r="AI67" i="3" s="1"/>
  <c r="AI68" i="3" s="1"/>
  <c r="AI69" i="3" s="1"/>
  <c r="AI70" i="3" s="1"/>
  <c r="AI71" i="3" s="1"/>
  <c r="AI72" i="3" s="1"/>
  <c r="AI73" i="3" s="1"/>
  <c r="AI74" i="3" s="1"/>
  <c r="AI75" i="3" s="1"/>
  <c r="AI76" i="3" s="1"/>
  <c r="AI77" i="3" s="1"/>
  <c r="AI78" i="3" s="1"/>
  <c r="AI79" i="3" s="1"/>
  <c r="AI80" i="3" s="1"/>
  <c r="AI81" i="3" s="1"/>
  <c r="AI82" i="3" s="1"/>
  <c r="AI83" i="3" s="1"/>
  <c r="AI84" i="3" s="1"/>
  <c r="AI85" i="3" s="1"/>
  <c r="AI86" i="3" s="1"/>
  <c r="AI87" i="3" s="1"/>
  <c r="AI88" i="3" s="1"/>
  <c r="AI89" i="3" s="1"/>
  <c r="AI90" i="3" s="1"/>
  <c r="AI91" i="3" s="1"/>
  <c r="AI92" i="3" s="1"/>
  <c r="AI93" i="3" s="1"/>
  <c r="AI94" i="3" s="1"/>
  <c r="AI95" i="3" s="1"/>
  <c r="AI96" i="3" s="1"/>
  <c r="AI97" i="3" s="1"/>
  <c r="AI98" i="3" s="1"/>
  <c r="AI99" i="3" s="1"/>
  <c r="AI100" i="3" s="1"/>
  <c r="AI101" i="3" s="1"/>
  <c r="AI102" i="3" s="1"/>
  <c r="AI103" i="3" s="1"/>
  <c r="AI104" i="3" s="1"/>
  <c r="AI105" i="3" s="1"/>
  <c r="AI106" i="3" s="1"/>
  <c r="Q8" i="3"/>
  <c r="W8" i="3" s="1"/>
  <c r="W9" i="3" s="1"/>
  <c r="X6" i="3" l="1"/>
  <c r="X7" i="3" s="1"/>
  <c r="M107" i="3"/>
  <c r="N107" i="3" s="1"/>
  <c r="E56" i="3"/>
  <c r="F56" i="3" s="1"/>
  <c r="M56" i="3"/>
  <c r="N56" i="3" s="1"/>
  <c r="M7" i="3"/>
  <c r="N7" i="3" s="1"/>
  <c r="O7" i="3" s="1"/>
  <c r="P7" i="3" s="1"/>
  <c r="M65" i="3"/>
  <c r="N65" i="3" s="1"/>
  <c r="O65" i="3" s="1"/>
  <c r="P65" i="3" s="1"/>
  <c r="E10" i="3"/>
  <c r="F10" i="3" s="1"/>
  <c r="M10" i="3"/>
  <c r="N10" i="3" s="1"/>
  <c r="T6" i="3" l="1"/>
  <c r="X8" i="3"/>
  <c r="T7" i="3"/>
  <c r="G7" i="3"/>
  <c r="H7" i="3" s="1"/>
  <c r="G10" i="3"/>
  <c r="H10" i="3" s="1"/>
  <c r="G65" i="3"/>
  <c r="H65" i="3" s="1"/>
  <c r="I65" i="3" s="1"/>
  <c r="AJ65" i="3" s="1"/>
  <c r="AJ66" i="3" s="1"/>
  <c r="AJ67" i="3" s="1"/>
  <c r="AJ68" i="3" s="1"/>
  <c r="AJ69" i="3" s="1"/>
  <c r="AJ70" i="3" s="1"/>
  <c r="AJ71" i="3" s="1"/>
  <c r="AJ72" i="3" s="1"/>
  <c r="AJ73" i="3" s="1"/>
  <c r="AJ74" i="3" s="1"/>
  <c r="AJ75" i="3" s="1"/>
  <c r="AJ76" i="3" s="1"/>
  <c r="AJ77" i="3" s="1"/>
  <c r="AJ78" i="3" s="1"/>
  <c r="AJ79" i="3" s="1"/>
  <c r="AJ80" i="3" s="1"/>
  <c r="AJ81" i="3" s="1"/>
  <c r="AJ82" i="3" s="1"/>
  <c r="AJ83" i="3" s="1"/>
  <c r="AJ84" i="3" s="1"/>
  <c r="AJ85" i="3" s="1"/>
  <c r="AJ86" i="3" s="1"/>
  <c r="AJ87" i="3" s="1"/>
  <c r="AJ88" i="3" s="1"/>
  <c r="AJ89" i="3" s="1"/>
  <c r="AJ90" i="3" s="1"/>
  <c r="AJ91" i="3" s="1"/>
  <c r="AJ92" i="3" s="1"/>
  <c r="AJ93" i="3" s="1"/>
  <c r="AJ94" i="3" s="1"/>
  <c r="AJ95" i="3" s="1"/>
  <c r="AJ96" i="3" s="1"/>
  <c r="AJ97" i="3" s="1"/>
  <c r="AJ98" i="3" s="1"/>
  <c r="AJ99" i="3" s="1"/>
  <c r="AJ100" i="3" s="1"/>
  <c r="AJ101" i="3" s="1"/>
  <c r="AJ102" i="3" s="1"/>
  <c r="AJ103" i="3" s="1"/>
  <c r="AJ104" i="3" s="1"/>
  <c r="AJ105" i="3" s="1"/>
  <c r="AJ106" i="3" s="1"/>
  <c r="AJ107" i="3" s="1"/>
  <c r="AJ108" i="3" s="1"/>
  <c r="AJ109" i="3" s="1"/>
  <c r="AJ110" i="3" s="1"/>
  <c r="AJ111" i="3" s="1"/>
  <c r="AJ112" i="3" s="1"/>
  <c r="AJ113" i="3" s="1"/>
  <c r="AJ114" i="3" s="1"/>
  <c r="AJ115" i="3" s="1"/>
  <c r="AJ116" i="3" s="1"/>
  <c r="AJ117" i="3" s="1"/>
  <c r="AJ118" i="3" s="1"/>
  <c r="AJ119" i="3" s="1"/>
  <c r="AJ120" i="3" s="1"/>
  <c r="AJ121" i="3" s="1"/>
  <c r="AJ122" i="3" s="1"/>
  <c r="AJ123" i="3" s="1"/>
  <c r="AJ124" i="3" s="1"/>
  <c r="AJ125" i="3" s="1"/>
  <c r="AJ126" i="3" s="1"/>
  <c r="AJ127" i="3" s="1"/>
  <c r="AJ128" i="3" s="1"/>
  <c r="AJ129" i="3" s="1"/>
  <c r="AJ130" i="3" s="1"/>
  <c r="AJ131" i="3" s="1"/>
  <c r="AJ132" i="3" s="1"/>
  <c r="AJ133" i="3" s="1"/>
  <c r="AJ134" i="3" s="1"/>
  <c r="AJ135" i="3" s="1"/>
  <c r="AJ136" i="3" s="1"/>
  <c r="AJ137" i="3" s="1"/>
  <c r="AJ138" i="3" s="1"/>
  <c r="AJ139" i="3" s="1"/>
  <c r="AJ140" i="3" s="1"/>
  <c r="AJ141" i="3" s="1"/>
  <c r="AJ142" i="3" s="1"/>
  <c r="AJ143" i="3" s="1"/>
  <c r="AJ144" i="3" s="1"/>
  <c r="AJ145" i="3" s="1"/>
  <c r="AJ146" i="3" s="1"/>
  <c r="AJ147" i="3" s="1"/>
  <c r="AJ148" i="3" s="1"/>
  <c r="AJ149" i="3" s="1"/>
  <c r="AJ150" i="3" s="1"/>
  <c r="AJ151" i="3" s="1"/>
  <c r="AJ152" i="3" s="1"/>
  <c r="AJ153" i="3" s="1"/>
  <c r="AJ154" i="3" s="1"/>
  <c r="AJ155" i="3" s="1"/>
  <c r="AJ156" i="3" s="1"/>
  <c r="AJ157" i="3" s="1"/>
  <c r="AJ158" i="3" s="1"/>
  <c r="G56" i="3"/>
  <c r="H56" i="3" s="1"/>
  <c r="I56" i="3" s="1"/>
  <c r="Y56" i="3" s="1"/>
  <c r="Y57" i="3" s="1"/>
  <c r="Y58" i="3" s="1"/>
  <c r="O56" i="3"/>
  <c r="P56" i="3" s="1"/>
  <c r="Q56" i="3" s="1"/>
  <c r="AD56" i="3" s="1"/>
  <c r="AD57" i="3" s="1"/>
  <c r="AD58" i="3" s="1"/>
  <c r="AD59" i="3" s="1"/>
  <c r="AD60" i="3" s="1"/>
  <c r="AD61" i="3" s="1"/>
  <c r="AD62" i="3" s="1"/>
  <c r="AD63" i="3" s="1"/>
  <c r="O10" i="3"/>
  <c r="P10" i="3" s="1"/>
  <c r="Q7" i="3"/>
  <c r="AE7" i="3" s="1"/>
  <c r="AE8" i="3" s="1"/>
  <c r="AE9" i="3" s="1"/>
  <c r="AE10" i="3" s="1"/>
  <c r="AE11" i="3" s="1"/>
  <c r="AE12" i="3" s="1"/>
  <c r="AE13" i="3" s="1"/>
  <c r="AE14" i="3" s="1"/>
  <c r="AE15" i="3" s="1"/>
  <c r="AE16" i="3" s="1"/>
  <c r="AE17" i="3" s="1"/>
  <c r="AE18" i="3" s="1"/>
  <c r="AE19" i="3" s="1"/>
  <c r="AE20" i="3" s="1"/>
  <c r="AE21" i="3" s="1"/>
  <c r="AE22" i="3" s="1"/>
  <c r="AE23" i="3" s="1"/>
  <c r="AE24" i="3" s="1"/>
  <c r="AE25" i="3" s="1"/>
  <c r="AE26" i="3" s="1"/>
  <c r="AE27" i="3" s="1"/>
  <c r="AE28" i="3" s="1"/>
  <c r="AE29" i="3" s="1"/>
  <c r="AE30" i="3" s="1"/>
  <c r="AE31" i="3" s="1"/>
  <c r="AE32" i="3" s="1"/>
  <c r="AE33" i="3" s="1"/>
  <c r="AE34" i="3" s="1"/>
  <c r="AE35" i="3" s="1"/>
  <c r="AE36" i="3" s="1"/>
  <c r="AE37" i="3" s="1"/>
  <c r="AE38" i="3" s="1"/>
  <c r="AE39" i="3" s="1"/>
  <c r="AE40" i="3" s="1"/>
  <c r="AE41" i="3" s="1"/>
  <c r="AE42" i="3" s="1"/>
  <c r="AE43" i="3" s="1"/>
  <c r="AE44" i="3" s="1"/>
  <c r="AE45" i="3" s="1"/>
  <c r="AE46" i="3" s="1"/>
  <c r="AE47" i="3" s="1"/>
  <c r="AE48" i="3" s="1"/>
  <c r="AE49" i="3" s="1"/>
  <c r="AE50" i="3" s="1"/>
  <c r="AE51" i="3" s="1"/>
  <c r="AE52" i="3" s="1"/>
  <c r="AE53" i="3" s="1"/>
  <c r="AE54" i="3" s="1"/>
  <c r="AE55" i="3" s="1"/>
  <c r="AE56" i="3" s="1"/>
  <c r="AE57" i="3" s="1"/>
  <c r="AE58" i="3" s="1"/>
  <c r="AE59" i="3" s="1"/>
  <c r="AE60" i="3" s="1"/>
  <c r="AE61" i="3" s="1"/>
  <c r="AE62" i="3" s="1"/>
  <c r="AE63" i="3" s="1"/>
  <c r="AE64" i="3" s="1"/>
  <c r="AE65" i="3" s="1"/>
  <c r="AE66" i="3" s="1"/>
  <c r="AE67" i="3" s="1"/>
  <c r="AE68" i="3" s="1"/>
  <c r="AE69" i="3" s="1"/>
  <c r="AE70" i="3" s="1"/>
  <c r="AE71" i="3" s="1"/>
  <c r="AE72" i="3" s="1"/>
  <c r="AE73" i="3" s="1"/>
  <c r="AE74" i="3" s="1"/>
  <c r="AE75" i="3" s="1"/>
  <c r="AE76" i="3" s="1"/>
  <c r="AE77" i="3" s="1"/>
  <c r="AE78" i="3" s="1"/>
  <c r="AE79" i="3" s="1"/>
  <c r="AE80" i="3" s="1"/>
  <c r="AE81" i="3" s="1"/>
  <c r="AE82" i="3" s="1"/>
  <c r="AE83" i="3" s="1"/>
  <c r="AE84" i="3" s="1"/>
  <c r="AE85" i="3" s="1"/>
  <c r="AE86" i="3" s="1"/>
  <c r="AE87" i="3" s="1"/>
  <c r="AE88" i="3" s="1"/>
  <c r="AE89" i="3" s="1"/>
  <c r="AE90" i="3" s="1"/>
  <c r="AE91" i="3" s="1"/>
  <c r="AE92" i="3" s="1"/>
  <c r="AE93" i="3" s="1"/>
  <c r="AE94" i="3" s="1"/>
  <c r="AE95" i="3" s="1"/>
  <c r="AE96" i="3" s="1"/>
  <c r="AE97" i="3" s="1"/>
  <c r="AE98" i="3" s="1"/>
  <c r="AE99" i="3" s="1"/>
  <c r="AE100" i="3" s="1"/>
  <c r="AE101" i="3" s="1"/>
  <c r="AE102" i="3" s="1"/>
  <c r="AE103" i="3" s="1"/>
  <c r="AE104" i="3" s="1"/>
  <c r="AE105" i="3" s="1"/>
  <c r="AE106" i="3" s="1"/>
  <c r="AE107" i="3" s="1"/>
  <c r="AE108" i="3" s="1"/>
  <c r="AE109" i="3" s="1"/>
  <c r="AE110" i="3" s="1"/>
  <c r="AE111" i="3" s="1"/>
  <c r="AE112" i="3" s="1"/>
  <c r="AE113" i="3" s="1"/>
  <c r="AE114" i="3" s="1"/>
  <c r="AE115" i="3" s="1"/>
  <c r="AE116" i="3" s="1"/>
  <c r="AE117" i="3" s="1"/>
  <c r="AE118" i="3" s="1"/>
  <c r="I10" i="3"/>
  <c r="I7" i="3"/>
  <c r="AC7" i="3" s="1"/>
  <c r="AC8" i="3" s="1"/>
  <c r="Q65" i="3"/>
  <c r="AB65" i="3" s="1"/>
  <c r="AB66" i="3" s="1"/>
  <c r="AB67" i="3" s="1"/>
  <c r="AB68" i="3" s="1"/>
  <c r="AB69" i="3" s="1"/>
  <c r="AB70" i="3" s="1"/>
  <c r="AB71" i="3" s="1"/>
  <c r="AB72" i="3" s="1"/>
  <c r="AB73" i="3" s="1"/>
  <c r="AB74" i="3" s="1"/>
  <c r="AB75" i="3" s="1"/>
  <c r="X10" i="3" l="1"/>
  <c r="X9" i="3"/>
  <c r="T8" i="3"/>
  <c r="M159" i="3"/>
  <c r="N159" i="3" s="1"/>
  <c r="M9" i="3"/>
  <c r="N9" i="3" s="1"/>
  <c r="E64" i="3"/>
  <c r="F64" i="3" s="1"/>
  <c r="M59" i="3"/>
  <c r="N59" i="3" s="1"/>
  <c r="G59" i="3" s="1"/>
  <c r="H59" i="3" s="1"/>
  <c r="M76" i="3"/>
  <c r="N76" i="3" s="1"/>
  <c r="M119" i="3"/>
  <c r="N119" i="3" s="1"/>
  <c r="Q10" i="3"/>
  <c r="W10" i="3" s="1"/>
  <c r="E11" i="3"/>
  <c r="F11" i="3" s="1"/>
  <c r="O59" i="3" l="1"/>
  <c r="P59" i="3" s="1"/>
  <c r="M11" i="3"/>
  <c r="N11" i="3" s="1"/>
  <c r="G9" i="3"/>
  <c r="H9" i="3" s="1"/>
  <c r="I9" i="3" s="1"/>
  <c r="O9" i="3"/>
  <c r="P9" i="3" s="1"/>
  <c r="I59" i="3"/>
  <c r="AG59" i="3" s="1"/>
  <c r="AG60" i="3" s="1"/>
  <c r="AG61" i="3" s="1"/>
  <c r="AG62" i="3" s="1"/>
  <c r="AG63" i="3" s="1"/>
  <c r="AG64" i="3" s="1"/>
  <c r="AG65" i="3" s="1"/>
  <c r="AG66" i="3" s="1"/>
  <c r="AG67" i="3" s="1"/>
  <c r="AG68" i="3" s="1"/>
  <c r="AG69" i="3" s="1"/>
  <c r="AG70" i="3" s="1"/>
  <c r="AG71" i="3" s="1"/>
  <c r="AG72" i="3" s="1"/>
  <c r="AG73" i="3" s="1"/>
  <c r="AG74" i="3" s="1"/>
  <c r="AG75" i="3" s="1"/>
  <c r="AG76" i="3" s="1"/>
  <c r="AG77" i="3" s="1"/>
  <c r="Q59" i="3"/>
  <c r="Y59" i="3" s="1"/>
  <c r="Y60" i="3" s="1"/>
  <c r="Y61" i="3" s="1"/>
  <c r="Y62" i="3" s="1"/>
  <c r="Y63" i="3" s="1"/>
  <c r="V9" i="3" l="1"/>
  <c r="U9" i="3"/>
  <c r="U10" i="3" s="1"/>
  <c r="M64" i="3"/>
  <c r="N64" i="3" s="1"/>
  <c r="E78" i="3"/>
  <c r="F78" i="3" s="1"/>
  <c r="E15" i="3"/>
  <c r="F15" i="3" s="1"/>
  <c r="O11" i="3"/>
  <c r="P11" i="3" s="1"/>
  <c r="G11" i="3"/>
  <c r="H11" i="3" s="1"/>
  <c r="Q9" i="3"/>
  <c r="AC9" i="3" s="1"/>
  <c r="AC10" i="3" s="1"/>
  <c r="AC11" i="3" s="1"/>
  <c r="AC12" i="3" s="1"/>
  <c r="AC13" i="3" s="1"/>
  <c r="V10" i="3" l="1"/>
  <c r="T9" i="3"/>
  <c r="E14" i="3"/>
  <c r="F14" i="3" s="1"/>
  <c r="I11" i="3"/>
  <c r="U11" i="3" s="1"/>
  <c r="G64" i="3"/>
  <c r="H64" i="3" s="1"/>
  <c r="O64" i="3"/>
  <c r="P64" i="3" s="1"/>
  <c r="Q11" i="3"/>
  <c r="W11" i="3" s="1"/>
  <c r="V11" i="3" l="1"/>
  <c r="V12" i="3" s="1"/>
  <c r="V13" i="3" s="1"/>
  <c r="V14" i="3" s="1"/>
  <c r="T10" i="3"/>
  <c r="X11" i="3"/>
  <c r="E12" i="3"/>
  <c r="F12" i="3" s="1"/>
  <c r="Q64" i="3"/>
  <c r="Y64" i="3" s="1"/>
  <c r="Y65" i="3" s="1"/>
  <c r="Y66" i="3" s="1"/>
  <c r="Y67" i="3" s="1"/>
  <c r="Y68" i="3" s="1"/>
  <c r="Y69" i="3" s="1"/>
  <c r="Y70" i="3" s="1"/>
  <c r="Y71" i="3" s="1"/>
  <c r="Y72" i="3" s="1"/>
  <c r="Y73" i="3" s="1"/>
  <c r="Y74" i="3" s="1"/>
  <c r="Y75" i="3" s="1"/>
  <c r="Y76" i="3" s="1"/>
  <c r="Y77" i="3" s="1"/>
  <c r="Y78" i="3" s="1"/>
  <c r="I64" i="3"/>
  <c r="AD64" i="3" s="1"/>
  <c r="AD65" i="3" s="1"/>
  <c r="AD66" i="3" s="1"/>
  <c r="AD67" i="3" s="1"/>
  <c r="AD68" i="3" s="1"/>
  <c r="AD69" i="3" s="1"/>
  <c r="AD70" i="3" s="1"/>
  <c r="AD71" i="3" s="1"/>
  <c r="AD72" i="3" s="1"/>
  <c r="AD73" i="3" s="1"/>
  <c r="AD74" i="3" s="1"/>
  <c r="AD75" i="3" s="1"/>
  <c r="AD76" i="3" s="1"/>
  <c r="AD77" i="3" s="1"/>
  <c r="M12" i="3"/>
  <c r="T11" i="3" l="1"/>
  <c r="M79" i="3"/>
  <c r="N79" i="3" s="1"/>
  <c r="M78" i="3"/>
  <c r="N78" i="3" s="1"/>
  <c r="N12" i="3"/>
  <c r="O12" i="3" l="1"/>
  <c r="P12" i="3" s="1"/>
  <c r="G12" i="3"/>
  <c r="H12" i="3" s="1"/>
  <c r="G78" i="3"/>
  <c r="H78" i="3" s="1"/>
  <c r="O78" i="3"/>
  <c r="P78" i="3" s="1"/>
  <c r="I12" i="3" l="1"/>
  <c r="U12" i="3" s="1"/>
  <c r="Q12" i="3"/>
  <c r="W12" i="3" s="1"/>
  <c r="Q78" i="3"/>
  <c r="AD78" i="3" s="1"/>
  <c r="AD79" i="3" s="1"/>
  <c r="I78" i="3"/>
  <c r="AG78" i="3" s="1"/>
  <c r="AG79" i="3" s="1"/>
  <c r="AG80" i="3" s="1"/>
  <c r="AG81" i="3" s="1"/>
  <c r="X12" i="3" l="1"/>
  <c r="T12" i="3" s="1"/>
  <c r="M80" i="3"/>
  <c r="N80" i="3" s="1"/>
  <c r="M82" i="3"/>
  <c r="N82" i="3" s="1"/>
  <c r="E13" i="3"/>
  <c r="F13" i="3" s="1"/>
  <c r="M13" i="3"/>
  <c r="N13" i="3" l="1"/>
  <c r="O13" i="3" l="1"/>
  <c r="P13" i="3" s="1"/>
  <c r="G13" i="3"/>
  <c r="H13" i="3" s="1"/>
  <c r="I13" i="3" l="1"/>
  <c r="U13" i="3" s="1"/>
  <c r="U14" i="3" s="1"/>
  <c r="Q13" i="3"/>
  <c r="W13" i="3" s="1"/>
  <c r="X13" i="3" l="1"/>
  <c r="X14" i="3" s="1"/>
  <c r="X15" i="3" s="1"/>
  <c r="M26" i="3"/>
  <c r="N26" i="3" s="1"/>
  <c r="M14" i="3"/>
  <c r="X16" i="3" l="1"/>
  <c r="T13" i="3"/>
  <c r="N14" i="3"/>
  <c r="X17" i="3" l="1"/>
  <c r="G14" i="3"/>
  <c r="H14" i="3" s="1"/>
  <c r="O14" i="3"/>
  <c r="P14" i="3" s="1"/>
  <c r="T14" i="3" s="1"/>
  <c r="X18" i="3" l="1"/>
  <c r="Q14" i="3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I14" i="3"/>
  <c r="AC14" i="3" s="1"/>
  <c r="X19" i="3" l="1"/>
  <c r="M15" i="3"/>
  <c r="N15" i="3" s="1"/>
  <c r="E26" i="3"/>
  <c r="F26" i="3" s="1"/>
  <c r="X20" i="3" l="1"/>
  <c r="G26" i="3"/>
  <c r="H26" i="3" s="1"/>
  <c r="O26" i="3"/>
  <c r="P26" i="3" s="1"/>
  <c r="O15" i="3"/>
  <c r="P15" i="3" s="1"/>
  <c r="G15" i="3"/>
  <c r="H15" i="3" s="1"/>
  <c r="I15" i="3" s="1"/>
  <c r="V15" i="3" l="1"/>
  <c r="T15" i="3" s="1"/>
  <c r="U15" i="3"/>
  <c r="X21" i="3"/>
  <c r="E16" i="3"/>
  <c r="F16" i="3" s="1"/>
  <c r="Q26" i="3"/>
  <c r="I26" i="3"/>
  <c r="W26" i="3" s="1"/>
  <c r="W27" i="3" s="1"/>
  <c r="W28" i="3" s="1"/>
  <c r="W29" i="3" s="1"/>
  <c r="Q15" i="3"/>
  <c r="AC15" i="3" s="1"/>
  <c r="X26" i="3" l="1"/>
  <c r="X27" i="3" s="1"/>
  <c r="X22" i="3"/>
  <c r="M16" i="3"/>
  <c r="N16" i="3" s="1"/>
  <c r="M29" i="3"/>
  <c r="N29" i="3" s="1"/>
  <c r="M30" i="3"/>
  <c r="X23" i="3" l="1"/>
  <c r="X28" i="3"/>
  <c r="N30" i="3"/>
  <c r="G16" i="3"/>
  <c r="H16" i="3" s="1"/>
  <c r="I16" i="3" s="1"/>
  <c r="O16" i="3"/>
  <c r="P16" i="3" s="1"/>
  <c r="V16" i="3" l="1"/>
  <c r="T16" i="3" s="1"/>
  <c r="U16" i="3"/>
  <c r="X24" i="3"/>
  <c r="E17" i="3"/>
  <c r="Q16" i="3"/>
  <c r="AC16" i="3" s="1"/>
  <c r="X25" i="3" l="1"/>
  <c r="M17" i="3"/>
  <c r="N17" i="3" s="1"/>
  <c r="F17" i="3"/>
  <c r="G17" i="3" l="1"/>
  <c r="H17" i="3" s="1"/>
  <c r="I17" i="3" s="1"/>
  <c r="O17" i="3"/>
  <c r="P17" i="3" s="1"/>
  <c r="V17" i="3" l="1"/>
  <c r="T17" i="3" s="1"/>
  <c r="U17" i="3"/>
  <c r="E18" i="3"/>
  <c r="F18" i="3" s="1"/>
  <c r="Q17" i="3"/>
  <c r="AC17" i="3" s="1"/>
  <c r="M18" i="3" l="1"/>
  <c r="N18" i="3" s="1"/>
  <c r="O18" i="3" s="1"/>
  <c r="P18" i="3" s="1"/>
  <c r="G18" i="3" l="1"/>
  <c r="H18" i="3" s="1"/>
  <c r="I18" i="3" s="1"/>
  <c r="Q18" i="3"/>
  <c r="AC18" i="3" s="1"/>
  <c r="V18" i="3" l="1"/>
  <c r="T18" i="3" s="1"/>
  <c r="U18" i="3"/>
  <c r="M19" i="3"/>
  <c r="N19" i="3" s="1"/>
  <c r="E19" i="3"/>
  <c r="F19" i="3" s="1"/>
  <c r="G19" i="3" l="1"/>
  <c r="H19" i="3" s="1"/>
  <c r="I19" i="3" s="1"/>
  <c r="V19" i="3" s="1"/>
  <c r="T19" i="3" s="1"/>
  <c r="O19" i="3"/>
  <c r="P19" i="3" s="1"/>
  <c r="U19" i="3" l="1"/>
  <c r="E20" i="3"/>
  <c r="F20" i="3" s="1"/>
  <c r="Q19" i="3"/>
  <c r="AC19" i="3" s="1"/>
  <c r="M20" i="3" l="1"/>
  <c r="N20" i="3" s="1"/>
  <c r="O20" i="3" s="1"/>
  <c r="P20" i="3" s="1"/>
  <c r="G20" i="3" l="1"/>
  <c r="H20" i="3" s="1"/>
  <c r="I20" i="3" s="1"/>
  <c r="Q20" i="3"/>
  <c r="AC20" i="3" s="1"/>
  <c r="V20" i="3" l="1"/>
  <c r="T20" i="3" s="1"/>
  <c r="U20" i="3"/>
  <c r="E21" i="3"/>
  <c r="F21" i="3" s="1"/>
  <c r="M21" i="3"/>
  <c r="N21" i="3" s="1"/>
  <c r="G21" i="3" l="1"/>
  <c r="H21" i="3" s="1"/>
  <c r="I21" i="3" s="1"/>
  <c r="V21" i="3" s="1"/>
  <c r="T21" i="3" s="1"/>
  <c r="O21" i="3"/>
  <c r="P21" i="3" s="1"/>
  <c r="Q21" i="3" s="1"/>
  <c r="AC21" i="3" s="1"/>
  <c r="E22" i="3" l="1"/>
  <c r="F22" i="3" s="1"/>
  <c r="U21" i="3"/>
  <c r="M22" i="3"/>
  <c r="N22" i="3" s="1"/>
  <c r="O22" i="3" l="1"/>
  <c r="P22" i="3" s="1"/>
  <c r="G22" i="3"/>
  <c r="H22" i="3" s="1"/>
  <c r="I22" i="3" s="1"/>
  <c r="V22" i="3" s="1"/>
  <c r="T22" i="3" s="1"/>
  <c r="U22" i="3" l="1"/>
  <c r="E23" i="3"/>
  <c r="Q22" i="3"/>
  <c r="AC22" i="3" s="1"/>
  <c r="M23" i="3" l="1"/>
  <c r="N23" i="3" s="1"/>
  <c r="F23" i="3"/>
  <c r="G23" i="3" l="1"/>
  <c r="H23" i="3" s="1"/>
  <c r="I23" i="3" s="1"/>
  <c r="O23" i="3"/>
  <c r="P23" i="3" s="1"/>
  <c r="V23" i="3" l="1"/>
  <c r="T23" i="3" s="1"/>
  <c r="U23" i="3"/>
  <c r="E24" i="3"/>
  <c r="F24" i="3" s="1"/>
  <c r="Q23" i="3"/>
  <c r="AC23" i="3" s="1"/>
  <c r="M24" i="3" l="1"/>
  <c r="N24" i="3" s="1"/>
  <c r="O24" i="3" s="1"/>
  <c r="P24" i="3" s="1"/>
  <c r="G24" i="3" l="1"/>
  <c r="H24" i="3" s="1"/>
  <c r="I24" i="3" s="1"/>
  <c r="Q24" i="3"/>
  <c r="AC24" i="3" s="1"/>
  <c r="V24" i="3" l="1"/>
  <c r="T24" i="3" s="1"/>
  <c r="U24" i="3"/>
  <c r="E25" i="3"/>
  <c r="F25" i="3" s="1"/>
  <c r="M25" i="3"/>
  <c r="N25" i="3" s="1"/>
  <c r="G25" i="3" l="1"/>
  <c r="H25" i="3" s="1"/>
  <c r="I25" i="3" s="1"/>
  <c r="V25" i="3" s="1"/>
  <c r="O25" i="3"/>
  <c r="P25" i="3" s="1"/>
  <c r="Q25" i="3" s="1"/>
  <c r="AC25" i="3" s="1"/>
  <c r="AC26" i="3" s="1"/>
  <c r="E27" i="3"/>
  <c r="F27" i="3" s="1"/>
  <c r="U25" i="3" l="1"/>
  <c r="U26" i="3" s="1"/>
  <c r="V26" i="3"/>
  <c r="T26" i="3" s="1"/>
  <c r="T25" i="3"/>
  <c r="M27" i="3"/>
  <c r="N27" i="3" s="1"/>
  <c r="G27" i="3" s="1"/>
  <c r="H27" i="3" s="1"/>
  <c r="I27" i="3" s="1"/>
  <c r="V27" i="3" s="1"/>
  <c r="T27" i="3" s="1"/>
  <c r="U27" i="3" l="1"/>
  <c r="O27" i="3"/>
  <c r="P27" i="3" s="1"/>
  <c r="Q27" i="3" s="1"/>
  <c r="AC27" i="3" s="1"/>
  <c r="E28" i="3"/>
  <c r="F28" i="3" s="1"/>
  <c r="M28" i="3" l="1"/>
  <c r="N28" i="3" s="1"/>
  <c r="G28" i="3" l="1"/>
  <c r="H28" i="3" s="1"/>
  <c r="I28" i="3" s="1"/>
  <c r="O28" i="3"/>
  <c r="P28" i="3" s="1"/>
  <c r="V28" i="3" l="1"/>
  <c r="T28" i="3" s="1"/>
  <c r="U28" i="3"/>
  <c r="E29" i="3"/>
  <c r="F29" i="3" s="1"/>
  <c r="Q28" i="3"/>
  <c r="AC28" i="3" s="1"/>
  <c r="AC29" i="3" s="1"/>
  <c r="AC30" i="3" s="1"/>
  <c r="AC31" i="3" s="1"/>
  <c r="AC32" i="3" s="1"/>
  <c r="AC33" i="3" s="1"/>
  <c r="AC34" i="3" s="1"/>
  <c r="AC35" i="3" s="1"/>
  <c r="AC36" i="3" s="1"/>
  <c r="AC37" i="3" s="1"/>
  <c r="AC38" i="3" s="1"/>
  <c r="M39" i="3" l="1"/>
  <c r="N39" i="3" s="1"/>
  <c r="G29" i="3"/>
  <c r="H29" i="3" s="1"/>
  <c r="I29" i="3" s="1"/>
  <c r="V29" i="3" s="1"/>
  <c r="O29" i="3"/>
  <c r="P29" i="3" s="1"/>
  <c r="Q29" i="3" l="1"/>
  <c r="U29" i="3" s="1"/>
  <c r="E30" i="3"/>
  <c r="F30" i="3" s="1"/>
  <c r="X29" i="3" l="1"/>
  <c r="X30" i="3" s="1"/>
  <c r="G30" i="3"/>
  <c r="H30" i="3" s="1"/>
  <c r="I30" i="3" s="1"/>
  <c r="V30" i="3" s="1"/>
  <c r="O30" i="3"/>
  <c r="P30" i="3" s="1"/>
  <c r="E31" i="3"/>
  <c r="U30" i="3" l="1"/>
  <c r="T30" i="3"/>
  <c r="T29" i="3"/>
  <c r="M31" i="3"/>
  <c r="N31" i="3" s="1"/>
  <c r="F31" i="3"/>
  <c r="Q30" i="3"/>
  <c r="W30" i="3" s="1"/>
  <c r="W31" i="3" s="1"/>
  <c r="W32" i="3" s="1"/>
  <c r="G31" i="3" l="1"/>
  <c r="H31" i="3" s="1"/>
  <c r="I31" i="3" s="1"/>
  <c r="O31" i="3"/>
  <c r="P31" i="3" s="1"/>
  <c r="Q31" i="3" s="1"/>
  <c r="V31" i="3" s="1"/>
  <c r="E33" i="3"/>
  <c r="U31" i="3" l="1"/>
  <c r="X31" i="3"/>
  <c r="T31" i="3" s="1"/>
  <c r="M32" i="3"/>
  <c r="N32" i="3" s="1"/>
  <c r="E32" i="3"/>
  <c r="F33" i="3"/>
  <c r="F32" i="3" l="1"/>
  <c r="G32" i="3" l="1"/>
  <c r="H32" i="3" s="1"/>
  <c r="O32" i="3"/>
  <c r="P32" i="3" s="1"/>
  <c r="Q32" i="3" s="1"/>
  <c r="V32" i="3" s="1"/>
  <c r="V33" i="3" s="1"/>
  <c r="V34" i="3" s="1"/>
  <c r="E35" i="3" l="1"/>
  <c r="F35" i="3" s="1"/>
  <c r="I32" i="3"/>
  <c r="U32" i="3" s="1"/>
  <c r="X32" i="3" l="1"/>
  <c r="T32" i="3" s="1"/>
  <c r="M33" i="3"/>
  <c r="N33" i="3" s="1"/>
  <c r="O33" i="3" l="1"/>
  <c r="P33" i="3" s="1"/>
  <c r="G33" i="3"/>
  <c r="H33" i="3" s="1"/>
  <c r="I33" i="3" l="1"/>
  <c r="W33" i="3" s="1"/>
  <c r="Q33" i="3"/>
  <c r="U33" i="3" s="1"/>
  <c r="X33" i="3" l="1"/>
  <c r="T33" i="3" s="1"/>
  <c r="E34" i="3"/>
  <c r="M34" i="3"/>
  <c r="N34" i="3" l="1"/>
  <c r="F34" i="3"/>
  <c r="G34" i="3" l="1"/>
  <c r="H34" i="3" s="1"/>
  <c r="O34" i="3"/>
  <c r="P34" i="3" s="1"/>
  <c r="I34" i="3" l="1"/>
  <c r="U34" i="3" s="1"/>
  <c r="Q34" i="3"/>
  <c r="W34" i="3" s="1"/>
  <c r="X34" i="3" l="1"/>
  <c r="X35" i="3" s="1"/>
  <c r="M36" i="3"/>
  <c r="N36" i="3" s="1"/>
  <c r="M35" i="3"/>
  <c r="T34" i="3" l="1"/>
  <c r="N35" i="3"/>
  <c r="O35" i="3" l="1"/>
  <c r="P35" i="3" s="1"/>
  <c r="G35" i="3"/>
  <c r="H35" i="3" s="1"/>
  <c r="I35" i="3" s="1"/>
  <c r="V35" i="3" l="1"/>
  <c r="T35" i="3" s="1"/>
  <c r="U35" i="3"/>
  <c r="E36" i="3"/>
  <c r="F36" i="3" s="1"/>
  <c r="Q35" i="3"/>
  <c r="W35" i="3" s="1"/>
  <c r="W36" i="3" s="1"/>
  <c r="E37" i="3" l="1"/>
  <c r="G36" i="3"/>
  <c r="H36" i="3" s="1"/>
  <c r="I36" i="3" s="1"/>
  <c r="V36" i="3" s="1"/>
  <c r="V37" i="3" s="1"/>
  <c r="O36" i="3"/>
  <c r="P36" i="3" s="1"/>
  <c r="E38" i="3" l="1"/>
  <c r="F38" i="3" s="1"/>
  <c r="Q36" i="3"/>
  <c r="U36" i="3" s="1"/>
  <c r="F37" i="3"/>
  <c r="X36" i="3" l="1"/>
  <c r="T36" i="3" s="1"/>
  <c r="M37" i="3"/>
  <c r="N37" i="3" s="1"/>
  <c r="O37" i="3" s="1"/>
  <c r="P37" i="3" s="1"/>
  <c r="G37" i="3" l="1"/>
  <c r="H37" i="3" s="1"/>
  <c r="Q37" i="3"/>
  <c r="X37" i="3" l="1"/>
  <c r="X38" i="3" s="1"/>
  <c r="X39" i="3" s="1"/>
  <c r="X40" i="3" s="1"/>
  <c r="U37" i="3"/>
  <c r="M41" i="3"/>
  <c r="N41" i="3" s="1"/>
  <c r="T37" i="3"/>
  <c r="I37" i="3"/>
  <c r="W37" i="3" s="1"/>
  <c r="M38" i="3" l="1"/>
  <c r="N38" i="3" s="1"/>
  <c r="O38" i="3" l="1"/>
  <c r="P38" i="3" s="1"/>
  <c r="G38" i="3"/>
  <c r="H38" i="3" s="1"/>
  <c r="I38" i="3" s="1"/>
  <c r="V38" i="3" l="1"/>
  <c r="U38" i="3"/>
  <c r="T38" i="3"/>
  <c r="E39" i="3"/>
  <c r="F39" i="3" s="1"/>
  <c r="Q38" i="3"/>
  <c r="W38" i="3" s="1"/>
  <c r="W39" i="3" s="1"/>
  <c r="M40" i="3" l="1"/>
  <c r="G39" i="3"/>
  <c r="H39" i="3" s="1"/>
  <c r="I39" i="3" s="1"/>
  <c r="V39" i="3" s="1"/>
  <c r="O39" i="3"/>
  <c r="P39" i="3" s="1"/>
  <c r="V40" i="3" l="1"/>
  <c r="T39" i="3"/>
  <c r="U39" i="3"/>
  <c r="U40" i="3" s="1"/>
  <c r="Q39" i="3"/>
  <c r="AC39" i="3" s="1"/>
  <c r="E41" i="3"/>
  <c r="F41" i="3" s="1"/>
  <c r="N40" i="3"/>
  <c r="G41" i="3" l="1"/>
  <c r="H41" i="3" s="1"/>
  <c r="I41" i="3" s="1"/>
  <c r="V41" i="3" s="1"/>
  <c r="O41" i="3"/>
  <c r="P41" i="3" s="1"/>
  <c r="E40" i="3"/>
  <c r="Q41" i="3" l="1"/>
  <c r="F40" i="3"/>
  <c r="E42" i="3"/>
  <c r="F42" i="3" s="1"/>
  <c r="X41" i="3" l="1"/>
  <c r="T41" i="3" s="1"/>
  <c r="U41" i="3"/>
  <c r="M42" i="3"/>
  <c r="N42" i="3" s="1"/>
  <c r="O42" i="3" s="1"/>
  <c r="P42" i="3" s="1"/>
  <c r="G40" i="3"/>
  <c r="H40" i="3" s="1"/>
  <c r="O40" i="3"/>
  <c r="P40" i="3" s="1"/>
  <c r="T40" i="3" s="1"/>
  <c r="I40" i="3" l="1"/>
  <c r="AC40" i="3" s="1"/>
  <c r="AC41" i="3" s="1"/>
  <c r="AC42" i="3" s="1"/>
  <c r="AC43" i="3" s="1"/>
  <c r="AC44" i="3" s="1"/>
  <c r="AC45" i="3" s="1"/>
  <c r="AC46" i="3" s="1"/>
  <c r="AC47" i="3" s="1"/>
  <c r="AC48" i="3" s="1"/>
  <c r="AC49" i="3" s="1"/>
  <c r="AC50" i="3" s="1"/>
  <c r="AC51" i="3" s="1"/>
  <c r="AC52" i="3" s="1"/>
  <c r="AC53" i="3" s="1"/>
  <c r="AC54" i="3" s="1"/>
  <c r="AC55" i="3" s="1"/>
  <c r="AC56" i="3" s="1"/>
  <c r="AC57" i="3" s="1"/>
  <c r="AC58" i="3" s="1"/>
  <c r="AC59" i="3" s="1"/>
  <c r="AC60" i="3" s="1"/>
  <c r="AC61" i="3" s="1"/>
  <c r="AC62" i="3" s="1"/>
  <c r="AC63" i="3" s="1"/>
  <c r="AC64" i="3" s="1"/>
  <c r="AC65" i="3" s="1"/>
  <c r="AC66" i="3" s="1"/>
  <c r="AC67" i="3" s="1"/>
  <c r="AC68" i="3" s="1"/>
  <c r="AC69" i="3" s="1"/>
  <c r="AC70" i="3" s="1"/>
  <c r="AC71" i="3" s="1"/>
  <c r="AC72" i="3" s="1"/>
  <c r="AC73" i="3" s="1"/>
  <c r="AC74" i="3" s="1"/>
  <c r="AC75" i="3" s="1"/>
  <c r="AC76" i="3" s="1"/>
  <c r="AC77" i="3" s="1"/>
  <c r="AC78" i="3" s="1"/>
  <c r="AC79" i="3" s="1"/>
  <c r="AC80" i="3" s="1"/>
  <c r="AC81" i="3" s="1"/>
  <c r="AC82" i="3" s="1"/>
  <c r="AC83" i="3" s="1"/>
  <c r="AC84" i="3" s="1"/>
  <c r="AC85" i="3" s="1"/>
  <c r="AC86" i="3" s="1"/>
  <c r="AC87" i="3" s="1"/>
  <c r="AC88" i="3" s="1"/>
  <c r="AC89" i="3" s="1"/>
  <c r="AC90" i="3" s="1"/>
  <c r="AC91" i="3" s="1"/>
  <c r="AC92" i="3" s="1"/>
  <c r="AC93" i="3" s="1"/>
  <c r="AC94" i="3" s="1"/>
  <c r="AC95" i="3" s="1"/>
  <c r="AC96" i="3" s="1"/>
  <c r="AC97" i="3" s="1"/>
  <c r="AC98" i="3" s="1"/>
  <c r="AC99" i="3" s="1"/>
  <c r="AC100" i="3" s="1"/>
  <c r="AC101" i="3" s="1"/>
  <c r="AC102" i="3" s="1"/>
  <c r="AC103" i="3" s="1"/>
  <c r="AC104" i="3" s="1"/>
  <c r="AC105" i="3" s="1"/>
  <c r="AC106" i="3" s="1"/>
  <c r="AC107" i="3" s="1"/>
  <c r="AC108" i="3" s="1"/>
  <c r="AC109" i="3" s="1"/>
  <c r="AC110" i="3" s="1"/>
  <c r="AC111" i="3" s="1"/>
  <c r="AC112" i="3" s="1"/>
  <c r="AC113" i="3" s="1"/>
  <c r="AC114" i="3" s="1"/>
  <c r="AC115" i="3" s="1"/>
  <c r="AC116" i="3" s="1"/>
  <c r="AC117" i="3" s="1"/>
  <c r="AC118" i="3" s="1"/>
  <c r="AC119" i="3" s="1"/>
  <c r="AC120" i="3" s="1"/>
  <c r="AC121" i="3" s="1"/>
  <c r="AC122" i="3" s="1"/>
  <c r="AC123" i="3" s="1"/>
  <c r="AC124" i="3" s="1"/>
  <c r="AC125" i="3" s="1"/>
  <c r="AC126" i="3" s="1"/>
  <c r="AC127" i="3" s="1"/>
  <c r="AC128" i="3" s="1"/>
  <c r="AC129" i="3" s="1"/>
  <c r="AC130" i="3" s="1"/>
  <c r="AC131" i="3" s="1"/>
  <c r="AC132" i="3" s="1"/>
  <c r="AC133" i="3" s="1"/>
  <c r="AC134" i="3" s="1"/>
  <c r="AC135" i="3" s="1"/>
  <c r="AC136" i="3" s="1"/>
  <c r="AC137" i="3" s="1"/>
  <c r="AC138" i="3" s="1"/>
  <c r="AC139" i="3" s="1"/>
  <c r="AC140" i="3" s="1"/>
  <c r="AC141" i="3" s="1"/>
  <c r="AC142" i="3" s="1"/>
  <c r="AC143" i="3" s="1"/>
  <c r="AC144" i="3" s="1"/>
  <c r="AC145" i="3" s="1"/>
  <c r="AC146" i="3" s="1"/>
  <c r="AC147" i="3" s="1"/>
  <c r="AC148" i="3" s="1"/>
  <c r="AC149" i="3" s="1"/>
  <c r="AC150" i="3" s="1"/>
  <c r="AC151" i="3" s="1"/>
  <c r="AC152" i="3" s="1"/>
  <c r="AC153" i="3" s="1"/>
  <c r="AC154" i="3" s="1"/>
  <c r="AC155" i="3" s="1"/>
  <c r="AC156" i="3" s="1"/>
  <c r="AC157" i="3" s="1"/>
  <c r="AC158" i="3" s="1"/>
  <c r="AC159" i="3" s="1"/>
  <c r="AC160" i="3" s="1"/>
  <c r="AC161" i="3" s="1"/>
  <c r="AC162" i="3" s="1"/>
  <c r="AC163" i="3" s="1"/>
  <c r="AC164" i="3" s="1"/>
  <c r="AC165" i="3" s="1"/>
  <c r="AC166" i="3" s="1"/>
  <c r="AC167" i="3" s="1"/>
  <c r="AC168" i="3" s="1"/>
  <c r="AC169" i="3" s="1"/>
  <c r="AC170" i="3" s="1"/>
  <c r="AC171" i="3" s="1"/>
  <c r="AC172" i="3" s="1"/>
  <c r="AC173" i="3" s="1"/>
  <c r="AC174" i="3" s="1"/>
  <c r="AC175" i="3" s="1"/>
  <c r="AC176" i="3" s="1"/>
  <c r="AC177" i="3" s="1"/>
  <c r="AC178" i="3" s="1"/>
  <c r="AC179" i="3" s="1"/>
  <c r="AC180" i="3" s="1"/>
  <c r="AC181" i="3" s="1"/>
  <c r="AC182" i="3" s="1"/>
  <c r="AC183" i="3" s="1"/>
  <c r="AC184" i="3" s="1"/>
  <c r="AC185" i="3" s="1"/>
  <c r="AC186" i="3" s="1"/>
  <c r="AC187" i="3" s="1"/>
  <c r="AC188" i="3" s="1"/>
  <c r="AC189" i="3" s="1"/>
  <c r="AC190" i="3" s="1"/>
  <c r="AC191" i="3" s="1"/>
  <c r="AC192" i="3" s="1"/>
  <c r="AC193" i="3" s="1"/>
  <c r="AC194" i="3" s="1"/>
  <c r="AC195" i="3" s="1"/>
  <c r="AC196" i="3" s="1"/>
  <c r="AC197" i="3" s="1"/>
  <c r="AC198" i="3" s="1"/>
  <c r="AC199" i="3" s="1"/>
  <c r="AC200" i="3" s="1"/>
  <c r="AC201" i="3" s="1"/>
  <c r="AC202" i="3" s="1"/>
  <c r="AC203" i="3" s="1"/>
  <c r="AC204" i="3" s="1"/>
  <c r="AC205" i="3" s="1"/>
  <c r="AC206" i="3" s="1"/>
  <c r="AC207" i="3" s="1"/>
  <c r="AC208" i="3" s="1"/>
  <c r="AC209" i="3" s="1"/>
  <c r="AC210" i="3" s="1"/>
  <c r="AC211" i="3" s="1"/>
  <c r="AC212" i="3" s="1"/>
  <c r="AC213" i="3" s="1"/>
  <c r="AC214" i="3" s="1"/>
  <c r="AC215" i="3" s="1"/>
  <c r="AC216" i="3" s="1"/>
  <c r="AC217" i="3" s="1"/>
  <c r="AC218" i="3" s="1"/>
  <c r="AC219" i="3" s="1"/>
  <c r="AC220" i="3" s="1"/>
  <c r="AC221" i="3" s="1"/>
  <c r="AC222" i="3" s="1"/>
  <c r="AC223" i="3" s="1"/>
  <c r="AC224" i="3" s="1"/>
  <c r="AC225" i="3" s="1"/>
  <c r="AC226" i="3" s="1"/>
  <c r="AC227" i="3" s="1"/>
  <c r="AC228" i="3" s="1"/>
  <c r="AC229" i="3" s="1"/>
  <c r="AC230" i="3" s="1"/>
  <c r="AC231" i="3" s="1"/>
  <c r="AC232" i="3" s="1"/>
  <c r="AC233" i="3" s="1"/>
  <c r="AC234" i="3" s="1"/>
  <c r="AC235" i="3" s="1"/>
  <c r="AC236" i="3" s="1"/>
  <c r="AC237" i="3" s="1"/>
  <c r="AC238" i="3" s="1"/>
  <c r="AC239" i="3" s="1"/>
  <c r="AC240" i="3" s="1"/>
  <c r="AC241" i="3" s="1"/>
  <c r="AC242" i="3" s="1"/>
  <c r="AC243" i="3" s="1"/>
  <c r="AC244" i="3" s="1"/>
  <c r="AC245" i="3" s="1"/>
  <c r="AC246" i="3" s="1"/>
  <c r="AC247" i="3" s="1"/>
  <c r="AC248" i="3" s="1"/>
  <c r="AC249" i="3" s="1"/>
  <c r="AC250" i="3" s="1"/>
  <c r="AC251" i="3" s="1"/>
  <c r="Q40" i="3"/>
  <c r="W40" i="3" s="1"/>
  <c r="W41" i="3" s="1"/>
  <c r="W42" i="3" s="1"/>
  <c r="Q42" i="3"/>
  <c r="G42" i="3"/>
  <c r="H42" i="3" s="1"/>
  <c r="I42" i="3" s="1"/>
  <c r="V42" i="3" s="1"/>
  <c r="V43" i="3" s="1"/>
  <c r="U42" i="3" l="1"/>
  <c r="X42" i="3"/>
  <c r="T42" i="3" s="1"/>
  <c r="M252" i="3"/>
  <c r="M43" i="3"/>
  <c r="E44" i="3"/>
  <c r="F44" i="3" s="1"/>
  <c r="E43" i="3"/>
  <c r="N252" i="3" l="1"/>
  <c r="F43" i="3"/>
  <c r="N43" i="3"/>
  <c r="O43" i="3" l="1"/>
  <c r="P43" i="3" s="1"/>
  <c r="G43" i="3"/>
  <c r="H43" i="3" s="1"/>
  <c r="Q43" i="3" l="1"/>
  <c r="W43" i="3" s="1"/>
  <c r="I43" i="3"/>
  <c r="U43" i="3" s="1"/>
  <c r="X43" i="3" l="1"/>
  <c r="X44" i="3" s="1"/>
  <c r="M45" i="3"/>
  <c r="N45" i="3" s="1"/>
  <c r="M44" i="3"/>
  <c r="N44" i="3" s="1"/>
  <c r="T43" i="3" l="1"/>
  <c r="O44" i="3"/>
  <c r="P44" i="3" s="1"/>
  <c r="G44" i="3"/>
  <c r="H44" i="3" s="1"/>
  <c r="I44" i="3" s="1"/>
  <c r="V44" i="3" l="1"/>
  <c r="T44" i="3" s="1"/>
  <c r="U44" i="3"/>
  <c r="E45" i="3"/>
  <c r="F45" i="3" s="1"/>
  <c r="Q44" i="3"/>
  <c r="W44" i="3" s="1"/>
  <c r="W45" i="3" s="1"/>
  <c r="G45" i="3" l="1"/>
  <c r="H45" i="3" s="1"/>
  <c r="I45" i="3" s="1"/>
  <c r="V45" i="3" s="1"/>
  <c r="V46" i="3" s="1"/>
  <c r="O45" i="3"/>
  <c r="P45" i="3" s="1"/>
  <c r="E46" i="3"/>
  <c r="F46" i="3" s="1"/>
  <c r="G46" i="3" l="1"/>
  <c r="H46" i="3" s="1"/>
  <c r="O46" i="3"/>
  <c r="P46" i="3" s="1"/>
  <c r="Q45" i="3"/>
  <c r="U45" i="3" s="1"/>
  <c r="U46" i="3" s="1"/>
  <c r="E47" i="3"/>
  <c r="F47" i="3" s="1"/>
  <c r="X45" i="3" l="1"/>
  <c r="X46" i="3" s="1"/>
  <c r="X47" i="3" s="1"/>
  <c r="X48" i="3" s="1"/>
  <c r="X49" i="3" s="1"/>
  <c r="X50" i="3" s="1"/>
  <c r="M53" i="3"/>
  <c r="N53" i="3" s="1"/>
  <c r="Q46" i="3"/>
  <c r="Z46" i="3" s="1"/>
  <c r="Z47" i="3" s="1"/>
  <c r="Z48" i="3" s="1"/>
  <c r="Z49" i="3" s="1"/>
  <c r="Z50" i="3" s="1"/>
  <c r="I46" i="3"/>
  <c r="W46" i="3" s="1"/>
  <c r="T46" i="3" l="1"/>
  <c r="X51" i="3"/>
  <c r="T45" i="3"/>
  <c r="M47" i="3"/>
  <c r="E51" i="3"/>
  <c r="X52" i="3" l="1"/>
  <c r="N47" i="3"/>
  <c r="F51" i="3"/>
  <c r="G51" i="3" l="1"/>
  <c r="H51" i="3" s="1"/>
  <c r="O51" i="3"/>
  <c r="P51" i="3" s="1"/>
  <c r="O47" i="3"/>
  <c r="P47" i="3" s="1"/>
  <c r="G47" i="3"/>
  <c r="H47" i="3" s="1"/>
  <c r="I47" i="3" s="1"/>
  <c r="V47" i="3" l="1"/>
  <c r="T47" i="3" s="1"/>
  <c r="U47" i="3"/>
  <c r="E48" i="3"/>
  <c r="F48" i="3" s="1"/>
  <c r="Q47" i="3"/>
  <c r="W47" i="3" s="1"/>
  <c r="Q51" i="3"/>
  <c r="AF51" i="3" s="1"/>
  <c r="AF52" i="3" s="1"/>
  <c r="AF53" i="3" s="1"/>
  <c r="AF54" i="3" s="1"/>
  <c r="AF55" i="3" s="1"/>
  <c r="AF56" i="3" s="1"/>
  <c r="AF57" i="3" s="1"/>
  <c r="AF58" i="3" s="1"/>
  <c r="AF59" i="3" s="1"/>
  <c r="AF60" i="3" s="1"/>
  <c r="AF61" i="3" s="1"/>
  <c r="AF62" i="3" s="1"/>
  <c r="AF63" i="3" s="1"/>
  <c r="AF64" i="3" s="1"/>
  <c r="AF65" i="3" s="1"/>
  <c r="AF66" i="3" s="1"/>
  <c r="AF67" i="3" s="1"/>
  <c r="AF68" i="3" s="1"/>
  <c r="AF69" i="3" s="1"/>
  <c r="AF70" i="3" s="1"/>
  <c r="AF71" i="3" s="1"/>
  <c r="AF72" i="3" s="1"/>
  <c r="AF73" i="3" s="1"/>
  <c r="AF74" i="3" s="1"/>
  <c r="AF75" i="3" s="1"/>
  <c r="AF76" i="3" s="1"/>
  <c r="AF77" i="3" s="1"/>
  <c r="AF78" i="3" s="1"/>
  <c r="I51" i="3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M62" i="3" l="1"/>
  <c r="N62" i="3" s="1"/>
  <c r="M48" i="3"/>
  <c r="E79" i="3"/>
  <c r="N48" i="3" l="1"/>
  <c r="F79" i="3"/>
  <c r="O62" i="3"/>
  <c r="P62" i="3" s="1"/>
  <c r="G62" i="3"/>
  <c r="H62" i="3" s="1"/>
  <c r="G79" i="3" l="1"/>
  <c r="H79" i="3" s="1"/>
  <c r="O79" i="3"/>
  <c r="P79" i="3" s="1"/>
  <c r="I62" i="3"/>
  <c r="AH62" i="3" s="1"/>
  <c r="AH63" i="3" s="1"/>
  <c r="AH64" i="3" s="1"/>
  <c r="AH65" i="3" s="1"/>
  <c r="AH66" i="3" s="1"/>
  <c r="AH67" i="3" s="1"/>
  <c r="AH68" i="3" s="1"/>
  <c r="AH69" i="3" s="1"/>
  <c r="AH70" i="3" s="1"/>
  <c r="AH71" i="3" s="1"/>
  <c r="AH72" i="3" s="1"/>
  <c r="AH73" i="3" s="1"/>
  <c r="AH74" i="3" s="1"/>
  <c r="AH75" i="3" s="1"/>
  <c r="AH76" i="3" s="1"/>
  <c r="AH77" i="3" s="1"/>
  <c r="AH78" i="3" s="1"/>
  <c r="AH79" i="3" s="1"/>
  <c r="AH80" i="3" s="1"/>
  <c r="AH81" i="3" s="1"/>
  <c r="AH82" i="3" s="1"/>
  <c r="AH83" i="3" s="1"/>
  <c r="AH84" i="3" s="1"/>
  <c r="AH85" i="3" s="1"/>
  <c r="AH86" i="3" s="1"/>
  <c r="AH87" i="3" s="1"/>
  <c r="AH88" i="3" s="1"/>
  <c r="AH89" i="3" s="1"/>
  <c r="AH90" i="3" s="1"/>
  <c r="AH91" i="3" s="1"/>
  <c r="AH92" i="3" s="1"/>
  <c r="AH93" i="3" s="1"/>
  <c r="AH94" i="3" s="1"/>
  <c r="AH95" i="3" s="1"/>
  <c r="AH96" i="3" s="1"/>
  <c r="AH97" i="3" s="1"/>
  <c r="AH98" i="3" s="1"/>
  <c r="AH99" i="3" s="1"/>
  <c r="AH100" i="3" s="1"/>
  <c r="AH101" i="3" s="1"/>
  <c r="AH102" i="3" s="1"/>
  <c r="AH103" i="3" s="1"/>
  <c r="AH104" i="3" s="1"/>
  <c r="AH105" i="3" s="1"/>
  <c r="AH106" i="3" s="1"/>
  <c r="AH107" i="3" s="1"/>
  <c r="AH108" i="3" s="1"/>
  <c r="AH109" i="3" s="1"/>
  <c r="AH110" i="3" s="1"/>
  <c r="AH111" i="3" s="1"/>
  <c r="AH112" i="3" s="1"/>
  <c r="AH113" i="3" s="1"/>
  <c r="AH114" i="3" s="1"/>
  <c r="AH115" i="3" s="1"/>
  <c r="AH116" i="3" s="1"/>
  <c r="AH117" i="3" s="1"/>
  <c r="AH118" i="3" s="1"/>
  <c r="AH119" i="3" s="1"/>
  <c r="AH120" i="3" s="1"/>
  <c r="AH121" i="3" s="1"/>
  <c r="AH122" i="3" s="1"/>
  <c r="AH123" i="3" s="1"/>
  <c r="AH124" i="3" s="1"/>
  <c r="AH125" i="3" s="1"/>
  <c r="AH126" i="3" s="1"/>
  <c r="AH127" i="3" s="1"/>
  <c r="AH128" i="3" s="1"/>
  <c r="AH129" i="3" s="1"/>
  <c r="AH130" i="3" s="1"/>
  <c r="AH131" i="3" s="1"/>
  <c r="AH132" i="3" s="1"/>
  <c r="AH133" i="3" s="1"/>
  <c r="AH134" i="3" s="1"/>
  <c r="AH135" i="3" s="1"/>
  <c r="AH136" i="3" s="1"/>
  <c r="AH137" i="3" s="1"/>
  <c r="AH138" i="3" s="1"/>
  <c r="AH139" i="3" s="1"/>
  <c r="AH140" i="3" s="1"/>
  <c r="AH141" i="3" s="1"/>
  <c r="AH142" i="3" s="1"/>
  <c r="AH143" i="3" s="1"/>
  <c r="AH144" i="3" s="1"/>
  <c r="AH145" i="3" s="1"/>
  <c r="AH146" i="3" s="1"/>
  <c r="AH147" i="3" s="1"/>
  <c r="AH148" i="3" s="1"/>
  <c r="AH149" i="3" s="1"/>
  <c r="Q62" i="3"/>
  <c r="Z62" i="3" s="1"/>
  <c r="Z63" i="3" s="1"/>
  <c r="Z64" i="3" s="1"/>
  <c r="Z65" i="3" s="1"/>
  <c r="O48" i="3"/>
  <c r="P48" i="3" s="1"/>
  <c r="G48" i="3"/>
  <c r="H48" i="3" s="1"/>
  <c r="I48" i="3" s="1"/>
  <c r="V48" i="3" l="1"/>
  <c r="U48" i="3"/>
  <c r="T48" i="3"/>
  <c r="M66" i="3"/>
  <c r="N66" i="3" s="1"/>
  <c r="E150" i="3"/>
  <c r="Q48" i="3"/>
  <c r="W48" i="3" s="1"/>
  <c r="Q79" i="3"/>
  <c r="Y79" i="3" s="1"/>
  <c r="E49" i="3"/>
  <c r="F49" i="3" s="1"/>
  <c r="I79" i="3"/>
  <c r="AF79" i="3" s="1"/>
  <c r="AF80" i="3" s="1"/>
  <c r="AF81" i="3" s="1"/>
  <c r="AF82" i="3" s="1"/>
  <c r="AF83" i="3" s="1"/>
  <c r="AF84" i="3" s="1"/>
  <c r="AF85" i="3" s="1"/>
  <c r="AF86" i="3" s="1"/>
  <c r="AF87" i="3" s="1"/>
  <c r="AF88" i="3" s="1"/>
  <c r="AF89" i="3" s="1"/>
  <c r="AF90" i="3" s="1"/>
  <c r="AF91" i="3" s="1"/>
  <c r="AF92" i="3" s="1"/>
  <c r="AF93" i="3" s="1"/>
  <c r="AF94" i="3" s="1"/>
  <c r="AF95" i="3" s="1"/>
  <c r="AF96" i="3" s="1"/>
  <c r="AF97" i="3" s="1"/>
  <c r="AF98" i="3" s="1"/>
  <c r="AF99" i="3" s="1"/>
  <c r="AF100" i="3" s="1"/>
  <c r="AF101" i="3" s="1"/>
  <c r="AF102" i="3" s="1"/>
  <c r="AF103" i="3" s="1"/>
  <c r="AF104" i="3" s="1"/>
  <c r="AF105" i="3" s="1"/>
  <c r="AF106" i="3" s="1"/>
  <c r="AF107" i="3" s="1"/>
  <c r="AF108" i="3" s="1"/>
  <c r="AF109" i="3" s="1"/>
  <c r="AF110" i="3" s="1"/>
  <c r="AF111" i="3" s="1"/>
  <c r="AF112" i="3" s="1"/>
  <c r="AF113" i="3" s="1"/>
  <c r="AF114" i="3" s="1"/>
  <c r="M115" i="3" l="1"/>
  <c r="N115" i="3" s="1"/>
  <c r="E80" i="3"/>
  <c r="M49" i="3"/>
  <c r="F150" i="3"/>
  <c r="F80" i="3" l="1"/>
  <c r="N49" i="3"/>
  <c r="O49" i="3" l="1"/>
  <c r="P49" i="3" s="1"/>
  <c r="G49" i="3"/>
  <c r="H49" i="3" s="1"/>
  <c r="I49" i="3" s="1"/>
  <c r="O80" i="3"/>
  <c r="P80" i="3" s="1"/>
  <c r="G80" i="3"/>
  <c r="H80" i="3" s="1"/>
  <c r="V49" i="3" l="1"/>
  <c r="V50" i="3" s="1"/>
  <c r="U49" i="3"/>
  <c r="U50" i="3" s="1"/>
  <c r="U51" i="3" s="1"/>
  <c r="I80" i="3"/>
  <c r="Y80" i="3" s="1"/>
  <c r="Y81" i="3" s="1"/>
  <c r="Y82" i="3" s="1"/>
  <c r="E52" i="3"/>
  <c r="F52" i="3" s="1"/>
  <c r="Q80" i="3"/>
  <c r="AD80" i="3" s="1"/>
  <c r="AD81" i="3" s="1"/>
  <c r="AD82" i="3" s="1"/>
  <c r="Q49" i="3"/>
  <c r="W49" i="3" s="1"/>
  <c r="W50" i="3" s="1"/>
  <c r="W51" i="3" s="1"/>
  <c r="V51" i="3" l="1"/>
  <c r="T51" i="3" s="1"/>
  <c r="T50" i="3"/>
  <c r="T49" i="3"/>
  <c r="M83" i="3"/>
  <c r="N83" i="3" s="1"/>
  <c r="M52" i="3"/>
  <c r="E83" i="3"/>
  <c r="N52" i="3" l="1"/>
  <c r="F83" i="3"/>
  <c r="G83" i="3" s="1"/>
  <c r="H83" i="3" s="1"/>
  <c r="O52" i="3" l="1"/>
  <c r="P52" i="3" s="1"/>
  <c r="G52" i="3"/>
  <c r="H52" i="3" s="1"/>
  <c r="I52" i="3" s="1"/>
  <c r="I83" i="3"/>
  <c r="Y83" i="3" s="1"/>
  <c r="Y84" i="3" s="1"/>
  <c r="Y85" i="3" s="1"/>
  <c r="Y86" i="3" s="1"/>
  <c r="Y87" i="3" s="1"/>
  <c r="Y88" i="3" s="1"/>
  <c r="Y89" i="3" s="1"/>
  <c r="Y90" i="3" s="1"/>
  <c r="Y91" i="3" s="1"/>
  <c r="Y92" i="3" s="1"/>
  <c r="Y93" i="3" s="1"/>
  <c r="O83" i="3"/>
  <c r="P83" i="3" s="1"/>
  <c r="V52" i="3" l="1"/>
  <c r="U52" i="3"/>
  <c r="T52" i="3"/>
  <c r="E53" i="3"/>
  <c r="F53" i="3" s="1"/>
  <c r="Q83" i="3"/>
  <c r="AD83" i="3" s="1"/>
  <c r="AD84" i="3" s="1"/>
  <c r="AD85" i="3" s="1"/>
  <c r="AD86" i="3" s="1"/>
  <c r="AD87" i="3" s="1"/>
  <c r="AD88" i="3" s="1"/>
  <c r="AD89" i="3" s="1"/>
  <c r="AD90" i="3" s="1"/>
  <c r="AD91" i="3" s="1"/>
  <c r="AD92" i="3" s="1"/>
  <c r="AD93" i="3" s="1"/>
  <c r="E94" i="3"/>
  <c r="Q52" i="3"/>
  <c r="W52" i="3" s="1"/>
  <c r="W53" i="3" s="1"/>
  <c r="M94" i="3" l="1"/>
  <c r="N94" i="3" s="1"/>
  <c r="F94" i="3"/>
  <c r="G53" i="3"/>
  <c r="H53" i="3" s="1"/>
  <c r="I53" i="3" s="1"/>
  <c r="V53" i="3" s="1"/>
  <c r="V54" i="3" s="1"/>
  <c r="V55" i="3" s="1"/>
  <c r="V56" i="3" s="1"/>
  <c r="O53" i="3"/>
  <c r="P53" i="3" s="1"/>
  <c r="M54" i="3"/>
  <c r="G94" i="3" l="1"/>
  <c r="H94" i="3" s="1"/>
  <c r="N54" i="3"/>
  <c r="Q53" i="3"/>
  <c r="U53" i="3" s="1"/>
  <c r="E57" i="3"/>
  <c r="F57" i="3" s="1"/>
  <c r="O94" i="3"/>
  <c r="P94" i="3" s="1"/>
  <c r="X53" i="3" l="1"/>
  <c r="T53" i="3" s="1"/>
  <c r="I94" i="3"/>
  <c r="Y94" i="3" s="1"/>
  <c r="Q94" i="3"/>
  <c r="AD94" i="3" s="1"/>
  <c r="E54" i="3"/>
  <c r="M95" i="3" l="1"/>
  <c r="N95" i="3" s="1"/>
  <c r="E95" i="3"/>
  <c r="F95" i="3" s="1"/>
  <c r="F54" i="3"/>
  <c r="O95" i="3" l="1"/>
  <c r="P95" i="3" s="1"/>
  <c r="G95" i="3"/>
  <c r="H95" i="3" s="1"/>
  <c r="G54" i="3"/>
  <c r="H54" i="3" s="1"/>
  <c r="O54" i="3"/>
  <c r="P54" i="3" s="1"/>
  <c r="Q95" i="3" l="1"/>
  <c r="AD95" i="3" s="1"/>
  <c r="AD96" i="3" s="1"/>
  <c r="AD97" i="3" s="1"/>
  <c r="I54" i="3"/>
  <c r="U54" i="3" s="1"/>
  <c r="I95" i="3"/>
  <c r="Y95" i="3" s="1"/>
  <c r="Y96" i="3" s="1"/>
  <c r="Y97" i="3" s="1"/>
  <c r="Q54" i="3"/>
  <c r="W54" i="3" s="1"/>
  <c r="X54" i="3" l="1"/>
  <c r="T54" i="3" s="1"/>
  <c r="M98" i="3"/>
  <c r="N98" i="3" s="1"/>
  <c r="M55" i="3"/>
  <c r="N55" i="3" s="1"/>
  <c r="E55" i="3"/>
  <c r="E98" i="3"/>
  <c r="F98" i="3" l="1"/>
  <c r="F55" i="3"/>
  <c r="G55" i="3" s="1"/>
  <c r="H55" i="3" s="1"/>
  <c r="O55" i="3" l="1"/>
  <c r="P55" i="3" s="1"/>
  <c r="I55" i="3"/>
  <c r="W55" i="3" s="1"/>
  <c r="W56" i="3" s="1"/>
  <c r="W57" i="3" s="1"/>
  <c r="G98" i="3"/>
  <c r="H98" i="3" s="1"/>
  <c r="O98" i="3"/>
  <c r="P98" i="3" s="1"/>
  <c r="I98" i="3" l="1"/>
  <c r="Y98" i="3" s="1"/>
  <c r="M58" i="3"/>
  <c r="Q98" i="3"/>
  <c r="AD98" i="3" s="1"/>
  <c r="Q55" i="3"/>
  <c r="U55" i="3" s="1"/>
  <c r="U56" i="3" s="1"/>
  <c r="X55" i="3" l="1"/>
  <c r="X56" i="3" s="1"/>
  <c r="T56" i="3" s="1"/>
  <c r="M99" i="3"/>
  <c r="N99" i="3" s="1"/>
  <c r="M57" i="3"/>
  <c r="N57" i="3" s="1"/>
  <c r="N58" i="3"/>
  <c r="E99" i="3"/>
  <c r="T55" i="3" l="1"/>
  <c r="F99" i="3"/>
  <c r="G99" i="3" s="1"/>
  <c r="H99" i="3" s="1"/>
  <c r="O57" i="3"/>
  <c r="P57" i="3" s="1"/>
  <c r="G57" i="3"/>
  <c r="H57" i="3" s="1"/>
  <c r="I57" i="3" s="1"/>
  <c r="V57" i="3" s="1"/>
  <c r="O99" i="3" l="1"/>
  <c r="P99" i="3" s="1"/>
  <c r="I99" i="3"/>
  <c r="Y99" i="3" s="1"/>
  <c r="Y100" i="3" s="1"/>
  <c r="Y101" i="3" s="1"/>
  <c r="Y102" i="3" s="1"/>
  <c r="Y103" i="3" s="1"/>
  <c r="Y104" i="3" s="1"/>
  <c r="Y105" i="3" s="1"/>
  <c r="Y106" i="3" s="1"/>
  <c r="Y107" i="3" s="1"/>
  <c r="Y108" i="3" s="1"/>
  <c r="E58" i="3"/>
  <c r="F58" i="3" s="1"/>
  <c r="Q57" i="3"/>
  <c r="U57" i="3" s="1"/>
  <c r="X57" i="3" l="1"/>
  <c r="X58" i="3" s="1"/>
  <c r="X59" i="3" s="1"/>
  <c r="E109" i="3"/>
  <c r="F109" i="3" s="1"/>
  <c r="M60" i="3"/>
  <c r="N60" i="3" s="1"/>
  <c r="Q99" i="3"/>
  <c r="AD99" i="3" s="1"/>
  <c r="AD100" i="3" s="1"/>
  <c r="AD101" i="3" s="1"/>
  <c r="AD102" i="3" s="1"/>
  <c r="AD103" i="3" s="1"/>
  <c r="AD104" i="3" s="1"/>
  <c r="AD105" i="3" s="1"/>
  <c r="AD106" i="3" s="1"/>
  <c r="AD107" i="3" s="1"/>
  <c r="AD108" i="3" s="1"/>
  <c r="G58" i="3"/>
  <c r="H58" i="3" s="1"/>
  <c r="I58" i="3" s="1"/>
  <c r="V58" i="3" s="1"/>
  <c r="V59" i="3" s="1"/>
  <c r="V60" i="3" s="1"/>
  <c r="O58" i="3"/>
  <c r="P58" i="3" s="1"/>
  <c r="T58" i="3" l="1"/>
  <c r="T59" i="3"/>
  <c r="U58" i="3"/>
  <c r="U59" i="3" s="1"/>
  <c r="T57" i="3"/>
  <c r="M109" i="3"/>
  <c r="N109" i="3" s="1"/>
  <c r="G109" i="3" s="1"/>
  <c r="H109" i="3" s="1"/>
  <c r="Q58" i="3"/>
  <c r="W58" i="3" s="1"/>
  <c r="W59" i="3" s="1"/>
  <c r="E61" i="3"/>
  <c r="F61" i="3" s="1"/>
  <c r="O109" i="3" l="1"/>
  <c r="P109" i="3" s="1"/>
  <c r="Q109" i="3" s="1"/>
  <c r="AD109" i="3" s="1"/>
  <c r="AD110" i="3" s="1"/>
  <c r="AD111" i="3" s="1"/>
  <c r="E60" i="3"/>
  <c r="I109" i="3"/>
  <c r="Y109" i="3" s="1"/>
  <c r="Y110" i="3" s="1"/>
  <c r="Y111" i="3" s="1"/>
  <c r="Y112" i="3" s="1"/>
  <c r="Y113" i="3" s="1"/>
  <c r="Y114" i="3" s="1"/>
  <c r="Y115" i="3" s="1"/>
  <c r="Y116" i="3" s="1"/>
  <c r="Y117" i="3" s="1"/>
  <c r="Y118" i="3" s="1"/>
  <c r="Y119" i="3" s="1"/>
  <c r="Y120" i="3" s="1"/>
  <c r="Y121" i="3" s="1"/>
  <c r="Y122" i="3" s="1"/>
  <c r="Y123" i="3" s="1"/>
  <c r="M112" i="3" l="1"/>
  <c r="N112" i="3" s="1"/>
  <c r="O112" i="3" s="1"/>
  <c r="P112" i="3" s="1"/>
  <c r="E124" i="3"/>
  <c r="F60" i="3"/>
  <c r="Q112" i="3" l="1"/>
  <c r="AD112" i="3" s="1"/>
  <c r="AD113" i="3" s="1"/>
  <c r="AD114" i="3" s="1"/>
  <c r="AD115" i="3" s="1"/>
  <c r="AD116" i="3" s="1"/>
  <c r="AD117" i="3" s="1"/>
  <c r="AD118" i="3" s="1"/>
  <c r="AD119" i="3" s="1"/>
  <c r="AD120" i="3" s="1"/>
  <c r="AD121" i="3" s="1"/>
  <c r="AD122" i="3" s="1"/>
  <c r="AD123" i="3" s="1"/>
  <c r="G112" i="3"/>
  <c r="H112" i="3" s="1"/>
  <c r="I112" i="3" s="1"/>
  <c r="AL112" i="3" s="1"/>
  <c r="AL113" i="3" s="1"/>
  <c r="AL114" i="3" s="1"/>
  <c r="AL115" i="3" s="1"/>
  <c r="AL116" i="3" s="1"/>
  <c r="AL117" i="3" s="1"/>
  <c r="AL118" i="3" s="1"/>
  <c r="AL119" i="3" s="1"/>
  <c r="AL120" i="3" s="1"/>
  <c r="AL121" i="3" s="1"/>
  <c r="AL122" i="3" s="1"/>
  <c r="AL123" i="3" s="1"/>
  <c r="AL124" i="3" s="1"/>
  <c r="AL125" i="3" s="1"/>
  <c r="AL126" i="3" s="1"/>
  <c r="G60" i="3"/>
  <c r="H60" i="3" s="1"/>
  <c r="O60" i="3"/>
  <c r="P60" i="3" s="1"/>
  <c r="F124" i="3"/>
  <c r="M127" i="3" l="1"/>
  <c r="N127" i="3" s="1"/>
  <c r="M124" i="3"/>
  <c r="N124" i="3" s="1"/>
  <c r="O124" i="3" s="1"/>
  <c r="P124" i="3" s="1"/>
  <c r="Q60" i="3"/>
  <c r="U60" i="3" s="1"/>
  <c r="I60" i="3"/>
  <c r="W60" i="3" s="1"/>
  <c r="W61" i="3" s="1"/>
  <c r="W62" i="3" s="1"/>
  <c r="W63" i="3" s="1"/>
  <c r="W64" i="3" s="1"/>
  <c r="W65" i="3" s="1"/>
  <c r="W66" i="3" s="1"/>
  <c r="X60" i="3" l="1"/>
  <c r="T60" i="3" s="1"/>
  <c r="G124" i="3"/>
  <c r="H124" i="3" s="1"/>
  <c r="I124" i="3" s="1"/>
  <c r="Y124" i="3" s="1"/>
  <c r="M61" i="3"/>
  <c r="N61" i="3" s="1"/>
  <c r="M67" i="3"/>
  <c r="Q124" i="3"/>
  <c r="AD124" i="3" s="1"/>
  <c r="E125" i="3" l="1"/>
  <c r="F125" i="3" s="1"/>
  <c r="M125" i="3"/>
  <c r="N125" i="3" s="1"/>
  <c r="N67" i="3"/>
  <c r="O61" i="3"/>
  <c r="P61" i="3" s="1"/>
  <c r="G61" i="3"/>
  <c r="H61" i="3" s="1"/>
  <c r="I61" i="3" s="1"/>
  <c r="V61" i="3" s="1"/>
  <c r="V62" i="3" s="1"/>
  <c r="V63" i="3" s="1"/>
  <c r="V64" i="3" s="1"/>
  <c r="V65" i="3" s="1"/>
  <c r="G125" i="3" l="1"/>
  <c r="H125" i="3" s="1"/>
  <c r="E66" i="3"/>
  <c r="F66" i="3" s="1"/>
  <c r="Q61" i="3"/>
  <c r="U61" i="3" s="1"/>
  <c r="U62" i="3" s="1"/>
  <c r="U63" i="3" s="1"/>
  <c r="U64" i="3" s="1"/>
  <c r="U65" i="3" s="1"/>
  <c r="O125" i="3"/>
  <c r="P125" i="3" s="1"/>
  <c r="X61" i="3" l="1"/>
  <c r="X62" i="3" s="1"/>
  <c r="I125" i="3"/>
  <c r="Y125" i="3" s="1"/>
  <c r="Y126" i="3" s="1"/>
  <c r="Y127" i="3" s="1"/>
  <c r="Q125" i="3"/>
  <c r="AD125" i="3" s="1"/>
  <c r="AD126" i="3" s="1"/>
  <c r="E67" i="3"/>
  <c r="G66" i="3"/>
  <c r="H66" i="3" s="1"/>
  <c r="I66" i="3" s="1"/>
  <c r="V66" i="3" s="1"/>
  <c r="V67" i="3" s="1"/>
  <c r="V68" i="3" s="1"/>
  <c r="O66" i="3"/>
  <c r="P66" i="3" s="1"/>
  <c r="U66" i="3" l="1"/>
  <c r="T61" i="3"/>
  <c r="X63" i="3"/>
  <c r="T62" i="3"/>
  <c r="M128" i="3"/>
  <c r="N128" i="3" s="1"/>
  <c r="F67" i="3"/>
  <c r="Q66" i="3"/>
  <c r="Z66" i="3" s="1"/>
  <c r="Z67" i="3" s="1"/>
  <c r="Z68" i="3" s="1"/>
  <c r="Z69" i="3" s="1"/>
  <c r="Z70" i="3" s="1"/>
  <c r="Z71" i="3" s="1"/>
  <c r="Z72" i="3" s="1"/>
  <c r="Z73" i="3" s="1"/>
  <c r="Z74" i="3" s="1"/>
  <c r="Z75" i="3" s="1"/>
  <c r="Z76" i="3" s="1"/>
  <c r="E127" i="3"/>
  <c r="E69" i="3"/>
  <c r="F69" i="3" s="1"/>
  <c r="X64" i="3" l="1"/>
  <c r="T63" i="3"/>
  <c r="M77" i="3"/>
  <c r="N77" i="3" s="1"/>
  <c r="F127" i="3"/>
  <c r="G67" i="3"/>
  <c r="H67" i="3" s="1"/>
  <c r="O67" i="3"/>
  <c r="P67" i="3" s="1"/>
  <c r="X65" i="3" l="1"/>
  <c r="T64" i="3"/>
  <c r="I67" i="3"/>
  <c r="U67" i="3" s="1"/>
  <c r="Q67" i="3"/>
  <c r="W67" i="3" s="1"/>
  <c r="G127" i="3"/>
  <c r="H127" i="3" s="1"/>
  <c r="O127" i="3"/>
  <c r="P127" i="3" s="1"/>
  <c r="X67" i="3" l="1"/>
  <c r="T67" i="3" s="1"/>
  <c r="X66" i="3"/>
  <c r="T66" i="3" s="1"/>
  <c r="T65" i="3"/>
  <c r="M68" i="3"/>
  <c r="N68" i="3" s="1"/>
  <c r="Q127" i="3"/>
  <c r="AL127" i="3" s="1"/>
  <c r="AL128" i="3" s="1"/>
  <c r="AL129" i="3" s="1"/>
  <c r="AL130" i="3" s="1"/>
  <c r="AL131" i="3" s="1"/>
  <c r="AL132" i="3" s="1"/>
  <c r="AL133" i="3" s="1"/>
  <c r="AL134" i="3" s="1"/>
  <c r="AL135" i="3" s="1"/>
  <c r="AL136" i="3" s="1"/>
  <c r="I127" i="3"/>
  <c r="AD127" i="3" s="1"/>
  <c r="E68" i="3"/>
  <c r="M137" i="3" l="1"/>
  <c r="N137" i="3" s="1"/>
  <c r="F68" i="3"/>
  <c r="G68" i="3" s="1"/>
  <c r="H68" i="3" s="1"/>
  <c r="E128" i="3"/>
  <c r="O68" i="3" l="1"/>
  <c r="P68" i="3" s="1"/>
  <c r="I68" i="3"/>
  <c r="W68" i="3" s="1"/>
  <c r="F128" i="3"/>
  <c r="M69" i="3" l="1"/>
  <c r="N69" i="3" s="1"/>
  <c r="Q68" i="3"/>
  <c r="U68" i="3" s="1"/>
  <c r="G128" i="3"/>
  <c r="H128" i="3" s="1"/>
  <c r="O128" i="3"/>
  <c r="P128" i="3" s="1"/>
  <c r="X68" i="3" l="1"/>
  <c r="X69" i="3" s="1"/>
  <c r="E70" i="3"/>
  <c r="F70" i="3" s="1"/>
  <c r="I128" i="3"/>
  <c r="AD128" i="3" s="1"/>
  <c r="AD129" i="3" s="1"/>
  <c r="O69" i="3"/>
  <c r="P69" i="3" s="1"/>
  <c r="G69" i="3"/>
  <c r="H69" i="3" s="1"/>
  <c r="I69" i="3" s="1"/>
  <c r="V69" i="3" s="1"/>
  <c r="Q128" i="3"/>
  <c r="Y128" i="3" s="1"/>
  <c r="T69" i="3" l="1"/>
  <c r="U69" i="3"/>
  <c r="T68" i="3"/>
  <c r="M70" i="3"/>
  <c r="N70" i="3" s="1"/>
  <c r="G70" i="3" s="1"/>
  <c r="H70" i="3" s="1"/>
  <c r="M129" i="3"/>
  <c r="N129" i="3" s="1"/>
  <c r="Q69" i="3"/>
  <c r="W69" i="3" s="1"/>
  <c r="W70" i="3" s="1"/>
  <c r="W71" i="3" s="1"/>
  <c r="W72" i="3" s="1"/>
  <c r="E130" i="3"/>
  <c r="O70" i="3" l="1"/>
  <c r="P70" i="3" s="1"/>
  <c r="Q70" i="3" s="1"/>
  <c r="V70" i="3" s="1"/>
  <c r="I70" i="3"/>
  <c r="F130" i="3"/>
  <c r="E73" i="3"/>
  <c r="U70" i="3" l="1"/>
  <c r="M71" i="3"/>
  <c r="N71" i="3" s="1"/>
  <c r="X70" i="3"/>
  <c r="T70" i="3" s="1"/>
  <c r="E71" i="3"/>
  <c r="F73" i="3"/>
  <c r="F71" i="3" l="1"/>
  <c r="G71" i="3" l="1"/>
  <c r="H71" i="3" s="1"/>
  <c r="O71" i="3"/>
  <c r="P71" i="3" s="1"/>
  <c r="Q71" i="3" s="1"/>
  <c r="V71" i="3" s="1"/>
  <c r="E72" i="3" l="1"/>
  <c r="F72" i="3" s="1"/>
  <c r="I71" i="3"/>
  <c r="U71" i="3" s="1"/>
  <c r="X71" i="3" l="1"/>
  <c r="T71" i="3" s="1"/>
  <c r="M72" i="3"/>
  <c r="N72" i="3" s="1"/>
  <c r="O72" i="3" s="1"/>
  <c r="P72" i="3" s="1"/>
  <c r="Q72" i="3" l="1"/>
  <c r="G72" i="3"/>
  <c r="H72" i="3" s="1"/>
  <c r="I72" i="3" s="1"/>
  <c r="V72" i="3" s="1"/>
  <c r="V73" i="3" s="1"/>
  <c r="V74" i="3" s="1"/>
  <c r="U72" i="3" l="1"/>
  <c r="X72" i="3"/>
  <c r="T72" i="3" s="1"/>
  <c r="M73" i="3"/>
  <c r="N73" i="3" s="1"/>
  <c r="M75" i="3"/>
  <c r="N75" i="3" s="1"/>
  <c r="O73" i="3" l="1"/>
  <c r="P73" i="3" s="1"/>
  <c r="G73" i="3"/>
  <c r="H73" i="3" s="1"/>
  <c r="I73" i="3" l="1"/>
  <c r="W73" i="3" s="1"/>
  <c r="Q73" i="3"/>
  <c r="U73" i="3" s="1"/>
  <c r="X73" i="3" l="1"/>
  <c r="T73" i="3" s="1"/>
  <c r="M74" i="3"/>
  <c r="N74" i="3" s="1"/>
  <c r="E74" i="3"/>
  <c r="F74" i="3" l="1"/>
  <c r="G74" i="3" s="1"/>
  <c r="H74" i="3" s="1"/>
  <c r="O74" i="3" l="1"/>
  <c r="P74" i="3" s="1"/>
  <c r="I74" i="3"/>
  <c r="W74" i="3" s="1"/>
  <c r="W75" i="3" s="1"/>
  <c r="E76" i="3" l="1"/>
  <c r="F76" i="3" s="1"/>
  <c r="Q74" i="3"/>
  <c r="U74" i="3" s="1"/>
  <c r="E75" i="3" l="1"/>
  <c r="F75" i="3" s="1"/>
  <c r="X74" i="3"/>
  <c r="T74" i="3" s="1"/>
  <c r="O76" i="3"/>
  <c r="P76" i="3" s="1"/>
  <c r="G76" i="3"/>
  <c r="H76" i="3" s="1"/>
  <c r="Q76" i="3" l="1"/>
  <c r="AB76" i="3" s="1"/>
  <c r="I76" i="3"/>
  <c r="W76" i="3" s="1"/>
  <c r="W77" i="3" s="1"/>
  <c r="W78" i="3" s="1"/>
  <c r="W79" i="3" s="1"/>
  <c r="W80" i="3" s="1"/>
  <c r="W81" i="3" s="1"/>
  <c r="W82" i="3" s="1"/>
  <c r="W83" i="3" s="1"/>
  <c r="W84" i="3" s="1"/>
  <c r="W85" i="3" s="1"/>
  <c r="G75" i="3"/>
  <c r="H75" i="3" s="1"/>
  <c r="O75" i="3"/>
  <c r="P75" i="3" s="1"/>
  <c r="Q75" i="3" s="1"/>
  <c r="V75" i="3" s="1"/>
  <c r="V76" i="3" s="1"/>
  <c r="V77" i="3" s="1"/>
  <c r="V78" i="3" s="1"/>
  <c r="V79" i="3" s="1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95" i="3" s="1"/>
  <c r="V96" i="3" s="1"/>
  <c r="V97" i="3" s="1"/>
  <c r="V98" i="3" s="1"/>
  <c r="V99" i="3" s="1"/>
  <c r="V100" i="3" s="1"/>
  <c r="V101" i="3" s="1"/>
  <c r="V102" i="3" s="1"/>
  <c r="V103" i="3" s="1"/>
  <c r="V104" i="3" s="1"/>
  <c r="V105" i="3" s="1"/>
  <c r="V106" i="3" s="1"/>
  <c r="V107" i="3" s="1"/>
  <c r="V108" i="3" s="1"/>
  <c r="V109" i="3" s="1"/>
  <c r="V110" i="3" s="1"/>
  <c r="V111" i="3" s="1"/>
  <c r="V112" i="3" s="1"/>
  <c r="V113" i="3" s="1"/>
  <c r="V114" i="3" s="1"/>
  <c r="V115" i="3" s="1"/>
  <c r="V116" i="3" s="1"/>
  <c r="V117" i="3" s="1"/>
  <c r="V118" i="3" s="1"/>
  <c r="V119" i="3" s="1"/>
  <c r="V120" i="3" s="1"/>
  <c r="V121" i="3" s="1"/>
  <c r="V122" i="3" s="1"/>
  <c r="V123" i="3" s="1"/>
  <c r="V124" i="3" s="1"/>
  <c r="V125" i="3" s="1"/>
  <c r="V126" i="3" s="1"/>
  <c r="V127" i="3" s="1"/>
  <c r="V128" i="3" s="1"/>
  <c r="V129" i="3" s="1"/>
  <c r="V130" i="3" s="1"/>
  <c r="V131" i="3" s="1"/>
  <c r="V132" i="3" s="1"/>
  <c r="V133" i="3" s="1"/>
  <c r="V134" i="3" s="1"/>
  <c r="V135" i="3" s="1"/>
  <c r="V136" i="3" s="1"/>
  <c r="V137" i="3" s="1"/>
  <c r="V138" i="3" s="1"/>
  <c r="V139" i="3" s="1"/>
  <c r="V140" i="3" s="1"/>
  <c r="V141" i="3" s="1"/>
  <c r="V142" i="3" s="1"/>
  <c r="V143" i="3" s="1"/>
  <c r="V144" i="3" s="1"/>
  <c r="V145" i="3" s="1"/>
  <c r="V146" i="3" s="1"/>
  <c r="V147" i="3" s="1"/>
  <c r="V148" i="3" s="1"/>
  <c r="V149" i="3" s="1"/>
  <c r="V150" i="3" s="1"/>
  <c r="V151" i="3" s="1"/>
  <c r="V152" i="3" s="1"/>
  <c r="V153" i="3" s="1"/>
  <c r="V154" i="3" s="1"/>
  <c r="V155" i="3" s="1"/>
  <c r="M156" i="3" l="1"/>
  <c r="N156" i="3" s="1"/>
  <c r="M86" i="3"/>
  <c r="E77" i="3"/>
  <c r="I75" i="3"/>
  <c r="U75" i="3" s="1"/>
  <c r="U76" i="3" s="1"/>
  <c r="U77" i="3" s="1"/>
  <c r="U78" i="3" s="1"/>
  <c r="U79" i="3" s="1"/>
  <c r="U80" i="3" s="1"/>
  <c r="X75" i="3" l="1"/>
  <c r="X76" i="3" s="1"/>
  <c r="E81" i="3"/>
  <c r="N86" i="3"/>
  <c r="F77" i="3"/>
  <c r="X77" i="3" l="1"/>
  <c r="T76" i="3"/>
  <c r="T75" i="3"/>
  <c r="G77" i="3"/>
  <c r="H77" i="3" s="1"/>
  <c r="O77" i="3"/>
  <c r="P77" i="3" s="1"/>
  <c r="F81" i="3"/>
  <c r="X78" i="3" l="1"/>
  <c r="T77" i="3"/>
  <c r="Q77" i="3"/>
  <c r="Z77" i="3" s="1"/>
  <c r="Z78" i="3" s="1"/>
  <c r="Z79" i="3" s="1"/>
  <c r="Z80" i="3" s="1"/>
  <c r="I77" i="3"/>
  <c r="AB77" i="3" s="1"/>
  <c r="AB78" i="3" s="1"/>
  <c r="AB79" i="3" s="1"/>
  <c r="AB80" i="3" s="1"/>
  <c r="AB81" i="3" s="1"/>
  <c r="AB82" i="3" s="1"/>
  <c r="AB83" i="3" s="1"/>
  <c r="X79" i="3" l="1"/>
  <c r="T78" i="3"/>
  <c r="M84" i="3"/>
  <c r="N84" i="3" s="1"/>
  <c r="M81" i="3"/>
  <c r="N81" i="3" s="1"/>
  <c r="X80" i="3" l="1"/>
  <c r="T80" i="3" s="1"/>
  <c r="T79" i="3"/>
  <c r="O81" i="3"/>
  <c r="P81" i="3" s="1"/>
  <c r="G81" i="3"/>
  <c r="H81" i="3" s="1"/>
  <c r="I81" i="3" l="1"/>
  <c r="U81" i="3" s="1"/>
  <c r="Q81" i="3"/>
  <c r="Z81" i="3" s="1"/>
  <c r="Z82" i="3" s="1"/>
  <c r="Z83" i="3" s="1"/>
  <c r="X81" i="3" l="1"/>
  <c r="T81" i="3" s="1"/>
  <c r="E84" i="3"/>
  <c r="E82" i="3"/>
  <c r="F82" i="3" l="1"/>
  <c r="F84" i="3"/>
  <c r="G84" i="3" l="1"/>
  <c r="H84" i="3" s="1"/>
  <c r="O84" i="3"/>
  <c r="P84" i="3" s="1"/>
  <c r="G82" i="3"/>
  <c r="H82" i="3" s="1"/>
  <c r="O82" i="3"/>
  <c r="P82" i="3" s="1"/>
  <c r="I82" i="3" l="1"/>
  <c r="U82" i="3" s="1"/>
  <c r="U83" i="3" s="1"/>
  <c r="U84" i="3" s="1"/>
  <c r="Q84" i="3"/>
  <c r="AB84" i="3" s="1"/>
  <c r="AB85" i="3" s="1"/>
  <c r="AB86" i="3" s="1"/>
  <c r="Q82" i="3"/>
  <c r="AG82" i="3" s="1"/>
  <c r="AG83" i="3" s="1"/>
  <c r="AG84" i="3" s="1"/>
  <c r="AG85" i="3" s="1"/>
  <c r="AG86" i="3" s="1"/>
  <c r="AG87" i="3" s="1"/>
  <c r="AG88" i="3" s="1"/>
  <c r="AG89" i="3" s="1"/>
  <c r="AG90" i="3" s="1"/>
  <c r="AG91" i="3" s="1"/>
  <c r="AG92" i="3" s="1"/>
  <c r="AG93" i="3" s="1"/>
  <c r="AG94" i="3" s="1"/>
  <c r="AG95" i="3" s="1"/>
  <c r="AG96" i="3" s="1"/>
  <c r="AG97" i="3" s="1"/>
  <c r="AG98" i="3" s="1"/>
  <c r="AG99" i="3" s="1"/>
  <c r="AG100" i="3" s="1"/>
  <c r="AG101" i="3" s="1"/>
  <c r="AG102" i="3" s="1"/>
  <c r="AG103" i="3" s="1"/>
  <c r="AG104" i="3" s="1"/>
  <c r="AG105" i="3" s="1"/>
  <c r="AG106" i="3" s="1"/>
  <c r="AG107" i="3" s="1"/>
  <c r="AG108" i="3" s="1"/>
  <c r="AG109" i="3" s="1"/>
  <c r="AG110" i="3" s="1"/>
  <c r="AG111" i="3" s="1"/>
  <c r="AG112" i="3" s="1"/>
  <c r="I84" i="3"/>
  <c r="Z84" i="3" s="1"/>
  <c r="X82" i="3" l="1"/>
  <c r="X83" i="3" s="1"/>
  <c r="M113" i="3"/>
  <c r="N113" i="3" s="1"/>
  <c r="M87" i="3"/>
  <c r="N87" i="3" s="1"/>
  <c r="M85" i="3"/>
  <c r="N85" i="3" s="1"/>
  <c r="E85" i="3"/>
  <c r="X84" i="3" l="1"/>
  <c r="T84" i="3" s="1"/>
  <c r="T83" i="3"/>
  <c r="T82" i="3"/>
  <c r="F85" i="3"/>
  <c r="G85" i="3" s="1"/>
  <c r="H85" i="3" s="1"/>
  <c r="I85" i="3" l="1"/>
  <c r="U85" i="3" s="1"/>
  <c r="O85" i="3"/>
  <c r="P85" i="3" s="1"/>
  <c r="X85" i="3" l="1"/>
  <c r="T85" i="3" s="1"/>
  <c r="E86" i="3"/>
  <c r="F86" i="3" s="1"/>
  <c r="Q85" i="3"/>
  <c r="Z85" i="3" s="1"/>
  <c r="Z86" i="3" s="1"/>
  <c r="Z87" i="3" s="1"/>
  <c r="G86" i="3" l="1"/>
  <c r="H86" i="3" s="1"/>
  <c r="O86" i="3"/>
  <c r="P86" i="3" s="1"/>
  <c r="E88" i="3"/>
  <c r="F88" i="3" l="1"/>
  <c r="Q86" i="3"/>
  <c r="W86" i="3" s="1"/>
  <c r="I86" i="3"/>
  <c r="U86" i="3" s="1"/>
  <c r="U87" i="3" s="1"/>
  <c r="U88" i="3" s="1"/>
  <c r="U89" i="3" s="1"/>
  <c r="U90" i="3" s="1"/>
  <c r="X86" i="3" l="1"/>
  <c r="X87" i="3" s="1"/>
  <c r="X88" i="3" s="1"/>
  <c r="E87" i="3"/>
  <c r="E91" i="3"/>
  <c r="X89" i="3" l="1"/>
  <c r="X90" i="3" s="1"/>
  <c r="T90" i="3" s="1"/>
  <c r="T88" i="3"/>
  <c r="T86" i="3"/>
  <c r="F91" i="3"/>
  <c r="F87" i="3"/>
  <c r="G87" i="3" l="1"/>
  <c r="H87" i="3" s="1"/>
  <c r="T87" i="3" s="1"/>
  <c r="O87" i="3"/>
  <c r="P87" i="3" s="1"/>
  <c r="Q87" i="3" l="1"/>
  <c r="AB87" i="3" s="1"/>
  <c r="I87" i="3"/>
  <c r="W87" i="3" s="1"/>
  <c r="W88" i="3" s="1"/>
  <c r="M88" i="3" l="1"/>
  <c r="N88" i="3" s="1"/>
  <c r="E89" i="3"/>
  <c r="F89" i="3" l="1"/>
  <c r="O88" i="3"/>
  <c r="P88" i="3" s="1"/>
  <c r="G88" i="3"/>
  <c r="H88" i="3" s="1"/>
  <c r="I88" i="3" l="1"/>
  <c r="Z88" i="3" s="1"/>
  <c r="Q88" i="3"/>
  <c r="AB88" i="3" s="1"/>
  <c r="AB89" i="3" s="1"/>
  <c r="M90" i="3" l="1"/>
  <c r="N90" i="3" s="1"/>
  <c r="M89" i="3"/>
  <c r="N89" i="3" s="1"/>
  <c r="O89" i="3" l="1"/>
  <c r="P89" i="3" s="1"/>
  <c r="G89" i="3"/>
  <c r="H89" i="3" s="1"/>
  <c r="T89" i="3" s="1"/>
  <c r="Q89" i="3" l="1"/>
  <c r="Z89" i="3" s="1"/>
  <c r="I89" i="3"/>
  <c r="W89" i="3" s="1"/>
  <c r="W90" i="3" s="1"/>
  <c r="M91" i="3" l="1"/>
  <c r="E90" i="3"/>
  <c r="F90" i="3" l="1"/>
  <c r="N91" i="3"/>
  <c r="O91" i="3" l="1"/>
  <c r="P91" i="3" s="1"/>
  <c r="G91" i="3"/>
  <c r="H91" i="3" s="1"/>
  <c r="G90" i="3"/>
  <c r="H90" i="3" s="1"/>
  <c r="O90" i="3"/>
  <c r="P90" i="3" s="1"/>
  <c r="Q90" i="3" l="1"/>
  <c r="AB90" i="3" s="1"/>
  <c r="AB91" i="3" s="1"/>
  <c r="AB92" i="3" s="1"/>
  <c r="AB93" i="3" s="1"/>
  <c r="AB94" i="3" s="1"/>
  <c r="AB95" i="3" s="1"/>
  <c r="AB96" i="3" s="1"/>
  <c r="AB97" i="3" s="1"/>
  <c r="AB98" i="3" s="1"/>
  <c r="AB99" i="3" s="1"/>
  <c r="AB100" i="3" s="1"/>
  <c r="AB101" i="3" s="1"/>
  <c r="AB102" i="3" s="1"/>
  <c r="AB103" i="3" s="1"/>
  <c r="AB104" i="3" s="1"/>
  <c r="I90" i="3"/>
  <c r="Z90" i="3" s="1"/>
  <c r="Z91" i="3" s="1"/>
  <c r="Z92" i="3" s="1"/>
  <c r="Z93" i="3" s="1"/>
  <c r="Z94" i="3" s="1"/>
  <c r="Z95" i="3" s="1"/>
  <c r="Z96" i="3" s="1"/>
  <c r="Z97" i="3" s="1"/>
  <c r="Z98" i="3" s="1"/>
  <c r="Z99" i="3" s="1"/>
  <c r="Z100" i="3" s="1"/>
  <c r="Z101" i="3" s="1"/>
  <c r="Z102" i="3" s="1"/>
  <c r="Z103" i="3" s="1"/>
  <c r="Z104" i="3" s="1"/>
  <c r="Z105" i="3" s="1"/>
  <c r="Z106" i="3" s="1"/>
  <c r="Z107" i="3" s="1"/>
  <c r="I91" i="3"/>
  <c r="U91" i="3" s="1"/>
  <c r="Q91" i="3"/>
  <c r="W91" i="3" s="1"/>
  <c r="X91" i="3" l="1"/>
  <c r="T91" i="3" s="1"/>
  <c r="M108" i="3"/>
  <c r="N108" i="3" s="1"/>
  <c r="M105" i="3"/>
  <c r="N105" i="3" s="1"/>
  <c r="M92" i="3"/>
  <c r="N92" i="3" s="1"/>
  <c r="E92" i="3"/>
  <c r="F92" i="3" l="1"/>
  <c r="G92" i="3" s="1"/>
  <c r="H92" i="3" s="1"/>
  <c r="I92" i="3" l="1"/>
  <c r="W92" i="3" s="1"/>
  <c r="O92" i="3"/>
  <c r="P92" i="3" s="1"/>
  <c r="Q92" i="3" l="1"/>
  <c r="U92" i="3" s="1"/>
  <c r="E93" i="3"/>
  <c r="X92" i="3" l="1"/>
  <c r="T92" i="3" s="1"/>
  <c r="M93" i="3"/>
  <c r="N93" i="3" s="1"/>
  <c r="F93" i="3"/>
  <c r="O93" i="3" l="1"/>
  <c r="P93" i="3" s="1"/>
  <c r="G93" i="3"/>
  <c r="H93" i="3" s="1"/>
  <c r="Q93" i="3" l="1"/>
  <c r="U93" i="3" s="1"/>
  <c r="U94" i="3" s="1"/>
  <c r="U95" i="3" s="1"/>
  <c r="I93" i="3"/>
  <c r="W93" i="3" s="1"/>
  <c r="W94" i="3" s="1"/>
  <c r="W95" i="3" s="1"/>
  <c r="X93" i="3" l="1"/>
  <c r="X94" i="3" s="1"/>
  <c r="E96" i="3"/>
  <c r="F96" i="3" s="1"/>
  <c r="M96" i="3"/>
  <c r="X95" i="3" l="1"/>
  <c r="T95" i="3" s="1"/>
  <c r="T94" i="3"/>
  <c r="T93" i="3"/>
  <c r="N96" i="3"/>
  <c r="O96" i="3" s="1"/>
  <c r="P96" i="3" s="1"/>
  <c r="G96" i="3" l="1"/>
  <c r="H96" i="3" s="1"/>
  <c r="Q96" i="3"/>
  <c r="W96" i="3" s="1"/>
  <c r="I96" i="3" l="1"/>
  <c r="U96" i="3" s="1"/>
  <c r="M97" i="3"/>
  <c r="X96" i="3" l="1"/>
  <c r="T96" i="3" s="1"/>
  <c r="E97" i="3"/>
  <c r="F97" i="3" s="1"/>
  <c r="N97" i="3"/>
  <c r="G97" i="3" l="1"/>
  <c r="H97" i="3" s="1"/>
  <c r="O97" i="3"/>
  <c r="P97" i="3" s="1"/>
  <c r="I97" i="3" l="1"/>
  <c r="U97" i="3" s="1"/>
  <c r="U98" i="3" s="1"/>
  <c r="U99" i="3" s="1"/>
  <c r="Q97" i="3"/>
  <c r="W97" i="3" s="1"/>
  <c r="W98" i="3" s="1"/>
  <c r="W99" i="3" s="1"/>
  <c r="X97" i="3" l="1"/>
  <c r="X98" i="3" s="1"/>
  <c r="M100" i="3"/>
  <c r="N100" i="3" s="1"/>
  <c r="E100" i="3"/>
  <c r="T97" i="3" l="1"/>
  <c r="X99" i="3"/>
  <c r="T99" i="3" s="1"/>
  <c r="T98" i="3"/>
  <c r="F100" i="3"/>
  <c r="G100" i="3" l="1"/>
  <c r="H100" i="3" s="1"/>
  <c r="O100" i="3"/>
  <c r="P100" i="3" s="1"/>
  <c r="Q100" i="3" l="1"/>
  <c r="U100" i="3" s="1"/>
  <c r="I100" i="3"/>
  <c r="W100" i="3" s="1"/>
  <c r="X100" i="3" l="1"/>
  <c r="T100" i="3" s="1"/>
  <c r="M101" i="3"/>
  <c r="N101" i="3" s="1"/>
  <c r="E101" i="3"/>
  <c r="F101" i="3" l="1"/>
  <c r="G101" i="3" s="1"/>
  <c r="H101" i="3" s="1"/>
  <c r="O101" i="3" l="1"/>
  <c r="P101" i="3" s="1"/>
  <c r="I101" i="3"/>
  <c r="W101" i="3" s="1"/>
  <c r="M102" i="3" l="1"/>
  <c r="Q101" i="3"/>
  <c r="U101" i="3" s="1"/>
  <c r="X101" i="3" l="1"/>
  <c r="T101" i="3" s="1"/>
  <c r="N102" i="3"/>
  <c r="E102" i="3"/>
  <c r="F102" i="3" l="1"/>
  <c r="G102" i="3" s="1"/>
  <c r="H102" i="3" s="1"/>
  <c r="O102" i="3" l="1"/>
  <c r="P102" i="3" s="1"/>
  <c r="I102" i="3"/>
  <c r="X102" i="3" l="1"/>
  <c r="T102" i="3" s="1"/>
  <c r="U102" i="3"/>
  <c r="Q102" i="3"/>
  <c r="W102" i="3" s="1"/>
  <c r="E103" i="3"/>
  <c r="M103" i="3" l="1"/>
  <c r="N103" i="3" s="1"/>
  <c r="F103" i="3"/>
  <c r="G103" i="3" l="1"/>
  <c r="H103" i="3" s="1"/>
  <c r="O103" i="3"/>
  <c r="P103" i="3" s="1"/>
  <c r="I103" i="3" l="1"/>
  <c r="U103" i="3" s="1"/>
  <c r="Q103" i="3"/>
  <c r="W103" i="3" s="1"/>
  <c r="X103" i="3" l="1"/>
  <c r="T103" i="3" s="1"/>
  <c r="M104" i="3"/>
  <c r="N104" i="3" s="1"/>
  <c r="E104" i="3"/>
  <c r="F104" i="3" l="1"/>
  <c r="G104" i="3" l="1"/>
  <c r="H104" i="3" s="1"/>
  <c r="O104" i="3"/>
  <c r="P104" i="3" s="1"/>
  <c r="Q104" i="3" l="1"/>
  <c r="U104" i="3" s="1"/>
  <c r="U105" i="3" s="1"/>
  <c r="I104" i="3"/>
  <c r="W104" i="3" s="1"/>
  <c r="X104" i="3" l="1"/>
  <c r="X105" i="3" s="1"/>
  <c r="E105" i="3"/>
  <c r="E106" i="3"/>
  <c r="T104" i="3" l="1"/>
  <c r="F106" i="3"/>
  <c r="F105" i="3"/>
  <c r="G105" i="3" l="1"/>
  <c r="H105" i="3" s="1"/>
  <c r="T105" i="3" s="1"/>
  <c r="O105" i="3"/>
  <c r="P105" i="3" s="1"/>
  <c r="Q105" i="3" l="1"/>
  <c r="AB105" i="3" s="1"/>
  <c r="AB106" i="3" s="1"/>
  <c r="I105" i="3"/>
  <c r="W105" i="3" s="1"/>
  <c r="M106" i="3" l="1"/>
  <c r="E107" i="3"/>
  <c r="F107" i="3" l="1"/>
  <c r="N106" i="3"/>
  <c r="O106" i="3" l="1"/>
  <c r="P106" i="3" s="1"/>
  <c r="G106" i="3"/>
  <c r="H106" i="3" s="1"/>
  <c r="O107" i="3"/>
  <c r="P107" i="3" s="1"/>
  <c r="G107" i="3"/>
  <c r="H107" i="3" s="1"/>
  <c r="I107" i="3" l="1"/>
  <c r="AB107" i="3" s="1"/>
  <c r="Q107" i="3"/>
  <c r="AI107" i="3" s="1"/>
  <c r="AI108" i="3" s="1"/>
  <c r="AI109" i="3" s="1"/>
  <c r="AI110" i="3" s="1"/>
  <c r="AI111" i="3" s="1"/>
  <c r="AI112" i="3" s="1"/>
  <c r="AI113" i="3" s="1"/>
  <c r="I106" i="3"/>
  <c r="U106" i="3" s="1"/>
  <c r="U107" i="3" s="1"/>
  <c r="U108" i="3" s="1"/>
  <c r="U109" i="3" s="1"/>
  <c r="U110" i="3" s="1"/>
  <c r="Q106" i="3"/>
  <c r="W106" i="3" s="1"/>
  <c r="W107" i="3" s="1"/>
  <c r="W108" i="3" s="1"/>
  <c r="W109" i="3" s="1"/>
  <c r="X106" i="3" l="1"/>
  <c r="X107" i="3" s="1"/>
  <c r="M114" i="3"/>
  <c r="N114" i="3" s="1"/>
  <c r="M111" i="3"/>
  <c r="N111" i="3" s="1"/>
  <c r="E110" i="3"/>
  <c r="E108" i="3"/>
  <c r="X108" i="3" l="1"/>
  <c r="T107" i="3"/>
  <c r="T106" i="3"/>
  <c r="F110" i="3"/>
  <c r="F108" i="3"/>
  <c r="G111" i="3"/>
  <c r="H111" i="3" s="1"/>
  <c r="O111" i="3"/>
  <c r="P111" i="3" s="1"/>
  <c r="G114" i="3"/>
  <c r="H114" i="3" s="1"/>
  <c r="O114" i="3"/>
  <c r="P114" i="3" s="1"/>
  <c r="X109" i="3" l="1"/>
  <c r="T108" i="3"/>
  <c r="G108" i="3"/>
  <c r="H108" i="3" s="1"/>
  <c r="O108" i="3"/>
  <c r="P108" i="3" s="1"/>
  <c r="Q114" i="3"/>
  <c r="AI114" i="3" s="1"/>
  <c r="AI115" i="3" s="1"/>
  <c r="AI116" i="3" s="1"/>
  <c r="AI117" i="3" s="1"/>
  <c r="AI118" i="3" s="1"/>
  <c r="AI119" i="3" s="1"/>
  <c r="AI120" i="3" s="1"/>
  <c r="AI121" i="3" s="1"/>
  <c r="AI122" i="3" s="1"/>
  <c r="AI123" i="3" s="1"/>
  <c r="AI124" i="3" s="1"/>
  <c r="AI125" i="3" s="1"/>
  <c r="AI126" i="3" s="1"/>
  <c r="AI127" i="3" s="1"/>
  <c r="AI128" i="3" s="1"/>
  <c r="AI129" i="3" s="1"/>
  <c r="AI130" i="3" s="1"/>
  <c r="AI131" i="3" s="1"/>
  <c r="AI132" i="3" s="1"/>
  <c r="I114" i="3"/>
  <c r="AA114" i="3" s="1"/>
  <c r="Q111" i="3"/>
  <c r="U111" i="3" s="1"/>
  <c r="U112" i="3" s="1"/>
  <c r="U113" i="3" s="1"/>
  <c r="U114" i="3" s="1"/>
  <c r="U115" i="3" s="1"/>
  <c r="U116" i="3" s="1"/>
  <c r="I111" i="3"/>
  <c r="AK111" i="3" s="1"/>
  <c r="AK112" i="3" s="1"/>
  <c r="AK113" i="3" s="1"/>
  <c r="AK114" i="3" s="1"/>
  <c r="AK115" i="3" s="1"/>
  <c r="X111" i="3" l="1"/>
  <c r="X112" i="3" s="1"/>
  <c r="X110" i="3"/>
  <c r="T109" i="3"/>
  <c r="M133" i="3"/>
  <c r="N133" i="3" s="1"/>
  <c r="E117" i="3"/>
  <c r="E116" i="3"/>
  <c r="Q108" i="3"/>
  <c r="Z108" i="3" s="1"/>
  <c r="Z109" i="3" s="1"/>
  <c r="E115" i="3"/>
  <c r="I108" i="3"/>
  <c r="AB108" i="3" s="1"/>
  <c r="AB109" i="3" s="1"/>
  <c r="AB110" i="3" s="1"/>
  <c r="AB111" i="3" s="1"/>
  <c r="AB112" i="3" s="1"/>
  <c r="AB113" i="3" s="1"/>
  <c r="AB114" i="3" s="1"/>
  <c r="AB115" i="3" s="1"/>
  <c r="AB116" i="3" s="1"/>
  <c r="AB117" i="3" s="1"/>
  <c r="AB118" i="3" s="1"/>
  <c r="AB119" i="3" s="1"/>
  <c r="AB120" i="3" s="1"/>
  <c r="AB121" i="3" s="1"/>
  <c r="AB122" i="3" s="1"/>
  <c r="AB123" i="3" s="1"/>
  <c r="AB124" i="3" s="1"/>
  <c r="AB125" i="3" s="1"/>
  <c r="AB126" i="3" s="1"/>
  <c r="AB127" i="3" s="1"/>
  <c r="AB128" i="3" s="1"/>
  <c r="AB129" i="3" s="1"/>
  <c r="AB130" i="3" s="1"/>
  <c r="AB131" i="3" s="1"/>
  <c r="X113" i="3" l="1"/>
  <c r="T112" i="3"/>
  <c r="T111" i="3"/>
  <c r="M110" i="3"/>
  <c r="N110" i="3" s="1"/>
  <c r="M132" i="3"/>
  <c r="N132" i="3" s="1"/>
  <c r="F116" i="3"/>
  <c r="F115" i="3"/>
  <c r="F117" i="3"/>
  <c r="X114" i="3" l="1"/>
  <c r="T113" i="3"/>
  <c r="O110" i="3"/>
  <c r="P110" i="3" s="1"/>
  <c r="G110" i="3"/>
  <c r="H110" i="3" s="1"/>
  <c r="T110" i="3" s="1"/>
  <c r="G115" i="3"/>
  <c r="H115" i="3" s="1"/>
  <c r="O115" i="3"/>
  <c r="P115" i="3" s="1"/>
  <c r="X115" i="3" l="1"/>
  <c r="T114" i="3"/>
  <c r="I110" i="3"/>
  <c r="W110" i="3" s="1"/>
  <c r="W111" i="3" s="1"/>
  <c r="W112" i="3" s="1"/>
  <c r="W113" i="3" s="1"/>
  <c r="W114" i="3" s="1"/>
  <c r="W115" i="3" s="1"/>
  <c r="W116" i="3" s="1"/>
  <c r="W117" i="3" s="1"/>
  <c r="W118" i="3" s="1"/>
  <c r="Q110" i="3"/>
  <c r="Z110" i="3" s="1"/>
  <c r="Z111" i="3" s="1"/>
  <c r="Z112" i="3" s="1"/>
  <c r="Q115" i="3"/>
  <c r="AF115" i="3" s="1"/>
  <c r="AF116" i="3" s="1"/>
  <c r="AF117" i="3" s="1"/>
  <c r="AF118" i="3" s="1"/>
  <c r="AF119" i="3" s="1"/>
  <c r="AF120" i="3" s="1"/>
  <c r="AF121" i="3" s="1"/>
  <c r="AF122" i="3" s="1"/>
  <c r="AF123" i="3" s="1"/>
  <c r="AF124" i="3" s="1"/>
  <c r="AF125" i="3" s="1"/>
  <c r="AF126" i="3" s="1"/>
  <c r="AF127" i="3" s="1"/>
  <c r="AF128" i="3" s="1"/>
  <c r="AF129" i="3" s="1"/>
  <c r="AF130" i="3" s="1"/>
  <c r="AF131" i="3" s="1"/>
  <c r="AF132" i="3" s="1"/>
  <c r="AF133" i="3" s="1"/>
  <c r="AF134" i="3" s="1"/>
  <c r="AF135" i="3" s="1"/>
  <c r="AF136" i="3" s="1"/>
  <c r="AF137" i="3" s="1"/>
  <c r="AF138" i="3" s="1"/>
  <c r="AF139" i="3" s="1"/>
  <c r="AF140" i="3" s="1"/>
  <c r="AF141" i="3" s="1"/>
  <c r="AF142" i="3" s="1"/>
  <c r="AF143" i="3" s="1"/>
  <c r="AF144" i="3" s="1"/>
  <c r="AF145" i="3" s="1"/>
  <c r="AF146" i="3" s="1"/>
  <c r="AF147" i="3" s="1"/>
  <c r="AF148" i="3" s="1"/>
  <c r="AF149" i="3" s="1"/>
  <c r="AF150" i="3" s="1"/>
  <c r="AF151" i="3" s="1"/>
  <c r="AF152" i="3" s="1"/>
  <c r="AF153" i="3" s="1"/>
  <c r="AF154" i="3" s="1"/>
  <c r="AF155" i="3" s="1"/>
  <c r="AF156" i="3" s="1"/>
  <c r="AF157" i="3" s="1"/>
  <c r="AF158" i="3" s="1"/>
  <c r="AF159" i="3" s="1"/>
  <c r="AF160" i="3" s="1"/>
  <c r="AF161" i="3" s="1"/>
  <c r="AF162" i="3" s="1"/>
  <c r="AF163" i="3" s="1"/>
  <c r="AF164" i="3" s="1"/>
  <c r="AF165" i="3" s="1"/>
  <c r="AF166" i="3" s="1"/>
  <c r="AF167" i="3" s="1"/>
  <c r="AF168" i="3" s="1"/>
  <c r="AF169" i="3" s="1"/>
  <c r="AF170" i="3" s="1"/>
  <c r="AF171" i="3" s="1"/>
  <c r="AF172" i="3" s="1"/>
  <c r="AF173" i="3" s="1"/>
  <c r="AF174" i="3" s="1"/>
  <c r="AF175" i="3" s="1"/>
  <c r="AF176" i="3" s="1"/>
  <c r="AF177" i="3" s="1"/>
  <c r="AF178" i="3" s="1"/>
  <c r="AF179" i="3" s="1"/>
  <c r="AF180" i="3" s="1"/>
  <c r="AF181" i="3" s="1"/>
  <c r="AF182" i="3" s="1"/>
  <c r="AF183" i="3" s="1"/>
  <c r="AF184" i="3" s="1"/>
  <c r="AF185" i="3" s="1"/>
  <c r="AF186" i="3" s="1"/>
  <c r="AF187" i="3" s="1"/>
  <c r="AF188" i="3" s="1"/>
  <c r="AF189" i="3" s="1"/>
  <c r="AF190" i="3" s="1"/>
  <c r="AF191" i="3" s="1"/>
  <c r="AF192" i="3" s="1"/>
  <c r="AF193" i="3" s="1"/>
  <c r="AF194" i="3" s="1"/>
  <c r="AF195" i="3" s="1"/>
  <c r="AF196" i="3" s="1"/>
  <c r="AF197" i="3" s="1"/>
  <c r="AF198" i="3" s="1"/>
  <c r="AF199" i="3" s="1"/>
  <c r="AF200" i="3" s="1"/>
  <c r="AF201" i="3" s="1"/>
  <c r="AF202" i="3" s="1"/>
  <c r="AF203" i="3" s="1"/>
  <c r="AF204" i="3" s="1"/>
  <c r="AF205" i="3" s="1"/>
  <c r="AF206" i="3" s="1"/>
  <c r="AF207" i="3" s="1"/>
  <c r="AF208" i="3" s="1"/>
  <c r="AF209" i="3" s="1"/>
  <c r="AF210" i="3" s="1"/>
  <c r="I115" i="3"/>
  <c r="AA115" i="3" s="1"/>
  <c r="X116" i="3" l="1"/>
  <c r="T116" i="3" s="1"/>
  <c r="T115" i="3"/>
  <c r="M211" i="3"/>
  <c r="N211" i="3" s="1"/>
  <c r="M116" i="3"/>
  <c r="N116" i="3" s="1"/>
  <c r="E113" i="3"/>
  <c r="E119" i="3"/>
  <c r="F113" i="3" l="1"/>
  <c r="F119" i="3"/>
  <c r="O116" i="3"/>
  <c r="P116" i="3" s="1"/>
  <c r="G116" i="3"/>
  <c r="H116" i="3" s="1"/>
  <c r="I116" i="3" l="1"/>
  <c r="AK116" i="3" s="1"/>
  <c r="AK117" i="3" s="1"/>
  <c r="AK118" i="3" s="1"/>
  <c r="AK119" i="3" s="1"/>
  <c r="AK120" i="3" s="1"/>
  <c r="AK121" i="3" s="1"/>
  <c r="AK122" i="3" s="1"/>
  <c r="AK123" i="3" s="1"/>
  <c r="AK124" i="3" s="1"/>
  <c r="AK125" i="3" s="1"/>
  <c r="AK126" i="3" s="1"/>
  <c r="AK127" i="3" s="1"/>
  <c r="AK128" i="3" s="1"/>
  <c r="AK129" i="3" s="1"/>
  <c r="AK130" i="3" s="1"/>
  <c r="AK131" i="3" s="1"/>
  <c r="AK132" i="3" s="1"/>
  <c r="AK133" i="3" s="1"/>
  <c r="AK134" i="3" s="1"/>
  <c r="AK135" i="3" s="1"/>
  <c r="AK136" i="3" s="1"/>
  <c r="AK137" i="3" s="1"/>
  <c r="AK138" i="3" s="1"/>
  <c r="AK139" i="3" s="1"/>
  <c r="AK140" i="3" s="1"/>
  <c r="AK141" i="3" s="1"/>
  <c r="AK142" i="3" s="1"/>
  <c r="AK143" i="3" s="1"/>
  <c r="AK144" i="3" s="1"/>
  <c r="AK145" i="3" s="1"/>
  <c r="AK146" i="3" s="1"/>
  <c r="AK147" i="3" s="1"/>
  <c r="AK148" i="3" s="1"/>
  <c r="AK149" i="3" s="1"/>
  <c r="AK150" i="3" s="1"/>
  <c r="AK151" i="3" s="1"/>
  <c r="AK152" i="3" s="1"/>
  <c r="AK153" i="3" s="1"/>
  <c r="AK154" i="3" s="1"/>
  <c r="AK155" i="3" s="1"/>
  <c r="AK156" i="3" s="1"/>
  <c r="AK157" i="3" s="1"/>
  <c r="AK158" i="3" s="1"/>
  <c r="AK159" i="3" s="1"/>
  <c r="AK160" i="3" s="1"/>
  <c r="AK161" i="3" s="1"/>
  <c r="AK162" i="3" s="1"/>
  <c r="AK163" i="3" s="1"/>
  <c r="AK164" i="3" s="1"/>
  <c r="AK165" i="3" s="1"/>
  <c r="AK166" i="3" s="1"/>
  <c r="G119" i="3"/>
  <c r="H119" i="3" s="1"/>
  <c r="O119" i="3"/>
  <c r="P119" i="3" s="1"/>
  <c r="Q116" i="3"/>
  <c r="AA116" i="3" s="1"/>
  <c r="G113" i="3"/>
  <c r="H113" i="3" s="1"/>
  <c r="O113" i="3"/>
  <c r="P113" i="3" s="1"/>
  <c r="M167" i="3" l="1"/>
  <c r="M117" i="3"/>
  <c r="N117" i="3" s="1"/>
  <c r="Q113" i="3"/>
  <c r="AG113" i="3" s="1"/>
  <c r="AG114" i="3" s="1"/>
  <c r="AG115" i="3" s="1"/>
  <c r="AG116" i="3" s="1"/>
  <c r="AG117" i="3" s="1"/>
  <c r="AG118" i="3" s="1"/>
  <c r="AG119" i="3" s="1"/>
  <c r="AG120" i="3" s="1"/>
  <c r="AG121" i="3" s="1"/>
  <c r="AG122" i="3" s="1"/>
  <c r="AG123" i="3" s="1"/>
  <c r="AG124" i="3" s="1"/>
  <c r="AG125" i="3" s="1"/>
  <c r="AG126" i="3" s="1"/>
  <c r="AG127" i="3" s="1"/>
  <c r="AG128" i="3" s="1"/>
  <c r="AG129" i="3" s="1"/>
  <c r="AG130" i="3" s="1"/>
  <c r="AG131" i="3" s="1"/>
  <c r="AG132" i="3" s="1"/>
  <c r="AG133" i="3" s="1"/>
  <c r="AG134" i="3" s="1"/>
  <c r="AG135" i="3" s="1"/>
  <c r="AG136" i="3" s="1"/>
  <c r="AG137" i="3" s="1"/>
  <c r="AG138" i="3" s="1"/>
  <c r="AG139" i="3" s="1"/>
  <c r="AG140" i="3" s="1"/>
  <c r="AG141" i="3" s="1"/>
  <c r="AG142" i="3" s="1"/>
  <c r="AG143" i="3" s="1"/>
  <c r="AG144" i="3" s="1"/>
  <c r="AG145" i="3" s="1"/>
  <c r="AG146" i="3" s="1"/>
  <c r="AG147" i="3" s="1"/>
  <c r="AG148" i="3" s="1"/>
  <c r="AG149" i="3" s="1"/>
  <c r="AG150" i="3" s="1"/>
  <c r="AG151" i="3" s="1"/>
  <c r="AG152" i="3" s="1"/>
  <c r="AG153" i="3" s="1"/>
  <c r="Q119" i="3"/>
  <c r="AE119" i="3" s="1"/>
  <c r="AE120" i="3" s="1"/>
  <c r="AE121" i="3" s="1"/>
  <c r="AE122" i="3" s="1"/>
  <c r="AE123" i="3" s="1"/>
  <c r="AE124" i="3" s="1"/>
  <c r="AE125" i="3" s="1"/>
  <c r="AE126" i="3" s="1"/>
  <c r="AE127" i="3" s="1"/>
  <c r="AE128" i="3" s="1"/>
  <c r="AE129" i="3" s="1"/>
  <c r="AE130" i="3" s="1"/>
  <c r="AE131" i="3" s="1"/>
  <c r="AE132" i="3" s="1"/>
  <c r="AE133" i="3" s="1"/>
  <c r="AE134" i="3" s="1"/>
  <c r="AE135" i="3" s="1"/>
  <c r="AE136" i="3" s="1"/>
  <c r="AE137" i="3" s="1"/>
  <c r="AE138" i="3" s="1"/>
  <c r="AE139" i="3" s="1"/>
  <c r="AE140" i="3" s="1"/>
  <c r="AE141" i="3" s="1"/>
  <c r="AE142" i="3" s="1"/>
  <c r="AE143" i="3" s="1"/>
  <c r="AE144" i="3" s="1"/>
  <c r="AE145" i="3" s="1"/>
  <c r="AE146" i="3" s="1"/>
  <c r="AE147" i="3" s="1"/>
  <c r="AE148" i="3" s="1"/>
  <c r="AE149" i="3" s="1"/>
  <c r="AE150" i="3" s="1"/>
  <c r="AE151" i="3" s="1"/>
  <c r="AE152" i="3" s="1"/>
  <c r="AE153" i="3" s="1"/>
  <c r="AE154" i="3" s="1"/>
  <c r="AE155" i="3" s="1"/>
  <c r="AE156" i="3" s="1"/>
  <c r="AE157" i="3" s="1"/>
  <c r="AE158" i="3" s="1"/>
  <c r="AE159" i="3" s="1"/>
  <c r="AE160" i="3" s="1"/>
  <c r="AE161" i="3" s="1"/>
  <c r="AE162" i="3" s="1"/>
  <c r="AE163" i="3" s="1"/>
  <c r="AE164" i="3" s="1"/>
  <c r="AE165" i="3" s="1"/>
  <c r="AE166" i="3" s="1"/>
  <c r="AE167" i="3" s="1"/>
  <c r="AE168" i="3" s="1"/>
  <c r="AE169" i="3" s="1"/>
  <c r="AE170" i="3" s="1"/>
  <c r="AE171" i="3" s="1"/>
  <c r="AE172" i="3" s="1"/>
  <c r="AE173" i="3" s="1"/>
  <c r="AE174" i="3" s="1"/>
  <c r="AE175" i="3" s="1"/>
  <c r="AE176" i="3" s="1"/>
  <c r="AE177" i="3" s="1"/>
  <c r="AE178" i="3" s="1"/>
  <c r="AE179" i="3" s="1"/>
  <c r="AE180" i="3" s="1"/>
  <c r="AE181" i="3" s="1"/>
  <c r="AE182" i="3" s="1"/>
  <c r="AE183" i="3" s="1"/>
  <c r="AE184" i="3" s="1"/>
  <c r="AE185" i="3" s="1"/>
  <c r="AE186" i="3" s="1"/>
  <c r="AE187" i="3" s="1"/>
  <c r="AE188" i="3" s="1"/>
  <c r="AE189" i="3" s="1"/>
  <c r="AE190" i="3" s="1"/>
  <c r="AE191" i="3" s="1"/>
  <c r="AE192" i="3" s="1"/>
  <c r="AE193" i="3" s="1"/>
  <c r="AE194" i="3" s="1"/>
  <c r="AE195" i="3" s="1"/>
  <c r="AE196" i="3" s="1"/>
  <c r="AE197" i="3" s="1"/>
  <c r="AE198" i="3" s="1"/>
  <c r="AE199" i="3" s="1"/>
  <c r="AE200" i="3" s="1"/>
  <c r="AE201" i="3" s="1"/>
  <c r="AE202" i="3" s="1"/>
  <c r="AE203" i="3" s="1"/>
  <c r="AE204" i="3" s="1"/>
  <c r="AE205" i="3" s="1"/>
  <c r="AE206" i="3" s="1"/>
  <c r="AE207" i="3" s="1"/>
  <c r="AE208" i="3" s="1"/>
  <c r="AE209" i="3" s="1"/>
  <c r="AE210" i="3" s="1"/>
  <c r="AE211" i="3" s="1"/>
  <c r="AE212" i="3" s="1"/>
  <c r="AE213" i="3" s="1"/>
  <c r="AE214" i="3" s="1"/>
  <c r="AE215" i="3" s="1"/>
  <c r="AE216" i="3" s="1"/>
  <c r="AE217" i="3" s="1"/>
  <c r="AE218" i="3" s="1"/>
  <c r="AE219" i="3" s="1"/>
  <c r="AE220" i="3" s="1"/>
  <c r="AE221" i="3" s="1"/>
  <c r="AE222" i="3" s="1"/>
  <c r="AE223" i="3" s="1"/>
  <c r="I113" i="3"/>
  <c r="Z113" i="3" s="1"/>
  <c r="Z114" i="3" s="1"/>
  <c r="Z115" i="3" s="1"/>
  <c r="Z116" i="3" s="1"/>
  <c r="Z117" i="3" s="1"/>
  <c r="I119" i="3"/>
  <c r="W119" i="3" s="1"/>
  <c r="N167" i="3"/>
  <c r="M154" i="3" l="1"/>
  <c r="N154" i="3" s="1"/>
  <c r="M224" i="3"/>
  <c r="N224" i="3" s="1"/>
  <c r="M118" i="3"/>
  <c r="N118" i="3" s="1"/>
  <c r="M120" i="3"/>
  <c r="O117" i="3"/>
  <c r="P117" i="3" s="1"/>
  <c r="G117" i="3"/>
  <c r="H117" i="3" s="1"/>
  <c r="I117" i="3" l="1"/>
  <c r="U117" i="3" s="1"/>
  <c r="Q117" i="3"/>
  <c r="AA117" i="3" s="1"/>
  <c r="AA118" i="3" s="1"/>
  <c r="AA119" i="3" s="1"/>
  <c r="AA120" i="3" s="1"/>
  <c r="AA121" i="3" s="1"/>
  <c r="N120" i="3"/>
  <c r="X117" i="3" l="1"/>
  <c r="T117" i="3" s="1"/>
  <c r="M122" i="3"/>
  <c r="N122" i="3" s="1"/>
  <c r="E118" i="3"/>
  <c r="F118" i="3" l="1"/>
  <c r="G118" i="3" l="1"/>
  <c r="H118" i="3" s="1"/>
  <c r="O118" i="3"/>
  <c r="P118" i="3" s="1"/>
  <c r="Q118" i="3" l="1"/>
  <c r="Z118" i="3" s="1"/>
  <c r="Z119" i="3" s="1"/>
  <c r="Z120" i="3" s="1"/>
  <c r="Z121" i="3" s="1"/>
  <c r="I118" i="3"/>
  <c r="U118" i="3" s="1"/>
  <c r="U119" i="3" s="1"/>
  <c r="X118" i="3" l="1"/>
  <c r="X119" i="3" s="1"/>
  <c r="T119" i="3" s="1"/>
  <c r="E120" i="3"/>
  <c r="E122" i="3"/>
  <c r="T118" i="3" l="1"/>
  <c r="F122" i="3"/>
  <c r="F120" i="3"/>
  <c r="G120" i="3" l="1"/>
  <c r="H120" i="3" s="1"/>
  <c r="O120" i="3"/>
  <c r="P120" i="3" s="1"/>
  <c r="G122" i="3"/>
  <c r="H122" i="3" s="1"/>
  <c r="O122" i="3"/>
  <c r="P122" i="3" s="1"/>
  <c r="Q122" i="3" l="1"/>
  <c r="AA122" i="3" s="1"/>
  <c r="Q120" i="3"/>
  <c r="W120" i="3" s="1"/>
  <c r="I122" i="3"/>
  <c r="Z122" i="3" s="1"/>
  <c r="I120" i="3"/>
  <c r="U120" i="3" s="1"/>
  <c r="X120" i="3" l="1"/>
  <c r="T120" i="3" s="1"/>
  <c r="M123" i="3"/>
  <c r="N123" i="3" s="1"/>
  <c r="E121" i="3"/>
  <c r="M121" i="3"/>
  <c r="E123" i="3"/>
  <c r="F121" i="3" l="1"/>
  <c r="F123" i="3"/>
  <c r="G123" i="3" s="1"/>
  <c r="H123" i="3" s="1"/>
  <c r="N121" i="3"/>
  <c r="O121" i="3" l="1"/>
  <c r="P121" i="3" s="1"/>
  <c r="I123" i="3"/>
  <c r="Z123" i="3" s="1"/>
  <c r="Z124" i="3" s="1"/>
  <c r="Z125" i="3" s="1"/>
  <c r="Z126" i="3" s="1"/>
  <c r="Z127" i="3" s="1"/>
  <c r="Z128" i="3" s="1"/>
  <c r="O123" i="3"/>
  <c r="P123" i="3" s="1"/>
  <c r="G121" i="3"/>
  <c r="H121" i="3" s="1"/>
  <c r="E129" i="3" l="1"/>
  <c r="F129" i="3" s="1"/>
  <c r="Q121" i="3"/>
  <c r="W121" i="3" s="1"/>
  <c r="W122" i="3" s="1"/>
  <c r="W123" i="3" s="1"/>
  <c r="W124" i="3" s="1"/>
  <c r="W125" i="3" s="1"/>
  <c r="I121" i="3"/>
  <c r="U121" i="3" s="1"/>
  <c r="U122" i="3" s="1"/>
  <c r="U123" i="3" s="1"/>
  <c r="U124" i="3" s="1"/>
  <c r="U125" i="3" s="1"/>
  <c r="Q123" i="3"/>
  <c r="AA123" i="3" s="1"/>
  <c r="AA124" i="3" s="1"/>
  <c r="AA125" i="3" s="1"/>
  <c r="AA126" i="3" s="1"/>
  <c r="AA127" i="3" s="1"/>
  <c r="AA128" i="3" s="1"/>
  <c r="AA129" i="3" s="1"/>
  <c r="AA130" i="3" s="1"/>
  <c r="AA131" i="3" s="1"/>
  <c r="AA132" i="3" s="1"/>
  <c r="AA133" i="3" s="1"/>
  <c r="AA134" i="3" s="1"/>
  <c r="AA135" i="3" s="1"/>
  <c r="AA136" i="3" s="1"/>
  <c r="AA137" i="3" s="1"/>
  <c r="AA138" i="3" s="1"/>
  <c r="AA139" i="3" s="1"/>
  <c r="AA140" i="3" s="1"/>
  <c r="AA141" i="3" s="1"/>
  <c r="AA142" i="3" s="1"/>
  <c r="AA143" i="3" s="1"/>
  <c r="AA144" i="3" s="1"/>
  <c r="AA145" i="3" s="1"/>
  <c r="AA146" i="3" s="1"/>
  <c r="AA147" i="3" s="1"/>
  <c r="AA148" i="3" s="1"/>
  <c r="X121" i="3" l="1"/>
  <c r="X122" i="3" s="1"/>
  <c r="M149" i="3"/>
  <c r="N149" i="3" s="1"/>
  <c r="M126" i="3"/>
  <c r="N126" i="3" s="1"/>
  <c r="E126" i="3"/>
  <c r="G129" i="3"/>
  <c r="H129" i="3" s="1"/>
  <c r="O129" i="3"/>
  <c r="P129" i="3" s="1"/>
  <c r="X123" i="3" l="1"/>
  <c r="T122" i="3"/>
  <c r="T121" i="3"/>
  <c r="F126" i="3"/>
  <c r="Q129" i="3"/>
  <c r="Y129" i="3" s="1"/>
  <c r="Y130" i="3" s="1"/>
  <c r="Y131" i="3" s="1"/>
  <c r="Y132" i="3" s="1"/>
  <c r="Y133" i="3" s="1"/>
  <c r="I129" i="3"/>
  <c r="Z129" i="3" s="1"/>
  <c r="X124" i="3" l="1"/>
  <c r="T123" i="3"/>
  <c r="M130" i="3"/>
  <c r="N130" i="3" s="1"/>
  <c r="E134" i="3"/>
  <c r="G126" i="3"/>
  <c r="H126" i="3" s="1"/>
  <c r="O126" i="3"/>
  <c r="P126" i="3" s="1"/>
  <c r="X125" i="3" l="1"/>
  <c r="T125" i="3" s="1"/>
  <c r="T124" i="3"/>
  <c r="Q126" i="3"/>
  <c r="W126" i="3" s="1"/>
  <c r="W127" i="3" s="1"/>
  <c r="W128" i="3" s="1"/>
  <c r="W129" i="3" s="1"/>
  <c r="W130" i="3" s="1"/>
  <c r="I126" i="3"/>
  <c r="U126" i="3" s="1"/>
  <c r="U127" i="3" s="1"/>
  <c r="U128" i="3" s="1"/>
  <c r="U129" i="3" s="1"/>
  <c r="U130" i="3" s="1"/>
  <c r="O130" i="3"/>
  <c r="P130" i="3" s="1"/>
  <c r="G130" i="3"/>
  <c r="H130" i="3" s="1"/>
  <c r="F134" i="3"/>
  <c r="X126" i="3" l="1"/>
  <c r="X127" i="3" s="1"/>
  <c r="E131" i="3"/>
  <c r="I130" i="3"/>
  <c r="AD130" i="3" s="1"/>
  <c r="AD131" i="3" s="1"/>
  <c r="AD132" i="3" s="1"/>
  <c r="AD133" i="3" s="1"/>
  <c r="M131" i="3"/>
  <c r="Q130" i="3"/>
  <c r="Z130" i="3" s="1"/>
  <c r="Z131" i="3" s="1"/>
  <c r="Z132" i="3" s="1"/>
  <c r="Z133" i="3" s="1"/>
  <c r="Z134" i="3" s="1"/>
  <c r="Z135" i="3" s="1"/>
  <c r="Z136" i="3" s="1"/>
  <c r="Z137" i="3" s="1"/>
  <c r="Z138" i="3" s="1"/>
  <c r="X128" i="3" l="1"/>
  <c r="T127" i="3"/>
  <c r="T126" i="3"/>
  <c r="M134" i="3"/>
  <c r="N134" i="3" s="1"/>
  <c r="N131" i="3"/>
  <c r="E139" i="3"/>
  <c r="F131" i="3"/>
  <c r="X129" i="3" l="1"/>
  <c r="T128" i="3"/>
  <c r="G131" i="3"/>
  <c r="H131" i="3" s="1"/>
  <c r="F139" i="3"/>
  <c r="O134" i="3"/>
  <c r="P134" i="3" s="1"/>
  <c r="G134" i="3"/>
  <c r="H134" i="3" s="1"/>
  <c r="O131" i="3"/>
  <c r="P131" i="3" s="1"/>
  <c r="X130" i="3" l="1"/>
  <c r="T130" i="3" s="1"/>
  <c r="T129" i="3"/>
  <c r="I131" i="3"/>
  <c r="U131" i="3" s="1"/>
  <c r="U132" i="3" s="1"/>
  <c r="U133" i="3" s="1"/>
  <c r="U134" i="3" s="1"/>
  <c r="U135" i="3" s="1"/>
  <c r="Q134" i="3"/>
  <c r="AD134" i="3" s="1"/>
  <c r="Q131" i="3"/>
  <c r="W131" i="3" s="1"/>
  <c r="I134" i="3"/>
  <c r="Y134" i="3" s="1"/>
  <c r="X131" i="3" l="1"/>
  <c r="X132" i="3" s="1"/>
  <c r="X133" i="3" s="1"/>
  <c r="M135" i="3"/>
  <c r="N135" i="3" s="1"/>
  <c r="E136" i="3"/>
  <c r="F136" i="3" s="1"/>
  <c r="E132" i="3"/>
  <c r="E135" i="3"/>
  <c r="X134" i="3" l="1"/>
  <c r="T133" i="3"/>
  <c r="T131" i="3"/>
  <c r="F132" i="3"/>
  <c r="F135" i="3"/>
  <c r="G135" i="3" s="1"/>
  <c r="H135" i="3" s="1"/>
  <c r="X135" i="3" l="1"/>
  <c r="T135" i="3" s="1"/>
  <c r="T134" i="3"/>
  <c r="I135" i="3"/>
  <c r="Y135" i="3" s="1"/>
  <c r="Y136" i="3" s="1"/>
  <c r="Y137" i="3" s="1"/>
  <c r="O135" i="3"/>
  <c r="P135" i="3" s="1"/>
  <c r="G132" i="3"/>
  <c r="H132" i="3" s="1"/>
  <c r="T132" i="3" s="1"/>
  <c r="O132" i="3"/>
  <c r="P132" i="3" s="1"/>
  <c r="M138" i="3" l="1"/>
  <c r="N138" i="3" s="1"/>
  <c r="Q135" i="3"/>
  <c r="AD135" i="3" s="1"/>
  <c r="AD136" i="3" s="1"/>
  <c r="I132" i="3"/>
  <c r="W132" i="3" s="1"/>
  <c r="W133" i="3" s="1"/>
  <c r="W134" i="3" s="1"/>
  <c r="W135" i="3" s="1"/>
  <c r="Q132" i="3"/>
  <c r="AB132" i="3" s="1"/>
  <c r="E133" i="3" l="1"/>
  <c r="M136" i="3"/>
  <c r="E137" i="3"/>
  <c r="F137" i="3" l="1"/>
  <c r="N136" i="3"/>
  <c r="F133" i="3"/>
  <c r="O136" i="3" l="1"/>
  <c r="P136" i="3" s="1"/>
  <c r="G136" i="3"/>
  <c r="H136" i="3" s="1"/>
  <c r="G133" i="3"/>
  <c r="H133" i="3" s="1"/>
  <c r="O133" i="3"/>
  <c r="P133" i="3" s="1"/>
  <c r="G137" i="3"/>
  <c r="H137" i="3" s="1"/>
  <c r="O137" i="3"/>
  <c r="P137" i="3" s="1"/>
  <c r="I133" i="3" l="1"/>
  <c r="AB133" i="3" s="1"/>
  <c r="AB134" i="3" s="1"/>
  <c r="AB135" i="3" s="1"/>
  <c r="AB136" i="3" s="1"/>
  <c r="AB137" i="3" s="1"/>
  <c r="AB138" i="3" s="1"/>
  <c r="AB139" i="3" s="1"/>
  <c r="AB140" i="3" s="1"/>
  <c r="AB141" i="3" s="1"/>
  <c r="Q133" i="3"/>
  <c r="AI133" i="3" s="1"/>
  <c r="AI134" i="3" s="1"/>
  <c r="AI135" i="3" s="1"/>
  <c r="AI136" i="3" s="1"/>
  <c r="AI137" i="3" s="1"/>
  <c r="AI138" i="3" s="1"/>
  <c r="AI139" i="3" s="1"/>
  <c r="AI140" i="3" s="1"/>
  <c r="AI141" i="3" s="1"/>
  <c r="AI142" i="3" s="1"/>
  <c r="Q137" i="3"/>
  <c r="AL137" i="3" s="1"/>
  <c r="AL138" i="3" s="1"/>
  <c r="AL139" i="3" s="1"/>
  <c r="AL140" i="3" s="1"/>
  <c r="AL141" i="3" s="1"/>
  <c r="AL142" i="3" s="1"/>
  <c r="AL143" i="3" s="1"/>
  <c r="AL144" i="3" s="1"/>
  <c r="AL145" i="3" s="1"/>
  <c r="AL146" i="3" s="1"/>
  <c r="AL147" i="3" s="1"/>
  <c r="AL148" i="3" s="1"/>
  <c r="AL149" i="3" s="1"/>
  <c r="AL150" i="3" s="1"/>
  <c r="AL151" i="3" s="1"/>
  <c r="AL152" i="3" s="1"/>
  <c r="AL153" i="3" s="1"/>
  <c r="AL154" i="3" s="1"/>
  <c r="AL155" i="3" s="1"/>
  <c r="AL156" i="3" s="1"/>
  <c r="AL157" i="3" s="1"/>
  <c r="AL158" i="3" s="1"/>
  <c r="AL159" i="3" s="1"/>
  <c r="AL160" i="3" s="1"/>
  <c r="AL161" i="3" s="1"/>
  <c r="AL162" i="3" s="1"/>
  <c r="AL163" i="3" s="1"/>
  <c r="AL164" i="3" s="1"/>
  <c r="AL165" i="3" s="1"/>
  <c r="AL166" i="3" s="1"/>
  <c r="AL167" i="3" s="1"/>
  <c r="AL168" i="3" s="1"/>
  <c r="AL169" i="3" s="1"/>
  <c r="AL170" i="3" s="1"/>
  <c r="AL171" i="3" s="1"/>
  <c r="AL172" i="3" s="1"/>
  <c r="AL173" i="3" s="1"/>
  <c r="AL174" i="3" s="1"/>
  <c r="AL175" i="3" s="1"/>
  <c r="AL176" i="3" s="1"/>
  <c r="AL177" i="3" s="1"/>
  <c r="AL178" i="3" s="1"/>
  <c r="AL179" i="3" s="1"/>
  <c r="AL180" i="3" s="1"/>
  <c r="AL181" i="3" s="1"/>
  <c r="AL182" i="3" s="1"/>
  <c r="AL183" i="3" s="1"/>
  <c r="AL184" i="3" s="1"/>
  <c r="AL185" i="3" s="1"/>
  <c r="AL186" i="3" s="1"/>
  <c r="AL187" i="3" s="1"/>
  <c r="AL188" i="3" s="1"/>
  <c r="AL189" i="3" s="1"/>
  <c r="AL190" i="3" s="1"/>
  <c r="AL191" i="3" s="1"/>
  <c r="AL192" i="3" s="1"/>
  <c r="AL193" i="3" s="1"/>
  <c r="AL194" i="3" s="1"/>
  <c r="AL195" i="3" s="1"/>
  <c r="AL196" i="3" s="1"/>
  <c r="AL197" i="3" s="1"/>
  <c r="AL198" i="3" s="1"/>
  <c r="AL199" i="3" s="1"/>
  <c r="AL200" i="3" s="1"/>
  <c r="AL201" i="3" s="1"/>
  <c r="AL202" i="3" s="1"/>
  <c r="AL203" i="3" s="1"/>
  <c r="AL204" i="3" s="1"/>
  <c r="AL205" i="3" s="1"/>
  <c r="AL206" i="3" s="1"/>
  <c r="AL207" i="3" s="1"/>
  <c r="AL208" i="3" s="1"/>
  <c r="AL209" i="3" s="1"/>
  <c r="AL210" i="3" s="1"/>
  <c r="I136" i="3"/>
  <c r="U136" i="3" s="1"/>
  <c r="U137" i="3" s="1"/>
  <c r="U138" i="3" s="1"/>
  <c r="U139" i="3" s="1"/>
  <c r="U140" i="3" s="1"/>
  <c r="I137" i="3"/>
  <c r="AD137" i="3" s="1"/>
  <c r="Q136" i="3"/>
  <c r="W136" i="3" s="1"/>
  <c r="W137" i="3" s="1"/>
  <c r="W138" i="3" s="1"/>
  <c r="W139" i="3" s="1"/>
  <c r="W140" i="3" s="1"/>
  <c r="X136" i="3" l="1"/>
  <c r="X137" i="3" s="1"/>
  <c r="M143" i="3"/>
  <c r="N143" i="3" s="1"/>
  <c r="M142" i="3"/>
  <c r="N142" i="3" s="1"/>
  <c r="E141" i="3"/>
  <c r="E138" i="3"/>
  <c r="E211" i="3"/>
  <c r="F211" i="3" s="1"/>
  <c r="M141" i="3"/>
  <c r="X138" i="3" l="1"/>
  <c r="T137" i="3"/>
  <c r="T136" i="3"/>
  <c r="F141" i="3"/>
  <c r="N141" i="3"/>
  <c r="F138" i="3"/>
  <c r="G211" i="3"/>
  <c r="H211" i="3" s="1"/>
  <c r="O211" i="3"/>
  <c r="P211" i="3" s="1"/>
  <c r="X139" i="3" l="1"/>
  <c r="T138" i="3"/>
  <c r="Q211" i="3"/>
  <c r="I211" i="3"/>
  <c r="AL211" i="3" s="1"/>
  <c r="AL212" i="3" s="1"/>
  <c r="AL213" i="3" s="1"/>
  <c r="AL214" i="3" s="1"/>
  <c r="AL215" i="3" s="1"/>
  <c r="AL216" i="3" s="1"/>
  <c r="AL217" i="3" s="1"/>
  <c r="AL218" i="3" s="1"/>
  <c r="AL219" i="3" s="1"/>
  <c r="O141" i="3"/>
  <c r="P141" i="3" s="1"/>
  <c r="G138" i="3"/>
  <c r="H138" i="3" s="1"/>
  <c r="O138" i="3"/>
  <c r="P138" i="3" s="1"/>
  <c r="G141" i="3"/>
  <c r="H141" i="3" s="1"/>
  <c r="AF211" i="3" l="1"/>
  <c r="AF212" i="3" s="1"/>
  <c r="AF213" i="3" s="1"/>
  <c r="AF214" i="3" s="1"/>
  <c r="AF215" i="3" s="1"/>
  <c r="AF216" i="3" s="1"/>
  <c r="AF217" i="3" s="1"/>
  <c r="AF218" i="3" s="1"/>
  <c r="AF219" i="3" s="1"/>
  <c r="AF220" i="3" s="1"/>
  <c r="AF221" i="3" s="1"/>
  <c r="AF222" i="3" s="1"/>
  <c r="AF223" i="3" s="1"/>
  <c r="AF224" i="3" s="1"/>
  <c r="AF225" i="3" s="1"/>
  <c r="AF226" i="3" s="1"/>
  <c r="AF227" i="3" s="1"/>
  <c r="AF228" i="3" s="1"/>
  <c r="AF229" i="3" s="1"/>
  <c r="AF230" i="3" s="1"/>
  <c r="AF231" i="3" s="1"/>
  <c r="AF232" i="3" s="1"/>
  <c r="AF233" i="3" s="1"/>
  <c r="AF234" i="3" s="1"/>
  <c r="AF235" i="3" s="1"/>
  <c r="AF236" i="3" s="1"/>
  <c r="AF237" i="3" s="1"/>
  <c r="AF238" i="3" s="1"/>
  <c r="AF239" i="3" s="1"/>
  <c r="AF240" i="3" s="1"/>
  <c r="AF241" i="3" s="1"/>
  <c r="AF242" i="3" s="1"/>
  <c r="AF243" i="3" s="1"/>
  <c r="AF244" i="3" s="1"/>
  <c r="AF245" i="3" s="1"/>
  <c r="AF246" i="3" s="1"/>
  <c r="AF247" i="3" s="1"/>
  <c r="AF248" i="3" s="1"/>
  <c r="AF249" i="3" s="1"/>
  <c r="AF250" i="3" s="1"/>
  <c r="AF251" i="3" s="1"/>
  <c r="AF252" i="3" s="1"/>
  <c r="AF253" i="3" s="1"/>
  <c r="AF254" i="3" s="1"/>
  <c r="AF255" i="3" s="1"/>
  <c r="AF256" i="3" s="1"/>
  <c r="AF257" i="3" s="1"/>
  <c r="AF258" i="3" s="1"/>
  <c r="AF259" i="3" s="1"/>
  <c r="AF260" i="3" s="1"/>
  <c r="AF261" i="3" s="1"/>
  <c r="AF262" i="3" s="1"/>
  <c r="AF263" i="3" s="1"/>
  <c r="AF264" i="3" s="1"/>
  <c r="AF265" i="3" s="1"/>
  <c r="AF266" i="3" s="1"/>
  <c r="AF267" i="3" s="1"/>
  <c r="AF268" i="3" s="1"/>
  <c r="AF269" i="3" s="1"/>
  <c r="AF270" i="3" s="1"/>
  <c r="AF271" i="3" s="1"/>
  <c r="AF272" i="3" s="1"/>
  <c r="AF273" i="3" s="1"/>
  <c r="AF274" i="3" s="1"/>
  <c r="AF275" i="3" s="1"/>
  <c r="AF276" i="3" s="1"/>
  <c r="AF277" i="3" s="1"/>
  <c r="AF278" i="3" s="1"/>
  <c r="AF279" i="3" s="1"/>
  <c r="AF280" i="3" s="1"/>
  <c r="AF281" i="3" s="1"/>
  <c r="AF282" i="3" s="1"/>
  <c r="AF283" i="3" s="1"/>
  <c r="AF284" i="3" s="1"/>
  <c r="AF285" i="3" s="1"/>
  <c r="AF286" i="3" s="1"/>
  <c r="AF287" i="3" s="1"/>
  <c r="AF288" i="3" s="1"/>
  <c r="AF289" i="3" s="1"/>
  <c r="AF290" i="3" s="1"/>
  <c r="AF291" i="3" s="1"/>
  <c r="AF292" i="3" s="1"/>
  <c r="AF293" i="3" s="1"/>
  <c r="AF294" i="3" s="1"/>
  <c r="AF295" i="3" s="1"/>
  <c r="AF296" i="3" s="1"/>
  <c r="X140" i="3"/>
  <c r="T140" i="3" s="1"/>
  <c r="T139" i="3"/>
  <c r="M220" i="3"/>
  <c r="N220" i="3" s="1"/>
  <c r="Q141" i="3"/>
  <c r="W141" i="3" s="1"/>
  <c r="I141" i="3"/>
  <c r="U141" i="3" s="1"/>
  <c r="U142" i="3" s="1"/>
  <c r="U143" i="3" s="1"/>
  <c r="U144" i="3" s="1"/>
  <c r="U145" i="3" s="1"/>
  <c r="U146" i="3" s="1"/>
  <c r="Q138" i="3"/>
  <c r="Y138" i="3" s="1"/>
  <c r="I138" i="3"/>
  <c r="AD138" i="3" s="1"/>
  <c r="AD139" i="3" s="1"/>
  <c r="X141" i="3" l="1"/>
  <c r="X142" i="3" s="1"/>
  <c r="X143" i="3" s="1"/>
  <c r="M139" i="3"/>
  <c r="N139" i="3" s="1"/>
  <c r="E142" i="3"/>
  <c r="F142" i="3" s="1"/>
  <c r="E140" i="3"/>
  <c r="E147" i="3"/>
  <c r="X144" i="3" l="1"/>
  <c r="T143" i="3"/>
  <c r="T141" i="3"/>
  <c r="F147" i="3"/>
  <c r="G142" i="3"/>
  <c r="H142" i="3" s="1"/>
  <c r="T142" i="3" s="1"/>
  <c r="O142" i="3"/>
  <c r="P142" i="3" s="1"/>
  <c r="F140" i="3"/>
  <c r="O139" i="3"/>
  <c r="P139" i="3" s="1"/>
  <c r="G139" i="3"/>
  <c r="H139" i="3" s="1"/>
  <c r="X145" i="3" l="1"/>
  <c r="T144" i="3"/>
  <c r="I142" i="3"/>
  <c r="W142" i="3" s="1"/>
  <c r="W143" i="3" s="1"/>
  <c r="W144" i="3" s="1"/>
  <c r="W145" i="3" s="1"/>
  <c r="W146" i="3" s="1"/>
  <c r="Q142" i="3"/>
  <c r="AB142" i="3" s="1"/>
  <c r="Q139" i="3"/>
  <c r="Y139" i="3" s="1"/>
  <c r="Y140" i="3" s="1"/>
  <c r="Y141" i="3" s="1"/>
  <c r="Y142" i="3" s="1"/>
  <c r="Y143" i="3" s="1"/>
  <c r="I139" i="3"/>
  <c r="Z139" i="3" s="1"/>
  <c r="X146" i="3" l="1"/>
  <c r="T146" i="3" s="1"/>
  <c r="T145" i="3"/>
  <c r="M140" i="3"/>
  <c r="N140" i="3" s="1"/>
  <c r="E143" i="3"/>
  <c r="E144" i="3"/>
  <c r="M147" i="3"/>
  <c r="F143" i="3" l="1"/>
  <c r="F144" i="3"/>
  <c r="N147" i="3"/>
  <c r="O140" i="3"/>
  <c r="P140" i="3" s="1"/>
  <c r="G140" i="3"/>
  <c r="H140" i="3" s="1"/>
  <c r="I140" i="3" l="1"/>
  <c r="AD140" i="3" s="1"/>
  <c r="AD141" i="3" s="1"/>
  <c r="AD142" i="3" s="1"/>
  <c r="AD143" i="3" s="1"/>
  <c r="Q140" i="3"/>
  <c r="Z140" i="3" s="1"/>
  <c r="Z141" i="3" s="1"/>
  <c r="Z142" i="3" s="1"/>
  <c r="Z143" i="3" s="1"/>
  <c r="Z144" i="3" s="1"/>
  <c r="Z145" i="3" s="1"/>
  <c r="O147" i="3"/>
  <c r="P147" i="3" s="1"/>
  <c r="G147" i="3"/>
  <c r="H147" i="3" s="1"/>
  <c r="G143" i="3"/>
  <c r="H143" i="3" s="1"/>
  <c r="O143" i="3"/>
  <c r="P143" i="3" s="1"/>
  <c r="M146" i="3" l="1"/>
  <c r="M144" i="3"/>
  <c r="N144" i="3" s="1"/>
  <c r="I143" i="3"/>
  <c r="AB143" i="3" s="1"/>
  <c r="AB144" i="3" s="1"/>
  <c r="AB145" i="3" s="1"/>
  <c r="I147" i="3"/>
  <c r="U147" i="3" s="1"/>
  <c r="U148" i="3" s="1"/>
  <c r="U149" i="3" s="1"/>
  <c r="U150" i="3" s="1"/>
  <c r="U151" i="3" s="1"/>
  <c r="U152" i="3" s="1"/>
  <c r="Q147" i="3"/>
  <c r="W147" i="3" s="1"/>
  <c r="W148" i="3" s="1"/>
  <c r="W149" i="3" s="1"/>
  <c r="W150" i="3" s="1"/>
  <c r="W151" i="3" s="1"/>
  <c r="W152" i="3" s="1"/>
  <c r="W153" i="3" s="1"/>
  <c r="W154" i="3" s="1"/>
  <c r="W155" i="3" s="1"/>
  <c r="Q143" i="3"/>
  <c r="AI143" i="3" s="1"/>
  <c r="AI144" i="3" s="1"/>
  <c r="AI145" i="3" s="1"/>
  <c r="AI146" i="3" s="1"/>
  <c r="AI147" i="3" s="1"/>
  <c r="AI148" i="3" s="1"/>
  <c r="AI149" i="3" s="1"/>
  <c r="AI150" i="3" s="1"/>
  <c r="AI151" i="3" s="1"/>
  <c r="AI152" i="3" s="1"/>
  <c r="AI153" i="3" s="1"/>
  <c r="AI154" i="3" s="1"/>
  <c r="AI155" i="3" s="1"/>
  <c r="AI156" i="3" s="1"/>
  <c r="AI157" i="3" s="1"/>
  <c r="AI158" i="3" s="1"/>
  <c r="AI159" i="3" s="1"/>
  <c r="AI160" i="3" s="1"/>
  <c r="AI161" i="3" s="1"/>
  <c r="AI162" i="3" s="1"/>
  <c r="AI163" i="3" s="1"/>
  <c r="AI164" i="3" s="1"/>
  <c r="AI165" i="3" s="1"/>
  <c r="AI166" i="3" s="1"/>
  <c r="AI167" i="3" s="1"/>
  <c r="AI168" i="3" s="1"/>
  <c r="AI169" i="3" s="1"/>
  <c r="AI170" i="3" s="1"/>
  <c r="AI171" i="3" s="1"/>
  <c r="AI172" i="3" s="1"/>
  <c r="N146" i="3"/>
  <c r="X147" i="3" l="1"/>
  <c r="X148" i="3" s="1"/>
  <c r="M173" i="3"/>
  <c r="N173" i="3" s="1"/>
  <c r="E156" i="3"/>
  <c r="E146" i="3"/>
  <c r="E153" i="3"/>
  <c r="O144" i="3"/>
  <c r="P144" i="3" s="1"/>
  <c r="G144" i="3"/>
  <c r="H144" i="3" s="1"/>
  <c r="X149" i="3" l="1"/>
  <c r="T148" i="3"/>
  <c r="T147" i="3"/>
  <c r="F153" i="3"/>
  <c r="I144" i="3"/>
  <c r="Y144" i="3" s="1"/>
  <c r="F146" i="3"/>
  <c r="Q144" i="3"/>
  <c r="AD144" i="3" s="1"/>
  <c r="F156" i="3"/>
  <c r="X150" i="3" l="1"/>
  <c r="T149" i="3"/>
  <c r="M145" i="3"/>
  <c r="N145" i="3" s="1"/>
  <c r="G156" i="3"/>
  <c r="H156" i="3" s="1"/>
  <c r="O156" i="3"/>
  <c r="P156" i="3" s="1"/>
  <c r="Q156" i="3" s="1"/>
  <c r="V156" i="3" s="1"/>
  <c r="V157" i="3" s="1"/>
  <c r="V158" i="3" s="1"/>
  <c r="V159" i="3" s="1"/>
  <c r="E145" i="3"/>
  <c r="G146" i="3"/>
  <c r="H146" i="3" s="1"/>
  <c r="O146" i="3"/>
  <c r="P146" i="3" s="1"/>
  <c r="X151" i="3" l="1"/>
  <c r="T150" i="3"/>
  <c r="Q146" i="3"/>
  <c r="Z146" i="3" s="1"/>
  <c r="Z147" i="3" s="1"/>
  <c r="Z148" i="3" s="1"/>
  <c r="Z149" i="3" s="1"/>
  <c r="I146" i="3"/>
  <c r="AB146" i="3" s="1"/>
  <c r="AB147" i="3" s="1"/>
  <c r="F145" i="3"/>
  <c r="G145" i="3" s="1"/>
  <c r="H145" i="3" s="1"/>
  <c r="E160" i="3"/>
  <c r="F160" i="3" s="1"/>
  <c r="I156" i="3"/>
  <c r="W156" i="3" s="1"/>
  <c r="X152" i="3" l="1"/>
  <c r="T152" i="3" s="1"/>
  <c r="T151" i="3"/>
  <c r="M150" i="3"/>
  <c r="N150" i="3" s="1"/>
  <c r="E148" i="3"/>
  <c r="M157" i="3"/>
  <c r="I145" i="3"/>
  <c r="Y145" i="3" s="1"/>
  <c r="Y146" i="3" s="1"/>
  <c r="Y147" i="3" s="1"/>
  <c r="Y148" i="3" s="1"/>
  <c r="O145" i="3"/>
  <c r="P145" i="3" s="1"/>
  <c r="N157" i="3" l="1"/>
  <c r="O150" i="3"/>
  <c r="P150" i="3" s="1"/>
  <c r="G150" i="3"/>
  <c r="H150" i="3" s="1"/>
  <c r="F148" i="3"/>
  <c r="Q145" i="3"/>
  <c r="AD145" i="3" s="1"/>
  <c r="AD146" i="3" s="1"/>
  <c r="AD147" i="3" s="1"/>
  <c r="E149" i="3"/>
  <c r="M148" i="3" l="1"/>
  <c r="N148" i="3" s="1"/>
  <c r="O148" i="3" s="1"/>
  <c r="P148" i="3" s="1"/>
  <c r="I150" i="3"/>
  <c r="Q150" i="3"/>
  <c r="Z150" i="3" s="1"/>
  <c r="Z151" i="3" s="1"/>
  <c r="F149" i="3"/>
  <c r="AH150" i="3" l="1"/>
  <c r="AH151" i="3" s="1"/>
  <c r="AH152" i="3" s="1"/>
  <c r="AH153" i="3" s="1"/>
  <c r="AH154" i="3" s="1"/>
  <c r="AH155" i="3" s="1"/>
  <c r="AH156" i="3" s="1"/>
  <c r="AH157" i="3" s="1"/>
  <c r="AH158" i="3" s="1"/>
  <c r="AH159" i="3" s="1"/>
  <c r="AH160" i="3" s="1"/>
  <c r="AH161" i="3" s="1"/>
  <c r="AH162" i="3" s="1"/>
  <c r="AH163" i="3" s="1"/>
  <c r="AH164" i="3" s="1"/>
  <c r="AH165" i="3" s="1"/>
  <c r="AH166" i="3" s="1"/>
  <c r="AH167" i="3" s="1"/>
  <c r="AH168" i="3" s="1"/>
  <c r="AH169" i="3" s="1"/>
  <c r="AH170" i="3" s="1"/>
  <c r="AH171" i="3" s="1"/>
  <c r="AH172" i="3" s="1"/>
  <c r="AH173" i="3" s="1"/>
  <c r="AH174" i="3" s="1"/>
  <c r="AH175" i="3" s="1"/>
  <c r="AH176" i="3" s="1"/>
  <c r="AH177" i="3" s="1"/>
  <c r="AH178" i="3" s="1"/>
  <c r="AH179" i="3" s="1"/>
  <c r="AH180" i="3" s="1"/>
  <c r="AH181" i="3" s="1"/>
  <c r="AH182" i="3" s="1"/>
  <c r="AH183" i="3" s="1"/>
  <c r="AH184" i="3" s="1"/>
  <c r="AH185" i="3" s="1"/>
  <c r="AH186" i="3" s="1"/>
  <c r="AH187" i="3" s="1"/>
  <c r="AH188" i="3" s="1"/>
  <c r="AH189" i="3" s="1"/>
  <c r="AH190" i="3" s="1"/>
  <c r="AH191" i="3" s="1"/>
  <c r="AH192" i="3" s="1"/>
  <c r="AH193" i="3" s="1"/>
  <c r="AH194" i="3" s="1"/>
  <c r="AH195" i="3" s="1"/>
  <c r="AH196" i="3" s="1"/>
  <c r="AH197" i="3" s="1"/>
  <c r="AH198" i="3" s="1"/>
  <c r="AH199" i="3" s="1"/>
  <c r="AH200" i="3" s="1"/>
  <c r="AH201" i="3" s="1"/>
  <c r="AH202" i="3" s="1"/>
  <c r="AH203" i="3" s="1"/>
  <c r="AH204" i="3" s="1"/>
  <c r="AH205" i="3" s="1"/>
  <c r="AH206" i="3" s="1"/>
  <c r="AH207" i="3" s="1"/>
  <c r="AH208" i="3" s="1"/>
  <c r="AH209" i="3" s="1"/>
  <c r="AH210" i="3" s="1"/>
  <c r="AH211" i="3" s="1"/>
  <c r="AH212" i="3" s="1"/>
  <c r="AH213" i="3" s="1"/>
  <c r="AH214" i="3" s="1"/>
  <c r="AH215" i="3" s="1"/>
  <c r="AH216" i="3" s="1"/>
  <c r="AH217" i="3" s="1"/>
  <c r="AH218" i="3" s="1"/>
  <c r="AH219" i="3" s="1"/>
  <c r="AH220" i="3" s="1"/>
  <c r="AH221" i="3" s="1"/>
  <c r="AH222" i="3" s="1"/>
  <c r="AH223" i="3" s="1"/>
  <c r="AH224" i="3" s="1"/>
  <c r="AH225" i="3" s="1"/>
  <c r="AH226" i="3" s="1"/>
  <c r="AH227" i="3" s="1"/>
  <c r="AH228" i="3" s="1"/>
  <c r="AH229" i="3" s="1"/>
  <c r="AH230" i="3" s="1"/>
  <c r="AH231" i="3" s="1"/>
  <c r="AH232" i="3" s="1"/>
  <c r="AH233" i="3" s="1"/>
  <c r="AH234" i="3" s="1"/>
  <c r="AH235" i="3" s="1"/>
  <c r="AH236" i="3" s="1"/>
  <c r="AH237" i="3" s="1"/>
  <c r="AH238" i="3" s="1"/>
  <c r="AH239" i="3" s="1"/>
  <c r="AH240" i="3" s="1"/>
  <c r="AH241" i="3" s="1"/>
  <c r="AH242" i="3" s="1"/>
  <c r="AH243" i="3" s="1"/>
  <c r="AH244" i="3" s="1"/>
  <c r="AH245" i="3" s="1"/>
  <c r="AH246" i="3" s="1"/>
  <c r="AH247" i="3" s="1"/>
  <c r="AH248" i="3" s="1"/>
  <c r="AH249" i="3" s="1"/>
  <c r="AH250" i="3" s="1"/>
  <c r="AH251" i="3" s="1"/>
  <c r="AH252" i="3" s="1"/>
  <c r="AH253" i="3" s="1"/>
  <c r="AH254" i="3" s="1"/>
  <c r="AH255" i="3" s="1"/>
  <c r="AH256" i="3" s="1"/>
  <c r="AH257" i="3" s="1"/>
  <c r="AH258" i="3" s="1"/>
  <c r="AH259" i="3" s="1"/>
  <c r="AH260" i="3" s="1"/>
  <c r="AH261" i="3" s="1"/>
  <c r="AH262" i="3" s="1"/>
  <c r="AH263" i="3" s="1"/>
  <c r="AH264" i="3" s="1"/>
  <c r="AH265" i="3" s="1"/>
  <c r="AH266" i="3" s="1"/>
  <c r="AH267" i="3" s="1"/>
  <c r="AH268" i="3" s="1"/>
  <c r="AH269" i="3" s="1"/>
  <c r="AH270" i="3" s="1"/>
  <c r="AH271" i="3" s="1"/>
  <c r="AH272" i="3" s="1"/>
  <c r="AH273" i="3" s="1"/>
  <c r="AH274" i="3" s="1"/>
  <c r="AH275" i="3" s="1"/>
  <c r="AH276" i="3" s="1"/>
  <c r="AH277" i="3" s="1"/>
  <c r="AH278" i="3" s="1"/>
  <c r="AH279" i="3" s="1"/>
  <c r="AH280" i="3" s="1"/>
  <c r="AH281" i="3" s="1"/>
  <c r="AH282" i="3" s="1"/>
  <c r="AH283" i="3" s="1"/>
  <c r="AH284" i="3" s="1"/>
  <c r="AH285" i="3" s="1"/>
  <c r="AH286" i="3" s="1"/>
  <c r="AH287" i="3" s="1"/>
  <c r="AH288" i="3" s="1"/>
  <c r="AH289" i="3" s="1"/>
  <c r="AH290" i="3" s="1"/>
  <c r="AH291" i="3" s="1"/>
  <c r="AH292" i="3" s="1"/>
  <c r="AH293" i="3" s="1"/>
  <c r="AH294" i="3" s="1"/>
  <c r="AH295" i="3" s="1"/>
  <c r="AH296" i="3" s="1"/>
  <c r="G148" i="3"/>
  <c r="H148" i="3" s="1"/>
  <c r="Q148" i="3"/>
  <c r="AD148" i="3" s="1"/>
  <c r="AD149" i="3" s="1"/>
  <c r="AD150" i="3" s="1"/>
  <c r="G149" i="3"/>
  <c r="H149" i="3" s="1"/>
  <c r="O149" i="3"/>
  <c r="P149" i="3" s="1"/>
  <c r="E152" i="3"/>
  <c r="E151" i="3" l="1"/>
  <c r="F151" i="3" s="1"/>
  <c r="I148" i="3"/>
  <c r="AB148" i="3" s="1"/>
  <c r="AB149" i="3" s="1"/>
  <c r="AB150" i="3" s="1"/>
  <c r="AB151" i="3" s="1"/>
  <c r="AB152" i="3" s="1"/>
  <c r="AB153" i="3" s="1"/>
  <c r="AB154" i="3" s="1"/>
  <c r="Q149" i="3"/>
  <c r="I149" i="3"/>
  <c r="Y149" i="3" s="1"/>
  <c r="Y150" i="3" s="1"/>
  <c r="F152" i="3"/>
  <c r="AA149" i="3" l="1"/>
  <c r="AA150" i="3" s="1"/>
  <c r="AA151" i="3" s="1"/>
  <c r="AA152" i="3" s="1"/>
  <c r="AA153" i="3" s="1"/>
  <c r="AA154" i="3" s="1"/>
  <c r="AA155" i="3" s="1"/>
  <c r="AA156" i="3" s="1"/>
  <c r="AA157" i="3" s="1"/>
  <c r="AA158" i="3" s="1"/>
  <c r="AA159" i="3" s="1"/>
  <c r="AA160" i="3" s="1"/>
  <c r="AA161" i="3" s="1"/>
  <c r="AA162" i="3" s="1"/>
  <c r="AA163" i="3" s="1"/>
  <c r="AA164" i="3" s="1"/>
  <c r="AA165" i="3" s="1"/>
  <c r="AA166" i="3" s="1"/>
  <c r="AA167" i="3" s="1"/>
  <c r="AA168" i="3" s="1"/>
  <c r="AA169" i="3" s="1"/>
  <c r="AA170" i="3" s="1"/>
  <c r="AA171" i="3" s="1"/>
  <c r="AA172" i="3" s="1"/>
  <c r="AA173" i="3" s="1"/>
  <c r="AA174" i="3" s="1"/>
  <c r="AA175" i="3" s="1"/>
  <c r="AA176" i="3" s="1"/>
  <c r="AA177" i="3" s="1"/>
  <c r="AA178" i="3" s="1"/>
  <c r="AA179" i="3" s="1"/>
  <c r="AA180" i="3" s="1"/>
  <c r="AA181" i="3" s="1"/>
  <c r="AA182" i="3" s="1"/>
  <c r="AA183" i="3" s="1"/>
  <c r="AA184" i="3" s="1"/>
  <c r="AA185" i="3" s="1"/>
  <c r="AA186" i="3" s="1"/>
  <c r="AA187" i="3" s="1"/>
  <c r="AA188" i="3" s="1"/>
  <c r="AA189" i="3" s="1"/>
  <c r="AA190" i="3" s="1"/>
  <c r="AA191" i="3" s="1"/>
  <c r="AA192" i="3" s="1"/>
  <c r="AA193" i="3" s="1"/>
  <c r="AA194" i="3" s="1"/>
  <c r="AA195" i="3" s="1"/>
  <c r="AA196" i="3" s="1"/>
  <c r="AA197" i="3" s="1"/>
  <c r="AA198" i="3" s="1"/>
  <c r="AA199" i="3" s="1"/>
  <c r="AA200" i="3" s="1"/>
  <c r="AA201" i="3" s="1"/>
  <c r="AA202" i="3" s="1"/>
  <c r="AA203" i="3" s="1"/>
  <c r="AA204" i="3" s="1"/>
  <c r="AA205" i="3" s="1"/>
  <c r="AA206" i="3" s="1"/>
  <c r="AA207" i="3" s="1"/>
  <c r="AA208" i="3" s="1"/>
  <c r="AA209" i="3" s="1"/>
  <c r="AA210" i="3" s="1"/>
  <c r="AA211" i="3" s="1"/>
  <c r="AA212" i="3" s="1"/>
  <c r="AA213" i="3" s="1"/>
  <c r="AA214" i="3" s="1"/>
  <c r="AA215" i="3" s="1"/>
  <c r="AA216" i="3" s="1"/>
  <c r="AA217" i="3" s="1"/>
  <c r="AA218" i="3" s="1"/>
  <c r="AA219" i="3" s="1"/>
  <c r="AA220" i="3" s="1"/>
  <c r="AA221" i="3" s="1"/>
  <c r="AA222" i="3" s="1"/>
  <c r="AA223" i="3" s="1"/>
  <c r="AA224" i="3" s="1"/>
  <c r="AA225" i="3" s="1"/>
  <c r="AA226" i="3" s="1"/>
  <c r="AA227" i="3" s="1"/>
  <c r="AA228" i="3" s="1"/>
  <c r="AA229" i="3" s="1"/>
  <c r="AA230" i="3" s="1"/>
  <c r="AA231" i="3" s="1"/>
  <c r="AA232" i="3" s="1"/>
  <c r="AA233" i="3" s="1"/>
  <c r="AA234" i="3" s="1"/>
  <c r="AA235" i="3" s="1"/>
  <c r="AA236" i="3" s="1"/>
  <c r="AA237" i="3" s="1"/>
  <c r="AA238" i="3" s="1"/>
  <c r="AA239" i="3" s="1"/>
  <c r="AA240" i="3" s="1"/>
  <c r="AA241" i="3" s="1"/>
  <c r="AA242" i="3" s="1"/>
  <c r="AA243" i="3" s="1"/>
  <c r="AA244" i="3" s="1"/>
  <c r="AA245" i="3" s="1"/>
  <c r="AA246" i="3" s="1"/>
  <c r="AA247" i="3" s="1"/>
  <c r="AA248" i="3" s="1"/>
  <c r="AA249" i="3" s="1"/>
  <c r="AA250" i="3" s="1"/>
  <c r="AA251" i="3" s="1"/>
  <c r="AA252" i="3" s="1"/>
  <c r="AA253" i="3" s="1"/>
  <c r="AA254" i="3" s="1"/>
  <c r="AA255" i="3" s="1"/>
  <c r="AA256" i="3" s="1"/>
  <c r="AA257" i="3" s="1"/>
  <c r="AA258" i="3" s="1"/>
  <c r="AA259" i="3" s="1"/>
  <c r="AA260" i="3" s="1"/>
  <c r="AA261" i="3" s="1"/>
  <c r="AA262" i="3" s="1"/>
  <c r="AA263" i="3" s="1"/>
  <c r="AA264" i="3" s="1"/>
  <c r="AA265" i="3" s="1"/>
  <c r="AA266" i="3" s="1"/>
  <c r="AA267" i="3" s="1"/>
  <c r="AA268" i="3" s="1"/>
  <c r="AA269" i="3" s="1"/>
  <c r="AA270" i="3" s="1"/>
  <c r="AA271" i="3" s="1"/>
  <c r="AA272" i="3" s="1"/>
  <c r="AA273" i="3" s="1"/>
  <c r="AA274" i="3" s="1"/>
  <c r="AA275" i="3" s="1"/>
  <c r="AA276" i="3" s="1"/>
  <c r="AA277" i="3" s="1"/>
  <c r="AA278" i="3" s="1"/>
  <c r="AA279" i="3" s="1"/>
  <c r="AA280" i="3" s="1"/>
  <c r="AA281" i="3" s="1"/>
  <c r="AA282" i="3" s="1"/>
  <c r="AA283" i="3" s="1"/>
  <c r="AA284" i="3" s="1"/>
  <c r="AA285" i="3" s="1"/>
  <c r="AA286" i="3" s="1"/>
  <c r="AA287" i="3" s="1"/>
  <c r="AA288" i="3" s="1"/>
  <c r="AA289" i="3" s="1"/>
  <c r="AA290" i="3" s="1"/>
  <c r="AA291" i="3" s="1"/>
  <c r="AA292" i="3" s="1"/>
  <c r="AA293" i="3" s="1"/>
  <c r="AA294" i="3" s="1"/>
  <c r="AA295" i="3" s="1"/>
  <c r="AA296" i="3" s="1"/>
  <c r="M155" i="3"/>
  <c r="N155" i="3" s="1"/>
  <c r="M151" i="3"/>
  <c r="N151" i="3" s="1"/>
  <c r="O151" i="3" s="1"/>
  <c r="P151" i="3" s="1"/>
  <c r="Q151" i="3" l="1"/>
  <c r="Y151" i="3" s="1"/>
  <c r="Y152" i="3" s="1"/>
  <c r="Y153" i="3" s="1"/>
  <c r="Y154" i="3" s="1"/>
  <c r="Y155" i="3" s="1"/>
  <c r="Y156" i="3" s="1"/>
  <c r="Y157" i="3" s="1"/>
  <c r="Y158" i="3" s="1"/>
  <c r="G151" i="3"/>
  <c r="H151" i="3" s="1"/>
  <c r="I151" i="3" l="1"/>
  <c r="AD151" i="3" s="1"/>
  <c r="E159" i="3"/>
  <c r="M152" i="3" l="1"/>
  <c r="N152" i="3" s="1"/>
  <c r="F159" i="3"/>
  <c r="O152" i="3" l="1"/>
  <c r="P152" i="3" s="1"/>
  <c r="G152" i="3"/>
  <c r="H152" i="3" s="1"/>
  <c r="G159" i="3"/>
  <c r="H159" i="3" s="1"/>
  <c r="O159" i="3"/>
  <c r="P159" i="3" s="1"/>
  <c r="I159" i="3" l="1"/>
  <c r="Y159" i="3" s="1"/>
  <c r="Y160" i="3" s="1"/>
  <c r="Y161" i="3" s="1"/>
  <c r="Y162" i="3" s="1"/>
  <c r="Q159" i="3"/>
  <c r="AJ159" i="3" s="1"/>
  <c r="AJ160" i="3" s="1"/>
  <c r="AJ161" i="3" s="1"/>
  <c r="AJ162" i="3" s="1"/>
  <c r="AJ163" i="3" s="1"/>
  <c r="AJ164" i="3" s="1"/>
  <c r="AJ165" i="3" s="1"/>
  <c r="AJ166" i="3" s="1"/>
  <c r="AJ167" i="3" s="1"/>
  <c r="AJ168" i="3" s="1"/>
  <c r="AJ169" i="3" s="1"/>
  <c r="AJ170" i="3" s="1"/>
  <c r="AJ171" i="3" s="1"/>
  <c r="AJ172" i="3" s="1"/>
  <c r="AJ173" i="3" s="1"/>
  <c r="AJ174" i="3" s="1"/>
  <c r="AJ175" i="3" s="1"/>
  <c r="AJ176" i="3" s="1"/>
  <c r="AJ177" i="3" s="1"/>
  <c r="AJ178" i="3" s="1"/>
  <c r="AJ179" i="3" s="1"/>
  <c r="AJ180" i="3" s="1"/>
  <c r="AJ181" i="3" s="1"/>
  <c r="AJ182" i="3" s="1"/>
  <c r="AJ183" i="3" s="1"/>
  <c r="AJ184" i="3" s="1"/>
  <c r="AJ185" i="3" s="1"/>
  <c r="AJ186" i="3" s="1"/>
  <c r="AJ187" i="3" s="1"/>
  <c r="AJ188" i="3" s="1"/>
  <c r="AJ189" i="3" s="1"/>
  <c r="AJ190" i="3" s="1"/>
  <c r="AJ191" i="3" s="1"/>
  <c r="AJ192" i="3" s="1"/>
  <c r="AJ193" i="3" s="1"/>
  <c r="AJ194" i="3" s="1"/>
  <c r="AJ195" i="3" s="1"/>
  <c r="AJ196" i="3" s="1"/>
  <c r="AJ197" i="3" s="1"/>
  <c r="AJ198" i="3" s="1"/>
  <c r="AJ199" i="3" s="1"/>
  <c r="AJ200" i="3" s="1"/>
  <c r="AJ201" i="3" s="1"/>
  <c r="AJ202" i="3" s="1"/>
  <c r="AJ203" i="3" s="1"/>
  <c r="AJ204" i="3" s="1"/>
  <c r="AJ205" i="3" s="1"/>
  <c r="AJ206" i="3" s="1"/>
  <c r="AJ207" i="3" s="1"/>
  <c r="AJ208" i="3" s="1"/>
  <c r="AJ209" i="3" s="1"/>
  <c r="AJ210" i="3" s="1"/>
  <c r="AJ211" i="3" s="1"/>
  <c r="AJ212" i="3" s="1"/>
  <c r="AJ213" i="3" s="1"/>
  <c r="AJ214" i="3" s="1"/>
  <c r="AJ215" i="3" s="1"/>
  <c r="AJ216" i="3" s="1"/>
  <c r="AJ217" i="3" s="1"/>
  <c r="AJ218" i="3" s="1"/>
  <c r="AJ219" i="3" s="1"/>
  <c r="AJ220" i="3" s="1"/>
  <c r="AJ221" i="3" s="1"/>
  <c r="AJ222" i="3" s="1"/>
  <c r="AJ223" i="3" s="1"/>
  <c r="AJ224" i="3" s="1"/>
  <c r="AJ225" i="3" s="1"/>
  <c r="AJ226" i="3" s="1"/>
  <c r="AJ227" i="3" s="1"/>
  <c r="AJ228" i="3" s="1"/>
  <c r="AJ229" i="3" s="1"/>
  <c r="AJ230" i="3" s="1"/>
  <c r="AJ231" i="3" s="1"/>
  <c r="AJ232" i="3" s="1"/>
  <c r="AJ233" i="3" s="1"/>
  <c r="AJ234" i="3" s="1"/>
  <c r="AJ235" i="3" s="1"/>
  <c r="AJ236" i="3" s="1"/>
  <c r="AJ237" i="3" s="1"/>
  <c r="AJ238" i="3" s="1"/>
  <c r="AJ239" i="3" s="1"/>
  <c r="AJ240" i="3" s="1"/>
  <c r="AJ241" i="3" s="1"/>
  <c r="AJ242" i="3" s="1"/>
  <c r="AJ243" i="3" s="1"/>
  <c r="AJ244" i="3" s="1"/>
  <c r="AJ245" i="3" s="1"/>
  <c r="AJ246" i="3" s="1"/>
  <c r="AJ247" i="3" s="1"/>
  <c r="AJ248" i="3" s="1"/>
  <c r="AJ249" i="3" s="1"/>
  <c r="AJ250" i="3" s="1"/>
  <c r="AJ251" i="3" s="1"/>
  <c r="AJ252" i="3" s="1"/>
  <c r="AJ253" i="3" s="1"/>
  <c r="AJ254" i="3" s="1"/>
  <c r="AJ255" i="3" s="1"/>
  <c r="AJ256" i="3" s="1"/>
  <c r="AJ257" i="3" s="1"/>
  <c r="AJ258" i="3" s="1"/>
  <c r="AJ259" i="3" s="1"/>
  <c r="AJ260" i="3" s="1"/>
  <c r="AJ261" i="3" s="1"/>
  <c r="AJ262" i="3" s="1"/>
  <c r="AJ263" i="3" s="1"/>
  <c r="AJ264" i="3" s="1"/>
  <c r="AJ265" i="3" s="1"/>
  <c r="AJ266" i="3" s="1"/>
  <c r="I152" i="3"/>
  <c r="Z152" i="3" s="1"/>
  <c r="Q152" i="3"/>
  <c r="AD152" i="3" s="1"/>
  <c r="AD153" i="3" s="1"/>
  <c r="AD154" i="3" s="1"/>
  <c r="AD155" i="3" s="1"/>
  <c r="AD156" i="3" s="1"/>
  <c r="AD157" i="3" s="1"/>
  <c r="AD158" i="3" s="1"/>
  <c r="AD159" i="3" s="1"/>
  <c r="AD160" i="3" s="1"/>
  <c r="AD161" i="3" s="1"/>
  <c r="AD162" i="3" s="1"/>
  <c r="M267" i="3" l="1"/>
  <c r="N267" i="3" s="1"/>
  <c r="M163" i="3"/>
  <c r="N163" i="3" s="1"/>
  <c r="M153" i="3"/>
  <c r="N153" i="3" s="1"/>
  <c r="E163" i="3"/>
  <c r="O153" i="3" l="1"/>
  <c r="P153" i="3" s="1"/>
  <c r="G153" i="3"/>
  <c r="H153" i="3" s="1"/>
  <c r="F163" i="3"/>
  <c r="G163" i="3" s="1"/>
  <c r="H163" i="3" s="1"/>
  <c r="I163" i="3" l="1"/>
  <c r="Y163" i="3" s="1"/>
  <c r="I153" i="3"/>
  <c r="U153" i="3" s="1"/>
  <c r="U154" i="3" s="1"/>
  <c r="U155" i="3" s="1"/>
  <c r="U156" i="3" s="1"/>
  <c r="O163" i="3"/>
  <c r="P163" i="3" s="1"/>
  <c r="Q153" i="3"/>
  <c r="Z153" i="3" s="1"/>
  <c r="X153" i="3" l="1"/>
  <c r="X154" i="3" s="1"/>
  <c r="M164" i="3"/>
  <c r="N164" i="3" s="1"/>
  <c r="Q163" i="3"/>
  <c r="AD163" i="3" s="1"/>
  <c r="AD164" i="3" s="1"/>
  <c r="AD165" i="3" s="1"/>
  <c r="E157" i="3"/>
  <c r="E154" i="3"/>
  <c r="T153" i="3" l="1"/>
  <c r="X155" i="3"/>
  <c r="T154" i="3"/>
  <c r="M166" i="3"/>
  <c r="N166" i="3" s="1"/>
  <c r="F157" i="3"/>
  <c r="F154" i="3"/>
  <c r="X156" i="3" l="1"/>
  <c r="T156" i="3" s="1"/>
  <c r="T155" i="3"/>
  <c r="G154" i="3"/>
  <c r="H154" i="3" s="1"/>
  <c r="O154" i="3"/>
  <c r="P154" i="3" s="1"/>
  <c r="G157" i="3"/>
  <c r="H157" i="3" s="1"/>
  <c r="O157" i="3"/>
  <c r="P157" i="3" s="1"/>
  <c r="Q154" i="3" l="1"/>
  <c r="AG154" i="3" s="1"/>
  <c r="AG155" i="3" s="1"/>
  <c r="AG156" i="3" s="1"/>
  <c r="AG157" i="3" s="1"/>
  <c r="AG158" i="3" s="1"/>
  <c r="AG159" i="3" s="1"/>
  <c r="AG160" i="3" s="1"/>
  <c r="AG161" i="3" s="1"/>
  <c r="AG162" i="3" s="1"/>
  <c r="AG163" i="3" s="1"/>
  <c r="I157" i="3"/>
  <c r="U157" i="3" s="1"/>
  <c r="Q157" i="3"/>
  <c r="W157" i="3" s="1"/>
  <c r="I154" i="3"/>
  <c r="Z154" i="3" s="1"/>
  <c r="X157" i="3" l="1"/>
  <c r="T157" i="3" s="1"/>
  <c r="E158" i="3"/>
  <c r="E155" i="3"/>
  <c r="M158" i="3"/>
  <c r="E164" i="3"/>
  <c r="F155" i="3" l="1"/>
  <c r="F158" i="3"/>
  <c r="F164" i="3"/>
  <c r="N158" i="3"/>
  <c r="O158" i="3" l="1"/>
  <c r="P158" i="3" s="1"/>
  <c r="G158" i="3"/>
  <c r="H158" i="3" s="1"/>
  <c r="G164" i="3"/>
  <c r="H164" i="3" s="1"/>
  <c r="O164" i="3"/>
  <c r="P164" i="3" s="1"/>
  <c r="G155" i="3"/>
  <c r="H155" i="3" s="1"/>
  <c r="O155" i="3"/>
  <c r="P155" i="3" s="1"/>
  <c r="Q158" i="3" l="1"/>
  <c r="W158" i="3" s="1"/>
  <c r="W159" i="3" s="1"/>
  <c r="W160" i="3" s="1"/>
  <c r="I164" i="3"/>
  <c r="AG164" i="3" s="1"/>
  <c r="Q155" i="3"/>
  <c r="AB155" i="3" s="1"/>
  <c r="AB156" i="3" s="1"/>
  <c r="AB157" i="3" s="1"/>
  <c r="AB158" i="3" s="1"/>
  <c r="AB159" i="3" s="1"/>
  <c r="AB160" i="3" s="1"/>
  <c r="AB161" i="3" s="1"/>
  <c r="I158" i="3"/>
  <c r="U158" i="3" s="1"/>
  <c r="U159" i="3" s="1"/>
  <c r="Q164" i="3"/>
  <c r="Y164" i="3" s="1"/>
  <c r="Y165" i="3" s="1"/>
  <c r="I155" i="3"/>
  <c r="Z155" i="3" s="1"/>
  <c r="Z156" i="3" s="1"/>
  <c r="Z157" i="3" s="1"/>
  <c r="Z158" i="3" s="1"/>
  <c r="Z159" i="3" s="1"/>
  <c r="Z160" i="3" s="1"/>
  <c r="Z161" i="3" s="1"/>
  <c r="X158" i="3" l="1"/>
  <c r="X159" i="3" s="1"/>
  <c r="T159" i="3" s="1"/>
  <c r="M165" i="3"/>
  <c r="N165" i="3" s="1"/>
  <c r="M162" i="3"/>
  <c r="N162" i="3" s="1"/>
  <c r="M161" i="3"/>
  <c r="N161" i="3" s="1"/>
  <c r="M160" i="3"/>
  <c r="N160" i="3" s="1"/>
  <c r="E166" i="3"/>
  <c r="E162" i="3"/>
  <c r="T158" i="3" l="1"/>
  <c r="F162" i="3"/>
  <c r="G162" i="3" s="1"/>
  <c r="H162" i="3" s="1"/>
  <c r="O160" i="3"/>
  <c r="P160" i="3" s="1"/>
  <c r="G160" i="3"/>
  <c r="H160" i="3" s="1"/>
  <c r="I160" i="3" s="1"/>
  <c r="V160" i="3" s="1"/>
  <c r="V161" i="3" s="1"/>
  <c r="V162" i="3" s="1"/>
  <c r="V163" i="3" s="1"/>
  <c r="V164" i="3" s="1"/>
  <c r="V165" i="3" s="1"/>
  <c r="V166" i="3" s="1"/>
  <c r="F166" i="3"/>
  <c r="O162" i="3" l="1"/>
  <c r="P162" i="3" s="1"/>
  <c r="E167" i="3"/>
  <c r="F167" i="3" s="1"/>
  <c r="Q160" i="3"/>
  <c r="U160" i="3" s="1"/>
  <c r="G166" i="3"/>
  <c r="H166" i="3" s="1"/>
  <c r="O166" i="3"/>
  <c r="P166" i="3" s="1"/>
  <c r="I162" i="3"/>
  <c r="AB162" i="3" s="1"/>
  <c r="AB163" i="3" s="1"/>
  <c r="AB164" i="3" s="1"/>
  <c r="AB165" i="3" s="1"/>
  <c r="AB166" i="3" s="1"/>
  <c r="AB167" i="3" s="1"/>
  <c r="AB168" i="3" s="1"/>
  <c r="X160" i="3" l="1"/>
  <c r="T160" i="3" s="1"/>
  <c r="Q162" i="3"/>
  <c r="Z162" i="3" s="1"/>
  <c r="Z163" i="3" s="1"/>
  <c r="Z164" i="3" s="1"/>
  <c r="E161" i="3"/>
  <c r="E169" i="3"/>
  <c r="I166" i="3"/>
  <c r="Y166" i="3" s="1"/>
  <c r="Y167" i="3" s="1"/>
  <c r="Y168" i="3" s="1"/>
  <c r="Q166" i="3"/>
  <c r="AD166" i="3" s="1"/>
  <c r="AD167" i="3" s="1"/>
  <c r="AD168" i="3" s="1"/>
  <c r="AD169" i="3" s="1"/>
  <c r="AD170" i="3" s="1"/>
  <c r="AD171" i="3" s="1"/>
  <c r="G167" i="3"/>
  <c r="H167" i="3" s="1"/>
  <c r="I167" i="3" s="1"/>
  <c r="V167" i="3" s="1"/>
  <c r="V168" i="3" s="1"/>
  <c r="V169" i="3" s="1"/>
  <c r="V170" i="3" s="1"/>
  <c r="V171" i="3" s="1"/>
  <c r="V172" i="3" s="1"/>
  <c r="V173" i="3" s="1"/>
  <c r="O167" i="3"/>
  <c r="P167" i="3" s="1"/>
  <c r="E165" i="3" l="1"/>
  <c r="F165" i="3" s="1"/>
  <c r="M172" i="3"/>
  <c r="N172" i="3" s="1"/>
  <c r="M169" i="3"/>
  <c r="N169" i="3" s="1"/>
  <c r="F169" i="3"/>
  <c r="E174" i="3"/>
  <c r="F174" i="3" s="1"/>
  <c r="Q167" i="3"/>
  <c r="AK167" i="3" s="1"/>
  <c r="F161" i="3"/>
  <c r="M168" i="3" l="1"/>
  <c r="N168" i="3" s="1"/>
  <c r="O169" i="3"/>
  <c r="P169" i="3" s="1"/>
  <c r="G165" i="3"/>
  <c r="H165" i="3" s="1"/>
  <c r="O165" i="3"/>
  <c r="P165" i="3" s="1"/>
  <c r="G161" i="3"/>
  <c r="H161" i="3" s="1"/>
  <c r="O161" i="3"/>
  <c r="P161" i="3" s="1"/>
  <c r="G169" i="3"/>
  <c r="H169" i="3" s="1"/>
  <c r="Q169" i="3" l="1"/>
  <c r="Y169" i="3" s="1"/>
  <c r="Y170" i="3" s="1"/>
  <c r="Y171" i="3" s="1"/>
  <c r="I165" i="3"/>
  <c r="Z165" i="3" s="1"/>
  <c r="Z166" i="3" s="1"/>
  <c r="Z167" i="3" s="1"/>
  <c r="Z168" i="3" s="1"/>
  <c r="Z169" i="3" s="1"/>
  <c r="Z170" i="3" s="1"/>
  <c r="Z171" i="3" s="1"/>
  <c r="Z172" i="3" s="1"/>
  <c r="Z173" i="3" s="1"/>
  <c r="Z174" i="3" s="1"/>
  <c r="Q161" i="3"/>
  <c r="W161" i="3" s="1"/>
  <c r="W162" i="3" s="1"/>
  <c r="W163" i="3" s="1"/>
  <c r="W164" i="3" s="1"/>
  <c r="W165" i="3" s="1"/>
  <c r="W166" i="3" s="1"/>
  <c r="W167" i="3" s="1"/>
  <c r="W168" i="3" s="1"/>
  <c r="W169" i="3" s="1"/>
  <c r="I169" i="3"/>
  <c r="AB169" i="3" s="1"/>
  <c r="AB170" i="3" s="1"/>
  <c r="I161" i="3"/>
  <c r="U161" i="3" s="1"/>
  <c r="U162" i="3" s="1"/>
  <c r="U163" i="3" s="1"/>
  <c r="U164" i="3" s="1"/>
  <c r="U165" i="3" s="1"/>
  <c r="U166" i="3" s="1"/>
  <c r="U167" i="3" s="1"/>
  <c r="Q165" i="3"/>
  <c r="AG165" i="3" s="1"/>
  <c r="AG166" i="3" s="1"/>
  <c r="AG167" i="3" s="1"/>
  <c r="AG168" i="3" s="1"/>
  <c r="AG169" i="3" s="1"/>
  <c r="AG170" i="3" s="1"/>
  <c r="AG171" i="3" s="1"/>
  <c r="AG172" i="3" s="1"/>
  <c r="AG173" i="3" s="1"/>
  <c r="AG174" i="3" s="1"/>
  <c r="AG175" i="3" s="1"/>
  <c r="AG176" i="3" s="1"/>
  <c r="AG177" i="3" s="1"/>
  <c r="AG178" i="3" s="1"/>
  <c r="AG179" i="3" s="1"/>
  <c r="AG180" i="3" s="1"/>
  <c r="AG181" i="3" s="1"/>
  <c r="X161" i="3" l="1"/>
  <c r="X162" i="3" s="1"/>
  <c r="M171" i="3"/>
  <c r="N171" i="3" s="1"/>
  <c r="M182" i="3"/>
  <c r="N182" i="3" s="1"/>
  <c r="E172" i="3"/>
  <c r="F172" i="3" s="1"/>
  <c r="M170" i="3"/>
  <c r="E168" i="3"/>
  <c r="E175" i="3"/>
  <c r="T161" i="3" l="1"/>
  <c r="X163" i="3"/>
  <c r="T162" i="3"/>
  <c r="N170" i="3"/>
  <c r="F168" i="3"/>
  <c r="F175" i="3"/>
  <c r="G172" i="3"/>
  <c r="H172" i="3" s="1"/>
  <c r="O172" i="3"/>
  <c r="P172" i="3" s="1"/>
  <c r="G171" i="3"/>
  <c r="H171" i="3" s="1"/>
  <c r="O171" i="3"/>
  <c r="P171" i="3" s="1"/>
  <c r="X164" i="3" l="1"/>
  <c r="T163" i="3"/>
  <c r="I172" i="3"/>
  <c r="Y172" i="3" s="1"/>
  <c r="Y173" i="3" s="1"/>
  <c r="Y174" i="3" s="1"/>
  <c r="Y175" i="3" s="1"/>
  <c r="Y176" i="3" s="1"/>
  <c r="Y177" i="3" s="1"/>
  <c r="Y178" i="3" s="1"/>
  <c r="Y179" i="3" s="1"/>
  <c r="Y180" i="3" s="1"/>
  <c r="Y181" i="3" s="1"/>
  <c r="Y182" i="3" s="1"/>
  <c r="G168" i="3"/>
  <c r="H168" i="3" s="1"/>
  <c r="O168" i="3"/>
  <c r="P168" i="3" s="1"/>
  <c r="Q172" i="3"/>
  <c r="AD172" i="3" s="1"/>
  <c r="I171" i="3"/>
  <c r="AN171" i="3" s="1"/>
  <c r="AN172" i="3" s="1"/>
  <c r="AN173" i="3" s="1"/>
  <c r="AN174" i="3" s="1"/>
  <c r="AN175" i="3" s="1"/>
  <c r="AN176" i="3" s="1"/>
  <c r="Q171" i="3"/>
  <c r="AB171" i="3" s="1"/>
  <c r="AB172" i="3" s="1"/>
  <c r="AB173" i="3" s="1"/>
  <c r="AB174" i="3" s="1"/>
  <c r="AB175" i="3" s="1"/>
  <c r="AB176" i="3" s="1"/>
  <c r="AB177" i="3" s="1"/>
  <c r="O175" i="3"/>
  <c r="P175" i="3" s="1"/>
  <c r="G175" i="3"/>
  <c r="H175" i="3" s="1"/>
  <c r="X165" i="3" l="1"/>
  <c r="T164" i="3"/>
  <c r="M178" i="3"/>
  <c r="N178" i="3" s="1"/>
  <c r="Q168" i="3"/>
  <c r="AK168" i="3" s="1"/>
  <c r="AK169" i="3" s="1"/>
  <c r="AK170" i="3" s="1"/>
  <c r="AK171" i="3" s="1"/>
  <c r="AK172" i="3" s="1"/>
  <c r="AK173" i="3" s="1"/>
  <c r="AK174" i="3" s="1"/>
  <c r="AK175" i="3" s="1"/>
  <c r="AK176" i="3" s="1"/>
  <c r="AK177" i="3" s="1"/>
  <c r="AK178" i="3" s="1"/>
  <c r="AK179" i="3" s="1"/>
  <c r="AK180" i="3" s="1"/>
  <c r="AK181" i="3" s="1"/>
  <c r="AK182" i="3" s="1"/>
  <c r="AK183" i="3" s="1"/>
  <c r="AK184" i="3" s="1"/>
  <c r="AK185" i="3" s="1"/>
  <c r="AK186" i="3" s="1"/>
  <c r="AK187" i="3" s="1"/>
  <c r="AK188" i="3" s="1"/>
  <c r="AK189" i="3" s="1"/>
  <c r="AK190" i="3" s="1"/>
  <c r="AK191" i="3" s="1"/>
  <c r="AK192" i="3" s="1"/>
  <c r="AK193" i="3" s="1"/>
  <c r="AK194" i="3" s="1"/>
  <c r="AK195" i="3" s="1"/>
  <c r="AK196" i="3" s="1"/>
  <c r="AK197" i="3" s="1"/>
  <c r="AK198" i="3" s="1"/>
  <c r="AK199" i="3" s="1"/>
  <c r="AK200" i="3" s="1"/>
  <c r="AK201" i="3" s="1"/>
  <c r="AK202" i="3" s="1"/>
  <c r="AK203" i="3" s="1"/>
  <c r="AK204" i="3" s="1"/>
  <c r="AK205" i="3" s="1"/>
  <c r="AK206" i="3" s="1"/>
  <c r="AK207" i="3" s="1"/>
  <c r="AK208" i="3" s="1"/>
  <c r="AK209" i="3" s="1"/>
  <c r="AK210" i="3" s="1"/>
  <c r="AK211" i="3" s="1"/>
  <c r="AK212" i="3" s="1"/>
  <c r="AK213" i="3" s="1"/>
  <c r="AK214" i="3" s="1"/>
  <c r="AK215" i="3" s="1"/>
  <c r="AK216" i="3" s="1"/>
  <c r="AK217" i="3" s="1"/>
  <c r="AK218" i="3" s="1"/>
  <c r="AK219" i="3" s="1"/>
  <c r="AK220" i="3" s="1"/>
  <c r="AK221" i="3" s="1"/>
  <c r="AK222" i="3" s="1"/>
  <c r="AK223" i="3" s="1"/>
  <c r="I175" i="3"/>
  <c r="Z175" i="3" s="1"/>
  <c r="Z176" i="3" s="1"/>
  <c r="Q175" i="3"/>
  <c r="E177" i="3"/>
  <c r="I168" i="3"/>
  <c r="U168" i="3" s="1"/>
  <c r="U169" i="3" s="1"/>
  <c r="E173" i="3"/>
  <c r="E183" i="3"/>
  <c r="AM175" i="3" l="1"/>
  <c r="AM176" i="3" s="1"/>
  <c r="AM177" i="3" s="1"/>
  <c r="AM178" i="3" s="1"/>
  <c r="AM179" i="3" s="1"/>
  <c r="AM180" i="3" s="1"/>
  <c r="AM181" i="3" s="1"/>
  <c r="AM182" i="3" s="1"/>
  <c r="AM183" i="3" s="1"/>
  <c r="AM184" i="3" s="1"/>
  <c r="AM185" i="3" s="1"/>
  <c r="AM186" i="3" s="1"/>
  <c r="AM187" i="3" s="1"/>
  <c r="AM188" i="3" s="1"/>
  <c r="AM189" i="3" s="1"/>
  <c r="AM190" i="3" s="1"/>
  <c r="AM191" i="3" s="1"/>
  <c r="AM192" i="3" s="1"/>
  <c r="AM193" i="3" s="1"/>
  <c r="AM194" i="3" s="1"/>
  <c r="AM195" i="3" s="1"/>
  <c r="AM196" i="3" s="1"/>
  <c r="AM197" i="3" s="1"/>
  <c r="AM198" i="3" s="1"/>
  <c r="AM199" i="3" s="1"/>
  <c r="AM200" i="3" s="1"/>
  <c r="AM201" i="3" s="1"/>
  <c r="AM202" i="3" s="1"/>
  <c r="AM203" i="3" s="1"/>
  <c r="AM204" i="3" s="1"/>
  <c r="AM205" i="3" s="1"/>
  <c r="AM206" i="3" s="1"/>
  <c r="AM207" i="3" s="1"/>
  <c r="AM208" i="3" s="1"/>
  <c r="AM209" i="3" s="1"/>
  <c r="AM210" i="3" s="1"/>
  <c r="AM211" i="3" s="1"/>
  <c r="AM212" i="3" s="1"/>
  <c r="AM213" i="3" s="1"/>
  <c r="AM214" i="3" s="1"/>
  <c r="AM215" i="3" s="1"/>
  <c r="AM216" i="3" s="1"/>
  <c r="AM217" i="3" s="1"/>
  <c r="AM218" i="3" s="1"/>
  <c r="AM219" i="3" s="1"/>
  <c r="AM220" i="3" s="1"/>
  <c r="AM221" i="3" s="1"/>
  <c r="AM222" i="3" s="1"/>
  <c r="AM223" i="3" s="1"/>
  <c r="AM224" i="3" s="1"/>
  <c r="AM225" i="3" s="1"/>
  <c r="AM226" i="3" s="1"/>
  <c r="AM227" i="3" s="1"/>
  <c r="AM228" i="3" s="1"/>
  <c r="AM229" i="3" s="1"/>
  <c r="AM230" i="3" s="1"/>
  <c r="AM231" i="3" s="1"/>
  <c r="AM232" i="3" s="1"/>
  <c r="AM233" i="3" s="1"/>
  <c r="AM234" i="3" s="1"/>
  <c r="AM235" i="3" s="1"/>
  <c r="AM236" i="3" s="1"/>
  <c r="AM237" i="3" s="1"/>
  <c r="AM238" i="3" s="1"/>
  <c r="AM239" i="3" s="1"/>
  <c r="AM240" i="3" s="1"/>
  <c r="AM241" i="3" s="1"/>
  <c r="AM242" i="3" s="1"/>
  <c r="AM243" i="3" s="1"/>
  <c r="AM244" i="3" s="1"/>
  <c r="AM245" i="3" s="1"/>
  <c r="AM246" i="3" s="1"/>
  <c r="AM247" i="3" s="1"/>
  <c r="AM248" i="3" s="1"/>
  <c r="AM249" i="3" s="1"/>
  <c r="AM250" i="3" s="1"/>
  <c r="AM251" i="3" s="1"/>
  <c r="AM252" i="3" s="1"/>
  <c r="AM253" i="3" s="1"/>
  <c r="AM254" i="3" s="1"/>
  <c r="AM255" i="3" s="1"/>
  <c r="AM256" i="3" s="1"/>
  <c r="AM257" i="3" s="1"/>
  <c r="AM258" i="3" s="1"/>
  <c r="AM259" i="3" s="1"/>
  <c r="AM260" i="3" s="1"/>
  <c r="AM261" i="3" s="1"/>
  <c r="AM262" i="3" s="1"/>
  <c r="AM263" i="3" s="1"/>
  <c r="AM264" i="3" s="1"/>
  <c r="AM265" i="3" s="1"/>
  <c r="AM266" i="3" s="1"/>
  <c r="AM267" i="3" s="1"/>
  <c r="AM268" i="3" s="1"/>
  <c r="AM269" i="3" s="1"/>
  <c r="AM270" i="3" s="1"/>
  <c r="AM271" i="3" s="1"/>
  <c r="AM272" i="3" s="1"/>
  <c r="AM273" i="3" s="1"/>
  <c r="AM274" i="3" s="1"/>
  <c r="AM275" i="3" s="1"/>
  <c r="AM276" i="3" s="1"/>
  <c r="AM277" i="3" s="1"/>
  <c r="AM278" i="3" s="1"/>
  <c r="AM279" i="3" s="1"/>
  <c r="AM280" i="3" s="1"/>
  <c r="AM281" i="3" s="1"/>
  <c r="AM282" i="3" s="1"/>
  <c r="AM283" i="3" s="1"/>
  <c r="AM284" i="3" s="1"/>
  <c r="AM285" i="3" s="1"/>
  <c r="AM286" i="3" s="1"/>
  <c r="AM287" i="3" s="1"/>
  <c r="AM288" i="3" s="1"/>
  <c r="AM289" i="3" s="1"/>
  <c r="AM290" i="3" s="1"/>
  <c r="AM291" i="3" s="1"/>
  <c r="AM292" i="3" s="1"/>
  <c r="AM293" i="3" s="1"/>
  <c r="AM294" i="3" s="1"/>
  <c r="AM295" i="3" s="1"/>
  <c r="AM296" i="3" s="1"/>
  <c r="X168" i="3"/>
  <c r="X169" i="3" s="1"/>
  <c r="T169" i="3" s="1"/>
  <c r="X166" i="3"/>
  <c r="T165" i="3"/>
  <c r="E224" i="3"/>
  <c r="F224" i="3" s="1"/>
  <c r="M177" i="3"/>
  <c r="N177" i="3" s="1"/>
  <c r="F177" i="3"/>
  <c r="F173" i="3"/>
  <c r="E170" i="3"/>
  <c r="F183" i="3"/>
  <c r="X167" i="3" l="1"/>
  <c r="T167" i="3" s="1"/>
  <c r="T166" i="3"/>
  <c r="T168" i="3"/>
  <c r="G224" i="3"/>
  <c r="H224" i="3" s="1"/>
  <c r="O224" i="3"/>
  <c r="P224" i="3" s="1"/>
  <c r="G177" i="3"/>
  <c r="H177" i="3" s="1"/>
  <c r="F170" i="3"/>
  <c r="G173" i="3"/>
  <c r="H173" i="3" s="1"/>
  <c r="O173" i="3"/>
  <c r="P173" i="3" s="1"/>
  <c r="O177" i="3"/>
  <c r="P177" i="3" s="1"/>
  <c r="Q224" i="3" l="1"/>
  <c r="AE224" i="3" s="1"/>
  <c r="I224" i="3"/>
  <c r="AK224" i="3" s="1"/>
  <c r="AK225" i="3" s="1"/>
  <c r="AK226" i="3" s="1"/>
  <c r="AK227" i="3" s="1"/>
  <c r="I177" i="3"/>
  <c r="Q173" i="3"/>
  <c r="Q177" i="3"/>
  <c r="Z177" i="3" s="1"/>
  <c r="I173" i="3"/>
  <c r="AD173" i="3" s="1"/>
  <c r="AD174" i="3" s="1"/>
  <c r="AD175" i="3" s="1"/>
  <c r="AD176" i="3" s="1"/>
  <c r="AD177" i="3" s="1"/>
  <c r="AD178" i="3" s="1"/>
  <c r="AD179" i="3" s="1"/>
  <c r="AD180" i="3" s="1"/>
  <c r="AD181" i="3" s="1"/>
  <c r="AD182" i="3" s="1"/>
  <c r="G170" i="3"/>
  <c r="H170" i="3" s="1"/>
  <c r="O170" i="3"/>
  <c r="P170" i="3" s="1"/>
  <c r="AI173" i="3" l="1"/>
  <c r="AI174" i="3" s="1"/>
  <c r="AI175" i="3" s="1"/>
  <c r="AI176" i="3" s="1"/>
  <c r="AI177" i="3" s="1"/>
  <c r="AI178" i="3" s="1"/>
  <c r="AI179" i="3" s="1"/>
  <c r="AI180" i="3" s="1"/>
  <c r="AI181" i="3" s="1"/>
  <c r="AI182" i="3" s="1"/>
  <c r="AI183" i="3" s="1"/>
  <c r="AI184" i="3" s="1"/>
  <c r="AI185" i="3" s="1"/>
  <c r="AI186" i="3" s="1"/>
  <c r="AI187" i="3" s="1"/>
  <c r="AI188" i="3" s="1"/>
  <c r="AI189" i="3" s="1"/>
  <c r="AI190" i="3" s="1"/>
  <c r="AI191" i="3" s="1"/>
  <c r="AI192" i="3" s="1"/>
  <c r="AI193" i="3" s="1"/>
  <c r="AI194" i="3" s="1"/>
  <c r="AI195" i="3" s="1"/>
  <c r="AI196" i="3" s="1"/>
  <c r="AI197" i="3" s="1"/>
  <c r="AI198" i="3" s="1"/>
  <c r="AI199" i="3" s="1"/>
  <c r="AI200" i="3" s="1"/>
  <c r="AI201" i="3" s="1"/>
  <c r="AI202" i="3" s="1"/>
  <c r="AI203" i="3" s="1"/>
  <c r="AI204" i="3" s="1"/>
  <c r="AI205" i="3" s="1"/>
  <c r="AI206" i="3" s="1"/>
  <c r="AI207" i="3" s="1"/>
  <c r="AI208" i="3" s="1"/>
  <c r="AI209" i="3" s="1"/>
  <c r="AI210" i="3" s="1"/>
  <c r="AI211" i="3" s="1"/>
  <c r="AI212" i="3" s="1"/>
  <c r="AI213" i="3" s="1"/>
  <c r="AI214" i="3" s="1"/>
  <c r="AI215" i="3" s="1"/>
  <c r="AI216" i="3" s="1"/>
  <c r="AI217" i="3" s="1"/>
  <c r="AI218" i="3" s="1"/>
  <c r="AI219" i="3" s="1"/>
  <c r="AI220" i="3" s="1"/>
  <c r="AI221" i="3" s="1"/>
  <c r="AI222" i="3" s="1"/>
  <c r="AI223" i="3" s="1"/>
  <c r="AI224" i="3" s="1"/>
  <c r="AI225" i="3" s="1"/>
  <c r="AI226" i="3" s="1"/>
  <c r="AI227" i="3" s="1"/>
  <c r="AI228" i="3" s="1"/>
  <c r="AI229" i="3" s="1"/>
  <c r="AI230" i="3" s="1"/>
  <c r="AI231" i="3" s="1"/>
  <c r="AI232" i="3" s="1"/>
  <c r="AI233" i="3" s="1"/>
  <c r="AI234" i="3" s="1"/>
  <c r="AI235" i="3" s="1"/>
  <c r="AI236" i="3" s="1"/>
  <c r="AI237" i="3" s="1"/>
  <c r="AI238" i="3" s="1"/>
  <c r="AI239" i="3" s="1"/>
  <c r="AI240" i="3" s="1"/>
  <c r="AI241" i="3" s="1"/>
  <c r="AI242" i="3" s="1"/>
  <c r="AI243" i="3" s="1"/>
  <c r="AI244" i="3" s="1"/>
  <c r="AI245" i="3" s="1"/>
  <c r="AI246" i="3" s="1"/>
  <c r="AI247" i="3" s="1"/>
  <c r="AI248" i="3" s="1"/>
  <c r="AI249" i="3" s="1"/>
  <c r="AI250" i="3" s="1"/>
  <c r="AI251" i="3" s="1"/>
  <c r="AI252" i="3" s="1"/>
  <c r="AI253" i="3" s="1"/>
  <c r="AI254" i="3" s="1"/>
  <c r="AI255" i="3" s="1"/>
  <c r="AI256" i="3" s="1"/>
  <c r="AI257" i="3" s="1"/>
  <c r="AI258" i="3" s="1"/>
  <c r="AI259" i="3" s="1"/>
  <c r="AI260" i="3" s="1"/>
  <c r="AI261" i="3" s="1"/>
  <c r="AI262" i="3" s="1"/>
  <c r="AI263" i="3" s="1"/>
  <c r="AI264" i="3" s="1"/>
  <c r="AI265" i="3" s="1"/>
  <c r="AI266" i="3" s="1"/>
  <c r="AI267" i="3" s="1"/>
  <c r="AI268" i="3" s="1"/>
  <c r="AI269" i="3" s="1"/>
  <c r="AI270" i="3" s="1"/>
  <c r="AI271" i="3" s="1"/>
  <c r="AI272" i="3" s="1"/>
  <c r="AI273" i="3" s="1"/>
  <c r="AI274" i="3" s="1"/>
  <c r="AI275" i="3" s="1"/>
  <c r="AI276" i="3" s="1"/>
  <c r="AI277" i="3" s="1"/>
  <c r="AI278" i="3" s="1"/>
  <c r="AI279" i="3" s="1"/>
  <c r="AI280" i="3" s="1"/>
  <c r="AI281" i="3" s="1"/>
  <c r="AI282" i="3" s="1"/>
  <c r="AI283" i="3" s="1"/>
  <c r="AI284" i="3" s="1"/>
  <c r="AI285" i="3" s="1"/>
  <c r="AI286" i="3" s="1"/>
  <c r="AI287" i="3" s="1"/>
  <c r="AI288" i="3" s="1"/>
  <c r="AI289" i="3" s="1"/>
  <c r="AI290" i="3" s="1"/>
  <c r="AI291" i="3" s="1"/>
  <c r="AI292" i="3" s="1"/>
  <c r="AI293" i="3" s="1"/>
  <c r="AI294" i="3" s="1"/>
  <c r="AI295" i="3" s="1"/>
  <c r="AI296" i="3" s="1"/>
  <c r="AN177" i="3"/>
  <c r="AN178" i="3" s="1"/>
  <c r="AN179" i="3" s="1"/>
  <c r="AN180" i="3" s="1"/>
  <c r="AN181" i="3" s="1"/>
  <c r="AN182" i="3" s="1"/>
  <c r="AN183" i="3" s="1"/>
  <c r="AN184" i="3" s="1"/>
  <c r="AN185" i="3" s="1"/>
  <c r="AN186" i="3" s="1"/>
  <c r="AN187" i="3" s="1"/>
  <c r="AN188" i="3" s="1"/>
  <c r="AN189" i="3" s="1"/>
  <c r="AN190" i="3" s="1"/>
  <c r="AN191" i="3" s="1"/>
  <c r="AN192" i="3" s="1"/>
  <c r="AN193" i="3" s="1"/>
  <c r="AN194" i="3" s="1"/>
  <c r="AN195" i="3" s="1"/>
  <c r="AN196" i="3" s="1"/>
  <c r="AN197" i="3" s="1"/>
  <c r="AN198" i="3" s="1"/>
  <c r="AN199" i="3" s="1"/>
  <c r="AN200" i="3" s="1"/>
  <c r="AN201" i="3" s="1"/>
  <c r="AN202" i="3" s="1"/>
  <c r="AN203" i="3" s="1"/>
  <c r="AN204" i="3" s="1"/>
  <c r="AN205" i="3" s="1"/>
  <c r="AN206" i="3" s="1"/>
  <c r="AN207" i="3" s="1"/>
  <c r="AN208" i="3" s="1"/>
  <c r="AN209" i="3" s="1"/>
  <c r="AN210" i="3" s="1"/>
  <c r="AN211" i="3" s="1"/>
  <c r="AN212" i="3" s="1"/>
  <c r="AN213" i="3" s="1"/>
  <c r="AN214" i="3" s="1"/>
  <c r="AN215" i="3" s="1"/>
  <c r="AN216" i="3" s="1"/>
  <c r="AN217" i="3" s="1"/>
  <c r="AN218" i="3" s="1"/>
  <c r="AN219" i="3" s="1"/>
  <c r="AN220" i="3" s="1"/>
  <c r="AN221" i="3" s="1"/>
  <c r="AN222" i="3" s="1"/>
  <c r="AN223" i="3" s="1"/>
  <c r="AN224" i="3" s="1"/>
  <c r="AN225" i="3" s="1"/>
  <c r="AN226" i="3" s="1"/>
  <c r="AN227" i="3" s="1"/>
  <c r="AN228" i="3" s="1"/>
  <c r="AN229" i="3" s="1"/>
  <c r="AN230" i="3" s="1"/>
  <c r="AN231" i="3" s="1"/>
  <c r="AN232" i="3" s="1"/>
  <c r="AN233" i="3" s="1"/>
  <c r="AN234" i="3" s="1"/>
  <c r="AN235" i="3" s="1"/>
  <c r="AN236" i="3" s="1"/>
  <c r="AN237" i="3" s="1"/>
  <c r="AN238" i="3" s="1"/>
  <c r="AN239" i="3" s="1"/>
  <c r="AN240" i="3" s="1"/>
  <c r="AN241" i="3" s="1"/>
  <c r="AN242" i="3" s="1"/>
  <c r="AN243" i="3" s="1"/>
  <c r="AN244" i="3" s="1"/>
  <c r="AN245" i="3" s="1"/>
  <c r="AN246" i="3" s="1"/>
  <c r="AN247" i="3" s="1"/>
  <c r="AN248" i="3" s="1"/>
  <c r="AN249" i="3" s="1"/>
  <c r="AN250" i="3" s="1"/>
  <c r="AN251" i="3" s="1"/>
  <c r="AN252" i="3" s="1"/>
  <c r="AN253" i="3" s="1"/>
  <c r="AN254" i="3" s="1"/>
  <c r="AN255" i="3" s="1"/>
  <c r="AN256" i="3" s="1"/>
  <c r="AN257" i="3" s="1"/>
  <c r="AN258" i="3" s="1"/>
  <c r="AN259" i="3" s="1"/>
  <c r="AN260" i="3" s="1"/>
  <c r="AN261" i="3" s="1"/>
  <c r="AN262" i="3" s="1"/>
  <c r="AN263" i="3" s="1"/>
  <c r="AN264" i="3" s="1"/>
  <c r="AN265" i="3" s="1"/>
  <c r="AN266" i="3" s="1"/>
  <c r="AN267" i="3" s="1"/>
  <c r="AN268" i="3" s="1"/>
  <c r="AN269" i="3" s="1"/>
  <c r="AN270" i="3" s="1"/>
  <c r="AN271" i="3" s="1"/>
  <c r="AN272" i="3" s="1"/>
  <c r="AN273" i="3" s="1"/>
  <c r="AN274" i="3" s="1"/>
  <c r="AN275" i="3" s="1"/>
  <c r="AN276" i="3" s="1"/>
  <c r="AN277" i="3" s="1"/>
  <c r="AN278" i="3" s="1"/>
  <c r="AN279" i="3" s="1"/>
  <c r="AN280" i="3" s="1"/>
  <c r="AN281" i="3" s="1"/>
  <c r="AN282" i="3" s="1"/>
  <c r="AN283" i="3" s="1"/>
  <c r="AN284" i="3" s="1"/>
  <c r="AN285" i="3" s="1"/>
  <c r="AN286" i="3" s="1"/>
  <c r="AN287" i="3" s="1"/>
  <c r="AN288" i="3" s="1"/>
  <c r="AN289" i="3" s="1"/>
  <c r="AN290" i="3" s="1"/>
  <c r="AN291" i="3" s="1"/>
  <c r="AN292" i="3" s="1"/>
  <c r="AN293" i="3" s="1"/>
  <c r="AN294" i="3" s="1"/>
  <c r="AN295" i="3" s="1"/>
  <c r="AN296" i="3" s="1"/>
  <c r="E228" i="3"/>
  <c r="F228" i="3" s="1"/>
  <c r="M183" i="3"/>
  <c r="N183" i="3" s="1"/>
  <c r="E225" i="3"/>
  <c r="F225" i="3" s="1"/>
  <c r="Q170" i="3"/>
  <c r="W170" i="3" s="1"/>
  <c r="W171" i="3" s="1"/>
  <c r="W172" i="3" s="1"/>
  <c r="W173" i="3" s="1"/>
  <c r="W174" i="3" s="1"/>
  <c r="W175" i="3" s="1"/>
  <c r="E178" i="3"/>
  <c r="I170" i="3"/>
  <c r="U170" i="3" s="1"/>
  <c r="U171" i="3" s="1"/>
  <c r="U172" i="3" s="1"/>
  <c r="U173" i="3" s="1"/>
  <c r="X170" i="3" l="1"/>
  <c r="X171" i="3" s="1"/>
  <c r="M174" i="3"/>
  <c r="N174" i="3" s="1"/>
  <c r="F178" i="3"/>
  <c r="O183" i="3"/>
  <c r="P183" i="3" s="1"/>
  <c r="G183" i="3"/>
  <c r="H183" i="3" s="1"/>
  <c r="M176" i="3"/>
  <c r="T170" i="3" l="1"/>
  <c r="X172" i="3"/>
  <c r="T171" i="3"/>
  <c r="Q183" i="3"/>
  <c r="AD183" i="3" s="1"/>
  <c r="N176" i="3"/>
  <c r="I183" i="3"/>
  <c r="Y183" i="3" s="1"/>
  <c r="O174" i="3"/>
  <c r="P174" i="3" s="1"/>
  <c r="G174" i="3"/>
  <c r="H174" i="3" s="1"/>
  <c r="I174" i="3" s="1"/>
  <c r="V174" i="3" s="1"/>
  <c r="V175" i="3" s="1"/>
  <c r="G178" i="3"/>
  <c r="H178" i="3" s="1"/>
  <c r="O178" i="3"/>
  <c r="P178" i="3" s="1"/>
  <c r="X173" i="3" l="1"/>
  <c r="T173" i="3" s="1"/>
  <c r="T172" i="3"/>
  <c r="M184" i="3"/>
  <c r="N184" i="3" s="1"/>
  <c r="E176" i="3"/>
  <c r="F176" i="3" s="1"/>
  <c r="G176" i="3" s="1"/>
  <c r="H176" i="3" s="1"/>
  <c r="I176" i="3" s="1"/>
  <c r="V176" i="3" s="1"/>
  <c r="V177" i="3" s="1"/>
  <c r="V178" i="3" s="1"/>
  <c r="I178" i="3"/>
  <c r="Z178" i="3" s="1"/>
  <c r="Z179" i="3" s="1"/>
  <c r="Z180" i="3" s="1"/>
  <c r="Z181" i="3" s="1"/>
  <c r="Z182" i="3" s="1"/>
  <c r="Z183" i="3" s="1"/>
  <c r="Z184" i="3" s="1"/>
  <c r="Z185" i="3" s="1"/>
  <c r="Z186" i="3" s="1"/>
  <c r="Q174" i="3"/>
  <c r="U174" i="3" s="1"/>
  <c r="U175" i="3" s="1"/>
  <c r="Q178" i="3"/>
  <c r="AB178" i="3" s="1"/>
  <c r="AB179" i="3" s="1"/>
  <c r="AB180" i="3" s="1"/>
  <c r="AB181" i="3" s="1"/>
  <c r="E184" i="3"/>
  <c r="U176" i="3" l="1"/>
  <c r="U177" i="3" s="1"/>
  <c r="U178" i="3" s="1"/>
  <c r="X174" i="3"/>
  <c r="X175" i="3" s="1"/>
  <c r="M187" i="3"/>
  <c r="N187" i="3" s="1"/>
  <c r="E268" i="3"/>
  <c r="E182" i="3"/>
  <c r="E179" i="3"/>
  <c r="F179" i="3" s="1"/>
  <c r="F184" i="3"/>
  <c r="G184" i="3" s="1"/>
  <c r="H184" i="3" s="1"/>
  <c r="O176" i="3"/>
  <c r="P176" i="3" s="1"/>
  <c r="X176" i="3" l="1"/>
  <c r="X177" i="3" s="1"/>
  <c r="T175" i="3"/>
  <c r="T174" i="3"/>
  <c r="F268" i="3"/>
  <c r="I184" i="3"/>
  <c r="AD184" i="3" s="1"/>
  <c r="F182" i="3"/>
  <c r="Q176" i="3"/>
  <c r="W176" i="3" s="1"/>
  <c r="W177" i="3" s="1"/>
  <c r="W178" i="3" s="1"/>
  <c r="O184" i="3"/>
  <c r="P184" i="3" s="1"/>
  <c r="T176" i="3" l="1"/>
  <c r="X178" i="3"/>
  <c r="T177" i="3"/>
  <c r="M185" i="3"/>
  <c r="N185" i="3" s="1"/>
  <c r="M179" i="3"/>
  <c r="Q184" i="3"/>
  <c r="Y184" i="3" s="1"/>
  <c r="G182" i="3"/>
  <c r="H182" i="3" s="1"/>
  <c r="O182" i="3"/>
  <c r="P182" i="3" s="1"/>
  <c r="X179" i="3" l="1"/>
  <c r="X180" i="3" s="1"/>
  <c r="X181" i="3" s="1"/>
  <c r="X182" i="3" s="1"/>
  <c r="T178" i="3"/>
  <c r="Q182" i="3"/>
  <c r="AG182" i="3" s="1"/>
  <c r="AG183" i="3" s="1"/>
  <c r="AG184" i="3" s="1"/>
  <c r="AG185" i="3" s="1"/>
  <c r="AG186" i="3" s="1"/>
  <c r="AG187" i="3" s="1"/>
  <c r="AG188" i="3" s="1"/>
  <c r="AG189" i="3" s="1"/>
  <c r="AG190" i="3" s="1"/>
  <c r="AG191" i="3" s="1"/>
  <c r="N179" i="3"/>
  <c r="I182" i="3"/>
  <c r="AB182" i="3" s="1"/>
  <c r="AB183" i="3" s="1"/>
  <c r="AB184" i="3" s="1"/>
  <c r="AB185" i="3" s="1"/>
  <c r="AB186" i="3" s="1"/>
  <c r="E185" i="3"/>
  <c r="X183" i="3" l="1"/>
  <c r="M192" i="3"/>
  <c r="N192" i="3" s="1"/>
  <c r="F185" i="3"/>
  <c r="O179" i="3"/>
  <c r="P179" i="3" s="1"/>
  <c r="G179" i="3"/>
  <c r="H179" i="3" s="1"/>
  <c r="I179" i="3" s="1"/>
  <c r="E187" i="3"/>
  <c r="V179" i="3" l="1"/>
  <c r="U179" i="3"/>
  <c r="T179" i="3"/>
  <c r="X184" i="3"/>
  <c r="E180" i="3"/>
  <c r="F180" i="3" s="1"/>
  <c r="Q179" i="3"/>
  <c r="W179" i="3" s="1"/>
  <c r="F187" i="3"/>
  <c r="G185" i="3"/>
  <c r="H185" i="3" s="1"/>
  <c r="O185" i="3"/>
  <c r="P185" i="3" s="1"/>
  <c r="X185" i="3" l="1"/>
  <c r="I185" i="3"/>
  <c r="Y185" i="3" s="1"/>
  <c r="Y186" i="3" s="1"/>
  <c r="Y187" i="3" s="1"/>
  <c r="Y188" i="3" s="1"/>
  <c r="G187" i="3"/>
  <c r="H187" i="3" s="1"/>
  <c r="O187" i="3"/>
  <c r="P187" i="3" s="1"/>
  <c r="Q185" i="3"/>
  <c r="AD185" i="3" s="1"/>
  <c r="AD186" i="3" s="1"/>
  <c r="AD187" i="3" s="1"/>
  <c r="M180" i="3"/>
  <c r="X186" i="3" l="1"/>
  <c r="X187" i="3" s="1"/>
  <c r="M188" i="3"/>
  <c r="N188" i="3" s="1"/>
  <c r="M189" i="3"/>
  <c r="N189" i="3" s="1"/>
  <c r="Q187" i="3"/>
  <c r="Z187" i="3" s="1"/>
  <c r="Z188" i="3" s="1"/>
  <c r="Z189" i="3" s="1"/>
  <c r="I187" i="3"/>
  <c r="AB187" i="3" s="1"/>
  <c r="N180" i="3"/>
  <c r="X188" i="3" l="1"/>
  <c r="M190" i="3"/>
  <c r="N190" i="3" s="1"/>
  <c r="E188" i="3"/>
  <c r="O180" i="3"/>
  <c r="P180" i="3" s="1"/>
  <c r="G180" i="3"/>
  <c r="H180" i="3" s="1"/>
  <c r="I180" i="3" s="1"/>
  <c r="V180" i="3" l="1"/>
  <c r="T180" i="3" s="1"/>
  <c r="U180" i="3"/>
  <c r="X189" i="3"/>
  <c r="F188" i="3"/>
  <c r="Q180" i="3"/>
  <c r="W180" i="3" s="1"/>
  <c r="E181" i="3"/>
  <c r="F181" i="3" s="1"/>
  <c r="X190" i="3" l="1"/>
  <c r="M181" i="3"/>
  <c r="G188" i="3"/>
  <c r="H188" i="3" s="1"/>
  <c r="O188" i="3"/>
  <c r="P188" i="3" s="1"/>
  <c r="X191" i="3" l="1"/>
  <c r="I188" i="3"/>
  <c r="AB188" i="3" s="1"/>
  <c r="N181" i="3"/>
  <c r="Q188" i="3"/>
  <c r="AD188" i="3" s="1"/>
  <c r="AD189" i="3" s="1"/>
  <c r="AD190" i="3" s="1"/>
  <c r="X192" i="3" l="1"/>
  <c r="O181" i="3"/>
  <c r="P181" i="3" s="1"/>
  <c r="G181" i="3"/>
  <c r="H181" i="3" s="1"/>
  <c r="I181" i="3" s="1"/>
  <c r="E191" i="3"/>
  <c r="E189" i="3"/>
  <c r="V181" i="3" l="1"/>
  <c r="V182" i="3" s="1"/>
  <c r="U181" i="3"/>
  <c r="U182" i="3" s="1"/>
  <c r="U183" i="3" s="1"/>
  <c r="U184" i="3" s="1"/>
  <c r="U185" i="3" s="1"/>
  <c r="X193" i="3"/>
  <c r="X194" i="3" s="1"/>
  <c r="X195" i="3" s="1"/>
  <c r="F191" i="3"/>
  <c r="F189" i="3"/>
  <c r="E186" i="3"/>
  <c r="F186" i="3" s="1"/>
  <c r="Q181" i="3"/>
  <c r="W181" i="3" s="1"/>
  <c r="W182" i="3" s="1"/>
  <c r="W183" i="3" s="1"/>
  <c r="W184" i="3" s="1"/>
  <c r="W185" i="3" s="1"/>
  <c r="V183" i="3" l="1"/>
  <c r="T182" i="3"/>
  <c r="T181" i="3"/>
  <c r="X196" i="3"/>
  <c r="M186" i="3"/>
  <c r="G189" i="3"/>
  <c r="H189" i="3" s="1"/>
  <c r="O189" i="3"/>
  <c r="P189" i="3" s="1"/>
  <c r="V184" i="3" l="1"/>
  <c r="T183" i="3"/>
  <c r="X197" i="3"/>
  <c r="Q189" i="3"/>
  <c r="Y189" i="3" s="1"/>
  <c r="Y190" i="3" s="1"/>
  <c r="I189" i="3"/>
  <c r="AB189" i="3" s="1"/>
  <c r="N186" i="3"/>
  <c r="V185" i="3" l="1"/>
  <c r="T185" i="3" s="1"/>
  <c r="T184" i="3"/>
  <c r="X198" i="3"/>
  <c r="M191" i="3"/>
  <c r="N191" i="3" s="1"/>
  <c r="E190" i="3"/>
  <c r="O186" i="3"/>
  <c r="P186" i="3" s="1"/>
  <c r="G186" i="3"/>
  <c r="H186" i="3" s="1"/>
  <c r="I186" i="3" s="1"/>
  <c r="V186" i="3" l="1"/>
  <c r="V187" i="3" s="1"/>
  <c r="U186" i="3"/>
  <c r="U187" i="3" s="1"/>
  <c r="U188" i="3" s="1"/>
  <c r="U189" i="3" s="1"/>
  <c r="U190" i="3" s="1"/>
  <c r="U191" i="3" s="1"/>
  <c r="U192" i="3" s="1"/>
  <c r="T186" i="3"/>
  <c r="X199" i="3"/>
  <c r="M193" i="3"/>
  <c r="N193" i="3" s="1"/>
  <c r="F190" i="3"/>
  <c r="Q186" i="3"/>
  <c r="W186" i="3" s="1"/>
  <c r="W187" i="3" s="1"/>
  <c r="W188" i="3" s="1"/>
  <c r="W189" i="3" s="1"/>
  <c r="W190" i="3" s="1"/>
  <c r="W191" i="3" s="1"/>
  <c r="W192" i="3" s="1"/>
  <c r="O191" i="3"/>
  <c r="P191" i="3" s="1"/>
  <c r="G191" i="3"/>
  <c r="H191" i="3" s="1"/>
  <c r="V188" i="3" l="1"/>
  <c r="T187" i="3"/>
  <c r="X200" i="3"/>
  <c r="I191" i="3"/>
  <c r="AD191" i="3" s="1"/>
  <c r="AD192" i="3" s="1"/>
  <c r="AD193" i="3" s="1"/>
  <c r="AD194" i="3" s="1"/>
  <c r="AD195" i="3" s="1"/>
  <c r="Q191" i="3"/>
  <c r="Y191" i="3" s="1"/>
  <c r="Y192" i="3" s="1"/>
  <c r="Y193" i="3" s="1"/>
  <c r="Y194" i="3" s="1"/>
  <c r="Y195" i="3" s="1"/>
  <c r="E193" i="3"/>
  <c r="G190" i="3"/>
  <c r="H190" i="3" s="1"/>
  <c r="O190" i="3"/>
  <c r="P190" i="3" s="1"/>
  <c r="V189" i="3" l="1"/>
  <c r="T188" i="3"/>
  <c r="X201" i="3"/>
  <c r="X202" i="3" s="1"/>
  <c r="X203" i="3" s="1"/>
  <c r="X204" i="3" s="1"/>
  <c r="M196" i="3"/>
  <c r="N196" i="3" s="1"/>
  <c r="Q190" i="3"/>
  <c r="Z190" i="3" s="1"/>
  <c r="Z191" i="3" s="1"/>
  <c r="I190" i="3"/>
  <c r="AB190" i="3" s="1"/>
  <c r="AB191" i="3" s="1"/>
  <c r="AB192" i="3" s="1"/>
  <c r="AB193" i="3" s="1"/>
  <c r="AB194" i="3" s="1"/>
  <c r="E196" i="3"/>
  <c r="F193" i="3"/>
  <c r="V190" i="3" l="1"/>
  <c r="T189" i="3"/>
  <c r="X205" i="3"/>
  <c r="X206" i="3" s="1"/>
  <c r="E195" i="3"/>
  <c r="G193" i="3"/>
  <c r="H193" i="3" s="1"/>
  <c r="O193" i="3"/>
  <c r="P193" i="3" s="1"/>
  <c r="Q193" i="3" s="1"/>
  <c r="F196" i="3"/>
  <c r="G196" i="3" s="1"/>
  <c r="H196" i="3" s="1"/>
  <c r="E192" i="3"/>
  <c r="V193" i="3" l="1"/>
  <c r="U193" i="3"/>
  <c r="T193" i="3"/>
  <c r="V191" i="3"/>
  <c r="T190" i="3"/>
  <c r="X207" i="3"/>
  <c r="F192" i="3"/>
  <c r="O196" i="3"/>
  <c r="P196" i="3" s="1"/>
  <c r="E194" i="3"/>
  <c r="F194" i="3" s="1"/>
  <c r="I196" i="3"/>
  <c r="Y196" i="3" s="1"/>
  <c r="Y197" i="3" s="1"/>
  <c r="Y198" i="3" s="1"/>
  <c r="I193" i="3"/>
  <c r="W193" i="3" s="1"/>
  <c r="F195" i="3"/>
  <c r="V192" i="3" l="1"/>
  <c r="T192" i="3" s="1"/>
  <c r="T191" i="3"/>
  <c r="X208" i="3"/>
  <c r="M194" i="3"/>
  <c r="Q196" i="3"/>
  <c r="AD196" i="3" s="1"/>
  <c r="E199" i="3"/>
  <c r="G192" i="3"/>
  <c r="H192" i="3" s="1"/>
  <c r="O192" i="3"/>
  <c r="P192" i="3" s="1"/>
  <c r="X209" i="3" l="1"/>
  <c r="M197" i="3"/>
  <c r="N197" i="3" s="1"/>
  <c r="F199" i="3"/>
  <c r="N194" i="3"/>
  <c r="Q192" i="3"/>
  <c r="AG192" i="3" s="1"/>
  <c r="AG193" i="3" s="1"/>
  <c r="AG194" i="3" s="1"/>
  <c r="AG195" i="3" s="1"/>
  <c r="AG196" i="3" s="1"/>
  <c r="AG197" i="3" s="1"/>
  <c r="AG198" i="3" s="1"/>
  <c r="AG199" i="3" s="1"/>
  <c r="I192" i="3"/>
  <c r="Z192" i="3" s="1"/>
  <c r="Z193" i="3" s="1"/>
  <c r="Z194" i="3" s="1"/>
  <c r="X210" i="3" l="1"/>
  <c r="M195" i="3"/>
  <c r="N195" i="3" s="1"/>
  <c r="M200" i="3"/>
  <c r="N200" i="3" s="1"/>
  <c r="O194" i="3"/>
  <c r="P194" i="3" s="1"/>
  <c r="G194" i="3"/>
  <c r="H194" i="3" s="1"/>
  <c r="I194" i="3" s="1"/>
  <c r="V194" i="3" l="1"/>
  <c r="V195" i="3" s="1"/>
  <c r="U194" i="3"/>
  <c r="U195" i="3" s="1"/>
  <c r="U196" i="3" s="1"/>
  <c r="U197" i="3" s="1"/>
  <c r="U198" i="3" s="1"/>
  <c r="U199" i="3" s="1"/>
  <c r="U200" i="3" s="1"/>
  <c r="T194" i="3"/>
  <c r="X211" i="3"/>
  <c r="Q194" i="3"/>
  <c r="W194" i="3" s="1"/>
  <c r="W195" i="3" s="1"/>
  <c r="W196" i="3" s="1"/>
  <c r="W197" i="3" s="1"/>
  <c r="W198" i="3" s="1"/>
  <c r="W199" i="3" s="1"/>
  <c r="W200" i="3" s="1"/>
  <c r="E201" i="3"/>
  <c r="F201" i="3" s="1"/>
  <c r="O195" i="3"/>
  <c r="P195" i="3" s="1"/>
  <c r="G195" i="3"/>
  <c r="H195" i="3" s="1"/>
  <c r="V196" i="3" l="1"/>
  <c r="T195" i="3"/>
  <c r="X212" i="3"/>
  <c r="I195" i="3"/>
  <c r="AB195" i="3" s="1"/>
  <c r="AB196" i="3" s="1"/>
  <c r="Q195" i="3"/>
  <c r="Z195" i="3" s="1"/>
  <c r="Z196" i="3" s="1"/>
  <c r="Z197" i="3" s="1"/>
  <c r="M201" i="3"/>
  <c r="V197" i="3" l="1"/>
  <c r="T196" i="3"/>
  <c r="X213" i="3"/>
  <c r="M198" i="3"/>
  <c r="N198" i="3" s="1"/>
  <c r="N201" i="3"/>
  <c r="E197" i="3"/>
  <c r="V198" i="3" l="1"/>
  <c r="T197" i="3"/>
  <c r="X214" i="3"/>
  <c r="F197" i="3"/>
  <c r="O201" i="3"/>
  <c r="P201" i="3" s="1"/>
  <c r="G201" i="3"/>
  <c r="H201" i="3" s="1"/>
  <c r="I201" i="3" s="1"/>
  <c r="V201" i="3" l="1"/>
  <c r="T201" i="3" s="1"/>
  <c r="U201" i="3"/>
  <c r="V199" i="3"/>
  <c r="T198" i="3"/>
  <c r="X215" i="3"/>
  <c r="Q201" i="3"/>
  <c r="W201" i="3" s="1"/>
  <c r="E202" i="3"/>
  <c r="F202" i="3" s="1"/>
  <c r="G197" i="3"/>
  <c r="H197" i="3" s="1"/>
  <c r="O197" i="3"/>
  <c r="P197" i="3" s="1"/>
  <c r="V200" i="3" l="1"/>
  <c r="T200" i="3" s="1"/>
  <c r="T199" i="3"/>
  <c r="X216" i="3"/>
  <c r="Q197" i="3"/>
  <c r="AD197" i="3" s="1"/>
  <c r="AD198" i="3" s="1"/>
  <c r="M202" i="3"/>
  <c r="I197" i="3"/>
  <c r="AB197" i="3" s="1"/>
  <c r="X217" i="3" l="1"/>
  <c r="M199" i="3"/>
  <c r="N199" i="3" s="1"/>
  <c r="E198" i="3"/>
  <c r="N202" i="3"/>
  <c r="X218" i="3" l="1"/>
  <c r="F198" i="3"/>
  <c r="O202" i="3"/>
  <c r="P202" i="3" s="1"/>
  <c r="G202" i="3"/>
  <c r="H202" i="3" s="1"/>
  <c r="I202" i="3" s="1"/>
  <c r="O199" i="3"/>
  <c r="P199" i="3" s="1"/>
  <c r="G199" i="3"/>
  <c r="H199" i="3" s="1"/>
  <c r="V202" i="3" l="1"/>
  <c r="T202" i="3" s="1"/>
  <c r="U202" i="3"/>
  <c r="X219" i="3"/>
  <c r="Q202" i="3"/>
  <c r="W202" i="3" s="1"/>
  <c r="I199" i="3"/>
  <c r="Y199" i="3" s="1"/>
  <c r="Y200" i="3" s="1"/>
  <c r="Y201" i="3" s="1"/>
  <c r="Y202" i="3" s="1"/>
  <c r="Y203" i="3" s="1"/>
  <c r="Y204" i="3" s="1"/>
  <c r="Y205" i="3" s="1"/>
  <c r="Y206" i="3" s="1"/>
  <c r="E203" i="3"/>
  <c r="F203" i="3" s="1"/>
  <c r="Q199" i="3"/>
  <c r="AD199" i="3" s="1"/>
  <c r="AD200" i="3" s="1"/>
  <c r="AD201" i="3" s="1"/>
  <c r="AD202" i="3" s="1"/>
  <c r="AD203" i="3" s="1"/>
  <c r="AD204" i="3" s="1"/>
  <c r="AD205" i="3" s="1"/>
  <c r="AD206" i="3" s="1"/>
  <c r="G198" i="3"/>
  <c r="H198" i="3" s="1"/>
  <c r="O198" i="3"/>
  <c r="P198" i="3" s="1"/>
  <c r="X220" i="3" l="1"/>
  <c r="M207" i="3"/>
  <c r="N207" i="3" s="1"/>
  <c r="E207" i="3"/>
  <c r="Q198" i="3"/>
  <c r="Z198" i="3" s="1"/>
  <c r="Z199" i="3" s="1"/>
  <c r="Z200" i="3" s="1"/>
  <c r="Z201" i="3" s="1"/>
  <c r="Z202" i="3" s="1"/>
  <c r="Z203" i="3" s="1"/>
  <c r="I198" i="3"/>
  <c r="AB198" i="3" s="1"/>
  <c r="AB199" i="3" s="1"/>
  <c r="M203" i="3"/>
  <c r="X221" i="3" l="1"/>
  <c r="M204" i="3"/>
  <c r="N204" i="3" s="1"/>
  <c r="F207" i="3"/>
  <c r="G207" i="3" s="1"/>
  <c r="H207" i="3" s="1"/>
  <c r="E200" i="3"/>
  <c r="N203" i="3"/>
  <c r="X222" i="3" l="1"/>
  <c r="O207" i="3"/>
  <c r="P207" i="3" s="1"/>
  <c r="F200" i="3"/>
  <c r="O203" i="3"/>
  <c r="P203" i="3" s="1"/>
  <c r="G203" i="3"/>
  <c r="H203" i="3" s="1"/>
  <c r="I203" i="3" s="1"/>
  <c r="I207" i="3"/>
  <c r="Y207" i="3" s="1"/>
  <c r="Y208" i="3" s="1"/>
  <c r="V203" i="3" l="1"/>
  <c r="V204" i="3" s="1"/>
  <c r="U203" i="3"/>
  <c r="U204" i="3" s="1"/>
  <c r="U205" i="3" s="1"/>
  <c r="U206" i="3" s="1"/>
  <c r="U207" i="3" s="1"/>
  <c r="U208" i="3" s="1"/>
  <c r="U209" i="3" s="1"/>
  <c r="U210" i="3" s="1"/>
  <c r="U211" i="3" s="1"/>
  <c r="U212" i="3" s="1"/>
  <c r="U213" i="3" s="1"/>
  <c r="U214" i="3" s="1"/>
  <c r="U215" i="3" s="1"/>
  <c r="U216" i="3" s="1"/>
  <c r="U217" i="3" s="1"/>
  <c r="U218" i="3" s="1"/>
  <c r="U219" i="3" s="1"/>
  <c r="U220" i="3" s="1"/>
  <c r="U221" i="3" s="1"/>
  <c r="U222" i="3" s="1"/>
  <c r="U223" i="3" s="1"/>
  <c r="U224" i="3" s="1"/>
  <c r="U225" i="3" s="1"/>
  <c r="X223" i="3"/>
  <c r="M226" i="3"/>
  <c r="Q207" i="3"/>
  <c r="AD207" i="3" s="1"/>
  <c r="AD208" i="3" s="1"/>
  <c r="Q203" i="3"/>
  <c r="W203" i="3" s="1"/>
  <c r="W204" i="3" s="1"/>
  <c r="E209" i="3"/>
  <c r="F209" i="3" s="1"/>
  <c r="G200" i="3"/>
  <c r="H200" i="3" s="1"/>
  <c r="O200" i="3"/>
  <c r="P200" i="3" s="1"/>
  <c r="T203" i="3" l="1"/>
  <c r="V205" i="3"/>
  <c r="V206" i="3" s="1"/>
  <c r="T204" i="3"/>
  <c r="X224" i="3"/>
  <c r="M209" i="3"/>
  <c r="N209" i="3" s="1"/>
  <c r="G209" i="3" s="1"/>
  <c r="H209" i="3" s="1"/>
  <c r="N226" i="3"/>
  <c r="Q200" i="3"/>
  <c r="AG200" i="3" s="1"/>
  <c r="AG201" i="3" s="1"/>
  <c r="AG202" i="3" s="1"/>
  <c r="AG203" i="3" s="1"/>
  <c r="AG204" i="3" s="1"/>
  <c r="AG205" i="3" s="1"/>
  <c r="E205" i="3"/>
  <c r="I200" i="3"/>
  <c r="AB200" i="3" s="1"/>
  <c r="AB201" i="3" s="1"/>
  <c r="AB202" i="3" s="1"/>
  <c r="AB203" i="3" s="1"/>
  <c r="V207" i="3" l="1"/>
  <c r="T206" i="3"/>
  <c r="X225" i="3"/>
  <c r="O209" i="3"/>
  <c r="P209" i="3" s="1"/>
  <c r="Q209" i="3" s="1"/>
  <c r="AD209" i="3" s="1"/>
  <c r="AD210" i="3" s="1"/>
  <c r="AD211" i="3" s="1"/>
  <c r="AD212" i="3" s="1"/>
  <c r="AD213" i="3" s="1"/>
  <c r="AD214" i="3" s="1"/>
  <c r="M206" i="3"/>
  <c r="N206" i="3" s="1"/>
  <c r="I209" i="3"/>
  <c r="Y209" i="3" s="1"/>
  <c r="E204" i="3"/>
  <c r="F205" i="3"/>
  <c r="V208" i="3" l="1"/>
  <c r="T207" i="3"/>
  <c r="X226" i="3"/>
  <c r="X227" i="3" s="1"/>
  <c r="M210" i="3"/>
  <c r="N210" i="3" s="1"/>
  <c r="F204" i="3"/>
  <c r="V209" i="3" l="1"/>
  <c r="T208" i="3"/>
  <c r="X228" i="3"/>
  <c r="G204" i="3"/>
  <c r="H204" i="3" s="1"/>
  <c r="O204" i="3"/>
  <c r="P204" i="3" s="1"/>
  <c r="V210" i="3" l="1"/>
  <c r="T209" i="3"/>
  <c r="X229" i="3"/>
  <c r="Q204" i="3"/>
  <c r="Z204" i="3" s="1"/>
  <c r="Z205" i="3" s="1"/>
  <c r="I204" i="3"/>
  <c r="AB204" i="3" s="1"/>
  <c r="V211" i="3" l="1"/>
  <c r="T210" i="3"/>
  <c r="X230" i="3"/>
  <c r="M205" i="3"/>
  <c r="N205" i="3" s="1"/>
  <c r="E206" i="3"/>
  <c r="F206" i="3" s="1"/>
  <c r="V212" i="3" l="1"/>
  <c r="T211" i="3"/>
  <c r="X231" i="3"/>
  <c r="G206" i="3"/>
  <c r="H206" i="3" s="1"/>
  <c r="O206" i="3"/>
  <c r="P206" i="3" s="1"/>
  <c r="O205" i="3"/>
  <c r="P205" i="3" s="1"/>
  <c r="G205" i="3"/>
  <c r="H205" i="3" s="1"/>
  <c r="T205" i="3" s="1"/>
  <c r="V213" i="3" l="1"/>
  <c r="T212" i="3"/>
  <c r="X232" i="3"/>
  <c r="Q206" i="3"/>
  <c r="AG206" i="3" s="1"/>
  <c r="AG207" i="3" s="1"/>
  <c r="AG208" i="3" s="1"/>
  <c r="AG209" i="3" s="1"/>
  <c r="AG210" i="3" s="1"/>
  <c r="AG211" i="3" s="1"/>
  <c r="I206" i="3"/>
  <c r="Z206" i="3" s="1"/>
  <c r="Z207" i="3" s="1"/>
  <c r="Q205" i="3"/>
  <c r="AB205" i="3" s="1"/>
  <c r="AB206" i="3" s="1"/>
  <c r="AB207" i="3" s="1"/>
  <c r="I205" i="3"/>
  <c r="W205" i="3" s="1"/>
  <c r="W206" i="3" s="1"/>
  <c r="W207" i="3" s="1"/>
  <c r="W208" i="3" s="1"/>
  <c r="W209" i="3" s="1"/>
  <c r="W210" i="3" s="1"/>
  <c r="W211" i="3" s="1"/>
  <c r="W212" i="3" s="1"/>
  <c r="W213" i="3" s="1"/>
  <c r="W214" i="3" s="1"/>
  <c r="W215" i="3" s="1"/>
  <c r="W216" i="3" s="1"/>
  <c r="W217" i="3" s="1"/>
  <c r="W218" i="3" s="1"/>
  <c r="W219" i="3" s="1"/>
  <c r="W220" i="3" s="1"/>
  <c r="W221" i="3" s="1"/>
  <c r="W222" i="3" s="1"/>
  <c r="W223" i="3" s="1"/>
  <c r="W224" i="3" s="1"/>
  <c r="W225" i="3" s="1"/>
  <c r="V214" i="3" l="1"/>
  <c r="T213" i="3"/>
  <c r="E208" i="3"/>
  <c r="F208" i="3" s="1"/>
  <c r="X233" i="3"/>
  <c r="M208" i="3"/>
  <c r="N208" i="3" s="1"/>
  <c r="M212" i="3"/>
  <c r="N212" i="3" s="1"/>
  <c r="E226" i="3"/>
  <c r="F226" i="3" s="1"/>
  <c r="G208" i="3" l="1"/>
  <c r="H208" i="3" s="1"/>
  <c r="I208" i="3" s="1"/>
  <c r="Z208" i="3" s="1"/>
  <c r="Z209" i="3" s="1"/>
  <c r="V215" i="3"/>
  <c r="T214" i="3"/>
  <c r="X234" i="3"/>
  <c r="O208" i="3"/>
  <c r="P208" i="3" s="1"/>
  <c r="Q208" i="3" s="1"/>
  <c r="AB208" i="3" s="1"/>
  <c r="AB209" i="3" s="1"/>
  <c r="AB210" i="3" s="1"/>
  <c r="AB211" i="3" s="1"/>
  <c r="AB212" i="3" s="1"/>
  <c r="G226" i="3"/>
  <c r="H226" i="3" s="1"/>
  <c r="O226" i="3"/>
  <c r="P226" i="3" s="1"/>
  <c r="Q226" i="3" s="1"/>
  <c r="V226" i="3" l="1"/>
  <c r="V227" i="3" s="1"/>
  <c r="U226" i="3"/>
  <c r="U227" i="3" s="1"/>
  <c r="U228" i="3" s="1"/>
  <c r="V216" i="3"/>
  <c r="T215" i="3"/>
  <c r="X235" i="3"/>
  <c r="E229" i="3"/>
  <c r="F229" i="3" s="1"/>
  <c r="M213" i="3"/>
  <c r="N213" i="3" s="1"/>
  <c r="E210" i="3"/>
  <c r="F210" i="3" s="1"/>
  <c r="G210" i="3" s="1"/>
  <c r="H210" i="3" s="1"/>
  <c r="I226" i="3"/>
  <c r="W226" i="3" s="1"/>
  <c r="W227" i="3" s="1"/>
  <c r="W228" i="3" s="1"/>
  <c r="W229" i="3" s="1"/>
  <c r="W230" i="3" s="1"/>
  <c r="W231" i="3" s="1"/>
  <c r="W232" i="3" s="1"/>
  <c r="W233" i="3" s="1"/>
  <c r="W234" i="3" s="1"/>
  <c r="W235" i="3" s="1"/>
  <c r="W236" i="3" s="1"/>
  <c r="W237" i="3" s="1"/>
  <c r="W238" i="3" s="1"/>
  <c r="W239" i="3" s="1"/>
  <c r="W240" i="3" s="1"/>
  <c r="W241" i="3" s="1"/>
  <c r="W242" i="3" s="1"/>
  <c r="W243" i="3" s="1"/>
  <c r="W244" i="3" s="1"/>
  <c r="T226" i="3" l="1"/>
  <c r="V217" i="3"/>
  <c r="T216" i="3"/>
  <c r="V228" i="3"/>
  <c r="T228" i="3" s="1"/>
  <c r="T227" i="3"/>
  <c r="X236" i="3"/>
  <c r="I210" i="3"/>
  <c r="Z210" i="3" s="1"/>
  <c r="Z211" i="3" s="1"/>
  <c r="O210" i="3"/>
  <c r="P210" i="3" s="1"/>
  <c r="Q210" i="3" s="1"/>
  <c r="Y210" i="3" s="1"/>
  <c r="Y211" i="3" s="1"/>
  <c r="Y212" i="3" s="1"/>
  <c r="Y213" i="3" s="1"/>
  <c r="Y214" i="3" s="1"/>
  <c r="M245" i="3"/>
  <c r="V218" i="3" l="1"/>
  <c r="T217" i="3"/>
  <c r="X237" i="3"/>
  <c r="E212" i="3"/>
  <c r="F212" i="3" s="1"/>
  <c r="N245" i="3"/>
  <c r="V219" i="3" l="1"/>
  <c r="T218" i="3"/>
  <c r="X238" i="3"/>
  <c r="G212" i="3"/>
  <c r="H212" i="3" s="1"/>
  <c r="I212" i="3" s="1"/>
  <c r="Z212" i="3" s="1"/>
  <c r="O212" i="3"/>
  <c r="P212" i="3" s="1"/>
  <c r="Q212" i="3" s="1"/>
  <c r="AG212" i="3" s="1"/>
  <c r="AG213" i="3" s="1"/>
  <c r="AG214" i="3" s="1"/>
  <c r="AG215" i="3" s="1"/>
  <c r="AG216" i="3" s="1"/>
  <c r="V220" i="3" l="1"/>
  <c r="T219" i="3"/>
  <c r="X239" i="3"/>
  <c r="M217" i="3"/>
  <c r="N217" i="3" s="1"/>
  <c r="E213" i="3"/>
  <c r="F213" i="3" s="1"/>
  <c r="V221" i="3" l="1"/>
  <c r="T220" i="3"/>
  <c r="X240" i="3"/>
  <c r="G213" i="3"/>
  <c r="H213" i="3" s="1"/>
  <c r="I213" i="3" s="1"/>
  <c r="Z213" i="3" s="1"/>
  <c r="O213" i="3"/>
  <c r="P213" i="3" s="1"/>
  <c r="Q213" i="3" s="1"/>
  <c r="AB213" i="3" s="1"/>
  <c r="V222" i="3" l="1"/>
  <c r="T221" i="3"/>
  <c r="X241" i="3"/>
  <c r="M214" i="3"/>
  <c r="N214" i="3" s="1"/>
  <c r="E214" i="3"/>
  <c r="F214" i="3" s="1"/>
  <c r="V223" i="3" l="1"/>
  <c r="T222" i="3"/>
  <c r="X242" i="3"/>
  <c r="G214" i="3"/>
  <c r="H214" i="3" s="1"/>
  <c r="I214" i="3" s="1"/>
  <c r="AB214" i="3" s="1"/>
  <c r="AB215" i="3" s="1"/>
  <c r="O214" i="3"/>
  <c r="P214" i="3" s="1"/>
  <c r="Q214" i="3" s="1"/>
  <c r="Z214" i="3" s="1"/>
  <c r="Z215" i="3" s="1"/>
  <c r="V224" i="3" l="1"/>
  <c r="T223" i="3"/>
  <c r="X243" i="3"/>
  <c r="M216" i="3"/>
  <c r="N216" i="3" s="1"/>
  <c r="E216" i="3"/>
  <c r="F216" i="3" s="1"/>
  <c r="V225" i="3" l="1"/>
  <c r="T225" i="3" s="1"/>
  <c r="T224" i="3"/>
  <c r="X244" i="3"/>
  <c r="G216" i="3"/>
  <c r="H216" i="3" s="1"/>
  <c r="I216" i="3" s="1"/>
  <c r="AB216" i="3" s="1"/>
  <c r="AB217" i="3" s="1"/>
  <c r="O216" i="3"/>
  <c r="P216" i="3" s="1"/>
  <c r="Q216" i="3" s="1"/>
  <c r="Z216" i="3" s="1"/>
  <c r="X245" i="3" l="1"/>
  <c r="X246" i="3" s="1"/>
  <c r="X247" i="3" s="1"/>
  <c r="X248" i="3" s="1"/>
  <c r="X249" i="3" s="1"/>
  <c r="X250" i="3" s="1"/>
  <c r="E218" i="3"/>
  <c r="F218" i="3" s="1"/>
  <c r="E217" i="3"/>
  <c r="F217" i="3" s="1"/>
  <c r="G217" i="3" s="1"/>
  <c r="H217" i="3" s="1"/>
  <c r="X251" i="3" l="1"/>
  <c r="O217" i="3"/>
  <c r="P217" i="3" s="1"/>
  <c r="Q217" i="3" s="1"/>
  <c r="AG217" i="3" s="1"/>
  <c r="AG218" i="3" s="1"/>
  <c r="AG219" i="3" s="1"/>
  <c r="AG220" i="3" s="1"/>
  <c r="AG221" i="3" s="1"/>
  <c r="AG222" i="3" s="1"/>
  <c r="AG223" i="3" s="1"/>
  <c r="AG224" i="3" s="1"/>
  <c r="AG225" i="3" s="1"/>
  <c r="AG226" i="3" s="1"/>
  <c r="AG227" i="3" s="1"/>
  <c r="AG228" i="3" s="1"/>
  <c r="AG229" i="3" s="1"/>
  <c r="I217" i="3"/>
  <c r="Z217" i="3" s="1"/>
  <c r="X252" i="3" l="1"/>
  <c r="X253" i="3" s="1"/>
  <c r="E230" i="3"/>
  <c r="F230" i="3" s="1"/>
  <c r="M218" i="3"/>
  <c r="N218" i="3" s="1"/>
  <c r="X254" i="3" l="1"/>
  <c r="O218" i="3"/>
  <c r="P218" i="3" s="1"/>
  <c r="G218" i="3"/>
  <c r="H218" i="3" s="1"/>
  <c r="X255" i="3" l="1"/>
  <c r="I218" i="3"/>
  <c r="AB218" i="3" s="1"/>
  <c r="AB219" i="3" s="1"/>
  <c r="AB220" i="3" s="1"/>
  <c r="AB221" i="3" s="1"/>
  <c r="AB222" i="3" s="1"/>
  <c r="AB223" i="3" s="1"/>
  <c r="AB224" i="3" s="1"/>
  <c r="AB225" i="3" s="1"/>
  <c r="AB226" i="3" s="1"/>
  <c r="AB227" i="3" s="1"/>
  <c r="Q218" i="3"/>
  <c r="Z218" i="3" s="1"/>
  <c r="Z219" i="3" s="1"/>
  <c r="Z220" i="3" s="1"/>
  <c r="Z221" i="3" s="1"/>
  <c r="Z222" i="3" s="1"/>
  <c r="Z223" i="3" s="1"/>
  <c r="Z224" i="3" s="1"/>
  <c r="X256" i="3" l="1"/>
  <c r="M225" i="3"/>
  <c r="N225" i="3" s="1"/>
  <c r="M228" i="3"/>
  <c r="N228" i="3" s="1"/>
  <c r="X257" i="3" l="1"/>
  <c r="X258" i="3" s="1"/>
  <c r="X259" i="3" s="1"/>
  <c r="X260" i="3" s="1"/>
  <c r="X261" i="3" s="1"/>
  <c r="O225" i="3"/>
  <c r="P225" i="3" s="1"/>
  <c r="G225" i="3"/>
  <c r="H225" i="3" s="1"/>
  <c r="O228" i="3"/>
  <c r="P228" i="3" s="1"/>
  <c r="G228" i="3"/>
  <c r="H228" i="3" s="1"/>
  <c r="X262" i="3" l="1"/>
  <c r="Q228" i="3"/>
  <c r="AB228" i="3" s="1"/>
  <c r="AB229" i="3" s="1"/>
  <c r="AB230" i="3" s="1"/>
  <c r="AB231" i="3" s="1"/>
  <c r="AB232" i="3" s="1"/>
  <c r="AB233" i="3" s="1"/>
  <c r="AB234" i="3" s="1"/>
  <c r="I225" i="3"/>
  <c r="Q225" i="3"/>
  <c r="Z225" i="3" s="1"/>
  <c r="Z226" i="3" s="1"/>
  <c r="I228" i="3"/>
  <c r="AE225" i="3" l="1"/>
  <c r="AE226" i="3" s="1"/>
  <c r="AE227" i="3" s="1"/>
  <c r="AE228" i="3" s="1"/>
  <c r="AE229" i="3" s="1"/>
  <c r="AE230" i="3" s="1"/>
  <c r="AE231" i="3" s="1"/>
  <c r="AE232" i="3" s="1"/>
  <c r="AE233" i="3" s="1"/>
  <c r="AE234" i="3" s="1"/>
  <c r="AE235" i="3" s="1"/>
  <c r="AE236" i="3" s="1"/>
  <c r="AE237" i="3" s="1"/>
  <c r="AE238" i="3" s="1"/>
  <c r="AE239" i="3" s="1"/>
  <c r="AE240" i="3" s="1"/>
  <c r="AE241" i="3" s="1"/>
  <c r="AE242" i="3" s="1"/>
  <c r="AE243" i="3" s="1"/>
  <c r="AE244" i="3" s="1"/>
  <c r="AE245" i="3" s="1"/>
  <c r="AE246" i="3" s="1"/>
  <c r="AE247" i="3" s="1"/>
  <c r="AE248" i="3" s="1"/>
  <c r="AE249" i="3" s="1"/>
  <c r="AE250" i="3" s="1"/>
  <c r="AE251" i="3" s="1"/>
  <c r="AE252" i="3" s="1"/>
  <c r="AE253" i="3" s="1"/>
  <c r="AE254" i="3" s="1"/>
  <c r="AE255" i="3" s="1"/>
  <c r="AE256" i="3" s="1"/>
  <c r="AE257" i="3" s="1"/>
  <c r="AE258" i="3" s="1"/>
  <c r="AE259" i="3" s="1"/>
  <c r="AE260" i="3" s="1"/>
  <c r="AE261" i="3" s="1"/>
  <c r="AE262" i="3" s="1"/>
  <c r="AE263" i="3" s="1"/>
  <c r="AE264" i="3" s="1"/>
  <c r="AE265" i="3" s="1"/>
  <c r="AE266" i="3" s="1"/>
  <c r="AE267" i="3" s="1"/>
  <c r="AE268" i="3" s="1"/>
  <c r="AE269" i="3" s="1"/>
  <c r="AE270" i="3" s="1"/>
  <c r="AE271" i="3" s="1"/>
  <c r="AE272" i="3" s="1"/>
  <c r="AE273" i="3" s="1"/>
  <c r="AE274" i="3" s="1"/>
  <c r="AE275" i="3" s="1"/>
  <c r="AE276" i="3" s="1"/>
  <c r="AE277" i="3" s="1"/>
  <c r="AE278" i="3" s="1"/>
  <c r="AE279" i="3" s="1"/>
  <c r="AE280" i="3" s="1"/>
  <c r="AE281" i="3" s="1"/>
  <c r="AE282" i="3" s="1"/>
  <c r="AE283" i="3" s="1"/>
  <c r="AE284" i="3" s="1"/>
  <c r="AE285" i="3" s="1"/>
  <c r="AE286" i="3" s="1"/>
  <c r="AE287" i="3" s="1"/>
  <c r="AE288" i="3" s="1"/>
  <c r="AE289" i="3" s="1"/>
  <c r="AE290" i="3" s="1"/>
  <c r="AE291" i="3" s="1"/>
  <c r="AE292" i="3" s="1"/>
  <c r="AE293" i="3" s="1"/>
  <c r="AE294" i="3" s="1"/>
  <c r="AE295" i="3" s="1"/>
  <c r="AE296" i="3" s="1"/>
  <c r="AK228" i="3"/>
  <c r="AK229" i="3" s="1"/>
  <c r="AK230" i="3" s="1"/>
  <c r="AK231" i="3" s="1"/>
  <c r="AK232" i="3" s="1"/>
  <c r="AK233" i="3" s="1"/>
  <c r="AK234" i="3" s="1"/>
  <c r="AK235" i="3" s="1"/>
  <c r="AK236" i="3" s="1"/>
  <c r="AK237" i="3" s="1"/>
  <c r="AK238" i="3" s="1"/>
  <c r="AK239" i="3" s="1"/>
  <c r="AK240" i="3" s="1"/>
  <c r="AK241" i="3" s="1"/>
  <c r="AK242" i="3" s="1"/>
  <c r="AK243" i="3" s="1"/>
  <c r="AK244" i="3" s="1"/>
  <c r="AK245" i="3" s="1"/>
  <c r="AK246" i="3" s="1"/>
  <c r="AK247" i="3" s="1"/>
  <c r="AK248" i="3" s="1"/>
  <c r="AK249" i="3" s="1"/>
  <c r="AK250" i="3" s="1"/>
  <c r="AK251" i="3" s="1"/>
  <c r="AK252" i="3" s="1"/>
  <c r="AK253" i="3" s="1"/>
  <c r="AK254" i="3" s="1"/>
  <c r="AK255" i="3" s="1"/>
  <c r="AK256" i="3" s="1"/>
  <c r="AK257" i="3" s="1"/>
  <c r="AK258" i="3" s="1"/>
  <c r="AK259" i="3" s="1"/>
  <c r="AK260" i="3" s="1"/>
  <c r="AK261" i="3" s="1"/>
  <c r="AK262" i="3" s="1"/>
  <c r="AK263" i="3" s="1"/>
  <c r="AK264" i="3" s="1"/>
  <c r="AK265" i="3" s="1"/>
  <c r="AK266" i="3" s="1"/>
  <c r="AK267" i="3" s="1"/>
  <c r="AK268" i="3" s="1"/>
  <c r="AK269" i="3" s="1"/>
  <c r="AK270" i="3" s="1"/>
  <c r="AK271" i="3" s="1"/>
  <c r="AK272" i="3" s="1"/>
  <c r="AK273" i="3" s="1"/>
  <c r="AK274" i="3" s="1"/>
  <c r="AK275" i="3" s="1"/>
  <c r="AK276" i="3" s="1"/>
  <c r="AK277" i="3" s="1"/>
  <c r="AK278" i="3" s="1"/>
  <c r="AK279" i="3" s="1"/>
  <c r="AK280" i="3" s="1"/>
  <c r="AK281" i="3" s="1"/>
  <c r="AK282" i="3" s="1"/>
  <c r="AK283" i="3" s="1"/>
  <c r="AK284" i="3" s="1"/>
  <c r="AK285" i="3" s="1"/>
  <c r="AK286" i="3" s="1"/>
  <c r="AK287" i="3" s="1"/>
  <c r="AK288" i="3" s="1"/>
  <c r="AK289" i="3" s="1"/>
  <c r="AK290" i="3" s="1"/>
  <c r="AK291" i="3" s="1"/>
  <c r="AK292" i="3" s="1"/>
  <c r="AK293" i="3" s="1"/>
  <c r="AK294" i="3" s="1"/>
  <c r="AK295" i="3" s="1"/>
  <c r="AK296" i="3" s="1"/>
  <c r="X263" i="3"/>
  <c r="E227" i="3"/>
  <c r="F227" i="3" s="1"/>
  <c r="E235" i="3"/>
  <c r="F235" i="3" s="1"/>
  <c r="C215" i="3"/>
  <c r="K215" i="3"/>
  <c r="X264" i="3" l="1"/>
  <c r="M215" i="3"/>
  <c r="N215" i="3" s="1"/>
  <c r="E215" i="3"/>
  <c r="F215" i="3" s="1"/>
  <c r="X265" i="3" l="1"/>
  <c r="G215" i="3"/>
  <c r="H215" i="3" s="1"/>
  <c r="O215" i="3"/>
  <c r="P215" i="3" s="1"/>
  <c r="X266" i="3" l="1"/>
  <c r="Q215" i="3"/>
  <c r="AD215" i="3" s="1"/>
  <c r="AD216" i="3" s="1"/>
  <c r="AD217" i="3" s="1"/>
  <c r="AD218" i="3" s="1"/>
  <c r="I215" i="3"/>
  <c r="Y215" i="3" s="1"/>
  <c r="Y216" i="3" s="1"/>
  <c r="Y217" i="3" s="1"/>
  <c r="Y218" i="3" s="1"/>
  <c r="X267" i="3" l="1"/>
  <c r="E219" i="3"/>
  <c r="F219" i="3" s="1"/>
  <c r="M219" i="3"/>
  <c r="N219" i="3" s="1"/>
  <c r="G219" i="3" l="1"/>
  <c r="H219" i="3" s="1"/>
  <c r="I219" i="3" s="1"/>
  <c r="Y219" i="3" s="1"/>
  <c r="O219" i="3"/>
  <c r="P219" i="3" s="1"/>
  <c r="Q219" i="3" s="1"/>
  <c r="AD219" i="3" s="1"/>
  <c r="AD220" i="3" s="1"/>
  <c r="E221" i="3" l="1"/>
  <c r="F221" i="3" s="1"/>
  <c r="E220" i="3"/>
  <c r="F220" i="3" s="1"/>
  <c r="G220" i="3" s="1"/>
  <c r="H220" i="3" s="1"/>
  <c r="O220" i="3" l="1"/>
  <c r="P220" i="3" s="1"/>
  <c r="I220" i="3"/>
  <c r="Y220" i="3" s="1"/>
  <c r="M221" i="3" l="1"/>
  <c r="N221" i="3" s="1"/>
  <c r="Q220" i="3"/>
  <c r="AL220" i="3" s="1"/>
  <c r="AL221" i="3" s="1"/>
  <c r="M222" i="3" l="1"/>
  <c r="N222" i="3" s="1"/>
  <c r="G222" i="3" s="1"/>
  <c r="H222" i="3" s="1"/>
  <c r="I222" i="3" s="1"/>
  <c r="E223" i="3" s="1"/>
  <c r="O221" i="3"/>
  <c r="P221" i="3" s="1"/>
  <c r="G221" i="3"/>
  <c r="H221" i="3" s="1"/>
  <c r="O222" i="3" l="1"/>
  <c r="P222" i="3" s="1"/>
  <c r="Q222" i="3" s="1"/>
  <c r="AL222" i="3" s="1"/>
  <c r="AL223" i="3" s="1"/>
  <c r="AL224" i="3" s="1"/>
  <c r="AL225" i="3" s="1"/>
  <c r="AL226" i="3" s="1"/>
  <c r="AL227" i="3" s="1"/>
  <c r="AL228" i="3" s="1"/>
  <c r="AL229" i="3" s="1"/>
  <c r="AL230" i="3" s="1"/>
  <c r="Q221" i="3"/>
  <c r="Y221" i="3" s="1"/>
  <c r="Y222" i="3" s="1"/>
  <c r="Y223" i="3" s="1"/>
  <c r="Y224" i="3" s="1"/>
  <c r="Y225" i="3" s="1"/>
  <c r="Y226" i="3" s="1"/>
  <c r="I221" i="3"/>
  <c r="AD221" i="3" s="1"/>
  <c r="AD222" i="3" s="1"/>
  <c r="AD223" i="3" s="1"/>
  <c r="AD224" i="3" s="1"/>
  <c r="AD225" i="3" s="1"/>
  <c r="AD226" i="3" s="1"/>
  <c r="AD227" i="3" s="1"/>
  <c r="AD228" i="3" s="1"/>
  <c r="AD229" i="3" s="1"/>
  <c r="F223" i="3"/>
  <c r="M231" i="3" l="1"/>
  <c r="N231" i="3" s="1"/>
  <c r="M230" i="3"/>
  <c r="N230" i="3" s="1"/>
  <c r="M227" i="3"/>
  <c r="N227" i="3" s="1"/>
  <c r="O223" i="3"/>
  <c r="P223" i="3" s="1"/>
  <c r="Q223" i="3" s="1"/>
  <c r="AO223" i="3" s="1"/>
  <c r="AO224" i="3" s="1"/>
  <c r="AO225" i="3" s="1"/>
  <c r="AO226" i="3" s="1"/>
  <c r="AO227" i="3" s="1"/>
  <c r="AO228" i="3" s="1"/>
  <c r="AO229" i="3" s="1"/>
  <c r="AO230" i="3" s="1"/>
  <c r="AO231" i="3" s="1"/>
  <c r="AO232" i="3" s="1"/>
  <c r="AO233" i="3" s="1"/>
  <c r="AO234" i="3" s="1"/>
  <c r="AO235" i="3" s="1"/>
  <c r="AO236" i="3" s="1"/>
  <c r="AO237" i="3" s="1"/>
  <c r="AO238" i="3" s="1"/>
  <c r="AO239" i="3" s="1"/>
  <c r="AO240" i="3" s="1"/>
  <c r="AO241" i="3" s="1"/>
  <c r="AO242" i="3" s="1"/>
  <c r="AO243" i="3" s="1"/>
  <c r="AO244" i="3" s="1"/>
  <c r="AO245" i="3" s="1"/>
  <c r="AO246" i="3" s="1"/>
  <c r="AO247" i="3" s="1"/>
  <c r="AO248" i="3" s="1"/>
  <c r="AO249" i="3" s="1"/>
  <c r="AO250" i="3" s="1"/>
  <c r="AO251" i="3" s="1"/>
  <c r="AO252" i="3" s="1"/>
  <c r="AO253" i="3" s="1"/>
  <c r="AO254" i="3" s="1"/>
  <c r="AO255" i="3" s="1"/>
  <c r="AO256" i="3" s="1"/>
  <c r="AO257" i="3" s="1"/>
  <c r="AO258" i="3" s="1"/>
  <c r="AO259" i="3" s="1"/>
  <c r="AO260" i="3" s="1"/>
  <c r="AO261" i="3" s="1"/>
  <c r="AO262" i="3" s="1"/>
  <c r="AO263" i="3" s="1"/>
  <c r="AO264" i="3" s="1"/>
  <c r="AO265" i="3" s="1"/>
  <c r="AO266" i="3" s="1"/>
  <c r="AO267" i="3" s="1"/>
  <c r="AO268" i="3" s="1"/>
  <c r="AO269" i="3" s="1"/>
  <c r="AO270" i="3" s="1"/>
  <c r="AO271" i="3" s="1"/>
  <c r="AO272" i="3" s="1"/>
  <c r="AO273" i="3" s="1"/>
  <c r="AO274" i="3" s="1"/>
  <c r="AO275" i="3" s="1"/>
  <c r="AO276" i="3" s="1"/>
  <c r="AO277" i="3" s="1"/>
  <c r="AO278" i="3" s="1"/>
  <c r="G223" i="3"/>
  <c r="H223" i="3" s="1"/>
  <c r="I223" i="3" s="1"/>
  <c r="E231" i="3" s="1"/>
  <c r="M279" i="3" l="1"/>
  <c r="N279" i="3" s="1"/>
  <c r="O227" i="3"/>
  <c r="P227" i="3" s="1"/>
  <c r="G227" i="3"/>
  <c r="H227" i="3" s="1"/>
  <c r="G230" i="3"/>
  <c r="H230" i="3" s="1"/>
  <c r="O230" i="3"/>
  <c r="P230" i="3" s="1"/>
  <c r="F231" i="3"/>
  <c r="G231" i="3" s="1"/>
  <c r="H231" i="3" s="1"/>
  <c r="I231" i="3" s="1"/>
  <c r="E242" i="3" s="1"/>
  <c r="F242" i="3" l="1"/>
  <c r="I227" i="3"/>
  <c r="Z227" i="3" s="1"/>
  <c r="Z228" i="3" s="1"/>
  <c r="I230" i="3"/>
  <c r="AG230" i="3" s="1"/>
  <c r="AG231" i="3" s="1"/>
  <c r="Q227" i="3"/>
  <c r="Y227" i="3" s="1"/>
  <c r="Y228" i="3" s="1"/>
  <c r="Y229" i="3" s="1"/>
  <c r="Y230" i="3" s="1"/>
  <c r="Y231" i="3" s="1"/>
  <c r="Q230" i="3"/>
  <c r="AD230" i="3" s="1"/>
  <c r="AD231" i="3" s="1"/>
  <c r="AD232" i="3" s="1"/>
  <c r="AD233" i="3" s="1"/>
  <c r="O231" i="3"/>
  <c r="P231" i="3" s="1"/>
  <c r="M232" i="3" l="1"/>
  <c r="N232" i="3" s="1"/>
  <c r="E232" i="3"/>
  <c r="F232" i="3" s="1"/>
  <c r="M229" i="3"/>
  <c r="N229" i="3" s="1"/>
  <c r="M234" i="3"/>
  <c r="Q231" i="3"/>
  <c r="AL231" i="3" s="1"/>
  <c r="AL232" i="3" s="1"/>
  <c r="AL233" i="3" s="1"/>
  <c r="AL234" i="3" s="1"/>
  <c r="AL235" i="3" s="1"/>
  <c r="AL236" i="3" s="1"/>
  <c r="AL237" i="3" s="1"/>
  <c r="AL238" i="3" s="1"/>
  <c r="AL239" i="3" s="1"/>
  <c r="AL240" i="3" s="1"/>
  <c r="AL241" i="3" s="1"/>
  <c r="AL242" i="3" s="1"/>
  <c r="AL243" i="3" s="1"/>
  <c r="E244" i="3" l="1"/>
  <c r="F244" i="3" s="1"/>
  <c r="N234" i="3"/>
  <c r="O232" i="3"/>
  <c r="P232" i="3" s="1"/>
  <c r="G229" i="3"/>
  <c r="H229" i="3" s="1"/>
  <c r="I229" i="3" s="1"/>
  <c r="O229" i="3"/>
  <c r="P229" i="3" s="1"/>
  <c r="G232" i="3"/>
  <c r="H232" i="3" s="1"/>
  <c r="V229" i="3" l="1"/>
  <c r="U229" i="3"/>
  <c r="U230" i="3" s="1"/>
  <c r="U231" i="3" s="1"/>
  <c r="U232" i="3" s="1"/>
  <c r="U233" i="3" s="1"/>
  <c r="U234" i="3" s="1"/>
  <c r="U235" i="3" s="1"/>
  <c r="U236" i="3" s="1"/>
  <c r="U237" i="3" s="1"/>
  <c r="U238" i="3" s="1"/>
  <c r="U239" i="3" s="1"/>
  <c r="U240" i="3" s="1"/>
  <c r="U241" i="3" s="1"/>
  <c r="U242" i="3" s="1"/>
  <c r="U243" i="3" s="1"/>
  <c r="U244" i="3" s="1"/>
  <c r="I232" i="3"/>
  <c r="AG232" i="3" s="1"/>
  <c r="Q232" i="3"/>
  <c r="Y232" i="3" s="1"/>
  <c r="E245" i="3"/>
  <c r="Q229" i="3"/>
  <c r="Z229" i="3" s="1"/>
  <c r="Z230" i="3" s="1"/>
  <c r="Z231" i="3" s="1"/>
  <c r="Z232" i="3" s="1"/>
  <c r="Z233" i="3" s="1"/>
  <c r="Z234" i="3" s="1"/>
  <c r="V230" i="3" l="1"/>
  <c r="T229" i="3"/>
  <c r="E233" i="3"/>
  <c r="F233" i="3" s="1"/>
  <c r="M233" i="3"/>
  <c r="N233" i="3" s="1"/>
  <c r="F245" i="3"/>
  <c r="M235" i="3"/>
  <c r="V231" i="3" l="1"/>
  <c r="T230" i="3"/>
  <c r="O233" i="3"/>
  <c r="P233" i="3" s="1"/>
  <c r="Q233" i="3" s="1"/>
  <c r="G233" i="3"/>
  <c r="H233" i="3" s="1"/>
  <c r="I233" i="3" s="1"/>
  <c r="N235" i="3"/>
  <c r="G245" i="3"/>
  <c r="H245" i="3" s="1"/>
  <c r="I245" i="3" s="1"/>
  <c r="O245" i="3"/>
  <c r="P245" i="3" s="1"/>
  <c r="AG233" i="3" l="1"/>
  <c r="AG234" i="3" s="1"/>
  <c r="AG235" i="3" s="1"/>
  <c r="M236" i="3"/>
  <c r="N236" i="3" s="1"/>
  <c r="V245" i="3"/>
  <c r="T245" i="3" s="1"/>
  <c r="U245" i="3"/>
  <c r="V232" i="3"/>
  <c r="T231" i="3"/>
  <c r="Y233" i="3"/>
  <c r="E234" i="3"/>
  <c r="F234" i="3" s="1"/>
  <c r="E246" i="3"/>
  <c r="F246" i="3" s="1"/>
  <c r="Q245" i="3"/>
  <c r="W245" i="3" s="1"/>
  <c r="O235" i="3"/>
  <c r="P235" i="3" s="1"/>
  <c r="G235" i="3"/>
  <c r="H235" i="3" s="1"/>
  <c r="V233" i="3" l="1"/>
  <c r="T232" i="3"/>
  <c r="I235" i="3"/>
  <c r="AB235" i="3" s="1"/>
  <c r="Q235" i="3"/>
  <c r="Z235" i="3" s="1"/>
  <c r="Z236" i="3" s="1"/>
  <c r="Z237" i="3" s="1"/>
  <c r="M246" i="3"/>
  <c r="N246" i="3" s="1"/>
  <c r="O246" i="3" s="1"/>
  <c r="P246" i="3" s="1"/>
  <c r="G234" i="3"/>
  <c r="H234" i="3" s="1"/>
  <c r="O234" i="3"/>
  <c r="P234" i="3" s="1"/>
  <c r="V234" i="3" l="1"/>
  <c r="T233" i="3"/>
  <c r="E238" i="3"/>
  <c r="F238" i="3" s="1"/>
  <c r="E236" i="3"/>
  <c r="F236" i="3" s="1"/>
  <c r="Q246" i="3"/>
  <c r="W246" i="3" s="1"/>
  <c r="Q234" i="3"/>
  <c r="AD234" i="3" s="1"/>
  <c r="AD235" i="3" s="1"/>
  <c r="AD236" i="3" s="1"/>
  <c r="AD237" i="3" s="1"/>
  <c r="AD238" i="3" s="1"/>
  <c r="AD239" i="3" s="1"/>
  <c r="I234" i="3"/>
  <c r="Y234" i="3" s="1"/>
  <c r="Y235" i="3" s="1"/>
  <c r="Y236" i="3" s="1"/>
  <c r="G246" i="3"/>
  <c r="H246" i="3" s="1"/>
  <c r="I246" i="3" s="1"/>
  <c r="V246" i="3" l="1"/>
  <c r="T246" i="3" s="1"/>
  <c r="U246" i="3"/>
  <c r="V235" i="3"/>
  <c r="T234" i="3"/>
  <c r="E247" i="3"/>
  <c r="F247" i="3" s="1"/>
  <c r="M237" i="3"/>
  <c r="N237" i="3" s="1"/>
  <c r="M240" i="3"/>
  <c r="N240" i="3" s="1"/>
  <c r="M247" i="3"/>
  <c r="N247" i="3" s="1"/>
  <c r="G236" i="3"/>
  <c r="H236" i="3" s="1"/>
  <c r="O236" i="3"/>
  <c r="P236" i="3" s="1"/>
  <c r="V236" i="3" l="1"/>
  <c r="T235" i="3"/>
  <c r="Q236" i="3"/>
  <c r="AG236" i="3" s="1"/>
  <c r="I236" i="3"/>
  <c r="AB236" i="3" s="1"/>
  <c r="AB237" i="3" s="1"/>
  <c r="AB238" i="3" s="1"/>
  <c r="AB239" i="3" s="1"/>
  <c r="G247" i="3"/>
  <c r="H247" i="3" s="1"/>
  <c r="I247" i="3" s="1"/>
  <c r="V247" i="3" s="1"/>
  <c r="O247" i="3"/>
  <c r="P247" i="3" s="1"/>
  <c r="T247" i="3" l="1"/>
  <c r="U247" i="3"/>
  <c r="V237" i="3"/>
  <c r="T236" i="3"/>
  <c r="E248" i="3"/>
  <c r="F248" i="3" s="1"/>
  <c r="E240" i="3"/>
  <c r="F240" i="3" s="1"/>
  <c r="E237" i="3"/>
  <c r="F237" i="3" s="1"/>
  <c r="Q247" i="3"/>
  <c r="W247" i="3" s="1"/>
  <c r="V238" i="3" l="1"/>
  <c r="T237" i="3"/>
  <c r="M248" i="3"/>
  <c r="N248" i="3" s="1"/>
  <c r="G240" i="3"/>
  <c r="H240" i="3" s="1"/>
  <c r="O240" i="3"/>
  <c r="P240" i="3" s="1"/>
  <c r="G237" i="3"/>
  <c r="H237" i="3" s="1"/>
  <c r="O237" i="3"/>
  <c r="P237" i="3" s="1"/>
  <c r="V239" i="3" l="1"/>
  <c r="T238" i="3"/>
  <c r="I237" i="3"/>
  <c r="AG237" i="3" s="1"/>
  <c r="I240" i="3"/>
  <c r="AB240" i="3" s="1"/>
  <c r="Q240" i="3"/>
  <c r="AD240" i="3" s="1"/>
  <c r="AD241" i="3" s="1"/>
  <c r="Q237" i="3"/>
  <c r="Y237" i="3" s="1"/>
  <c r="Y238" i="3" s="1"/>
  <c r="O248" i="3"/>
  <c r="P248" i="3" s="1"/>
  <c r="G248" i="3"/>
  <c r="H248" i="3" s="1"/>
  <c r="I248" i="3" s="1"/>
  <c r="V248" i="3" l="1"/>
  <c r="U248" i="3"/>
  <c r="V240" i="3"/>
  <c r="T239" i="3"/>
  <c r="M249" i="3"/>
  <c r="N249" i="3" s="1"/>
  <c r="M242" i="3"/>
  <c r="N242" i="3" s="1"/>
  <c r="E241" i="3"/>
  <c r="F241" i="3" s="1"/>
  <c r="M239" i="3"/>
  <c r="N239" i="3" s="1"/>
  <c r="M238" i="3"/>
  <c r="N238" i="3" s="1"/>
  <c r="Q248" i="3"/>
  <c r="W248" i="3" s="1"/>
  <c r="T248" i="3"/>
  <c r="V241" i="3" l="1"/>
  <c r="T240" i="3"/>
  <c r="E249" i="3"/>
  <c r="F249" i="3" s="1"/>
  <c r="G249" i="3" s="1"/>
  <c r="H249" i="3" s="1"/>
  <c r="O242" i="3"/>
  <c r="P242" i="3" s="1"/>
  <c r="G242" i="3"/>
  <c r="H242" i="3" s="1"/>
  <c r="I242" i="3" s="1"/>
  <c r="M244" i="3" s="1"/>
  <c r="N244" i="3" s="1"/>
  <c r="O238" i="3"/>
  <c r="P238" i="3" s="1"/>
  <c r="G238" i="3"/>
  <c r="H238" i="3" s="1"/>
  <c r="V242" i="3" l="1"/>
  <c r="T241" i="3"/>
  <c r="G244" i="3"/>
  <c r="H244" i="3" s="1"/>
  <c r="O244" i="3"/>
  <c r="P244" i="3" s="1"/>
  <c r="Q244" i="3" s="1"/>
  <c r="Q238" i="3"/>
  <c r="AG238" i="3" s="1"/>
  <c r="AG239" i="3" s="1"/>
  <c r="AG240" i="3" s="1"/>
  <c r="AG241" i="3" s="1"/>
  <c r="AG242" i="3" s="1"/>
  <c r="I238" i="3"/>
  <c r="Z238" i="3" s="1"/>
  <c r="I249" i="3"/>
  <c r="W249" i="3" s="1"/>
  <c r="W250" i="3" s="1"/>
  <c r="W251" i="3" s="1"/>
  <c r="Q242" i="3"/>
  <c r="AD242" i="3" s="1"/>
  <c r="AD243" i="3" s="1"/>
  <c r="AD244" i="3" s="1"/>
  <c r="AD245" i="3" s="1"/>
  <c r="AD246" i="3" s="1"/>
  <c r="AD247" i="3" s="1"/>
  <c r="AD248" i="3" s="1"/>
  <c r="AD249" i="3" s="1"/>
  <c r="AD250" i="3" s="1"/>
  <c r="O249" i="3"/>
  <c r="P249" i="3" s="1"/>
  <c r="Q249" i="3" s="1"/>
  <c r="V249" i="3" l="1"/>
  <c r="U249" i="3"/>
  <c r="U250" i="3" s="1"/>
  <c r="U251" i="3" s="1"/>
  <c r="U252" i="3" s="1"/>
  <c r="U253" i="3" s="1"/>
  <c r="U254" i="3" s="1"/>
  <c r="U255" i="3" s="1"/>
  <c r="U256" i="3" s="1"/>
  <c r="V243" i="3"/>
  <c r="T242" i="3"/>
  <c r="E239" i="3"/>
  <c r="F239" i="3" s="1"/>
  <c r="M243" i="3"/>
  <c r="N243" i="3" s="1"/>
  <c r="M251" i="3"/>
  <c r="N251" i="3" s="1"/>
  <c r="E252" i="3"/>
  <c r="M257" i="3"/>
  <c r="I244" i="3"/>
  <c r="AL244" i="3" s="1"/>
  <c r="AL245" i="3" s="1"/>
  <c r="AL246" i="3" s="1"/>
  <c r="AL247" i="3" s="1"/>
  <c r="AL248" i="3" s="1"/>
  <c r="AL249" i="3" s="1"/>
  <c r="AL250" i="3" s="1"/>
  <c r="AL251" i="3" s="1"/>
  <c r="AL252" i="3" s="1"/>
  <c r="AL253" i="3" s="1"/>
  <c r="AL254" i="3" s="1"/>
  <c r="AL255" i="3" s="1"/>
  <c r="AL256" i="3" s="1"/>
  <c r="AL257" i="3" s="1"/>
  <c r="AL258" i="3" s="1"/>
  <c r="AL259" i="3" s="1"/>
  <c r="AL260" i="3" s="1"/>
  <c r="AL261" i="3" s="1"/>
  <c r="AL262" i="3" s="1"/>
  <c r="AL263" i="3" s="1"/>
  <c r="AL264" i="3" s="1"/>
  <c r="AL265" i="3" s="1"/>
  <c r="AL266" i="3" s="1"/>
  <c r="AL267" i="3" s="1"/>
  <c r="AL268" i="3" s="1"/>
  <c r="AL269" i="3" s="1"/>
  <c r="AL270" i="3" s="1"/>
  <c r="AL271" i="3" s="1"/>
  <c r="AL272" i="3" s="1"/>
  <c r="AL273" i="3" s="1"/>
  <c r="AL274" i="3" s="1"/>
  <c r="AL275" i="3" s="1"/>
  <c r="AL276" i="3" s="1"/>
  <c r="AL277" i="3" s="1"/>
  <c r="AL278" i="3" s="1"/>
  <c r="AL279" i="3" s="1"/>
  <c r="AL280" i="3" s="1"/>
  <c r="AL281" i="3" s="1"/>
  <c r="AL282" i="3" s="1"/>
  <c r="AL283" i="3" s="1"/>
  <c r="AL284" i="3" s="1"/>
  <c r="AL285" i="3" s="1"/>
  <c r="AL286" i="3" s="1"/>
  <c r="V244" i="3" l="1"/>
  <c r="T244" i="3" s="1"/>
  <c r="T243" i="3"/>
  <c r="V250" i="3"/>
  <c r="T249" i="3"/>
  <c r="E287" i="3"/>
  <c r="F287" i="3" s="1"/>
  <c r="N257" i="3"/>
  <c r="F252" i="3"/>
  <c r="G239" i="3"/>
  <c r="H239" i="3" s="1"/>
  <c r="O239" i="3"/>
  <c r="P239" i="3" s="1"/>
  <c r="V251" i="3" l="1"/>
  <c r="T250" i="3"/>
  <c r="G252" i="3"/>
  <c r="H252" i="3" s="1"/>
  <c r="O252" i="3"/>
  <c r="P252" i="3" s="1"/>
  <c r="Q239" i="3"/>
  <c r="Y239" i="3" s="1"/>
  <c r="Y240" i="3" s="1"/>
  <c r="Y241" i="3" s="1"/>
  <c r="Y242" i="3" s="1"/>
  <c r="Y243" i="3" s="1"/>
  <c r="Y244" i="3" s="1"/>
  <c r="Y245" i="3" s="1"/>
  <c r="Y246" i="3" s="1"/>
  <c r="Y247" i="3" s="1"/>
  <c r="Y248" i="3" s="1"/>
  <c r="Y249" i="3" s="1"/>
  <c r="Y250" i="3" s="1"/>
  <c r="Y251" i="3" s="1"/>
  <c r="Y252" i="3" s="1"/>
  <c r="Y253" i="3" s="1"/>
  <c r="I239" i="3"/>
  <c r="Z239" i="3" s="1"/>
  <c r="Z240" i="3" s="1"/>
  <c r="V252" i="3" l="1"/>
  <c r="V253" i="3" s="1"/>
  <c r="T251" i="3"/>
  <c r="M241" i="3"/>
  <c r="N241" i="3" s="1"/>
  <c r="M254" i="3"/>
  <c r="N254" i="3" s="1"/>
  <c r="Q252" i="3"/>
  <c r="AC252" i="3" s="1"/>
  <c r="I252" i="3"/>
  <c r="W252" i="3" s="1"/>
  <c r="W253" i="3" s="1"/>
  <c r="W254" i="3" s="1"/>
  <c r="W255" i="3" s="1"/>
  <c r="W256" i="3" s="1"/>
  <c r="V254" i="3" l="1"/>
  <c r="T253" i="3"/>
  <c r="T252" i="3"/>
  <c r="E253" i="3"/>
  <c r="F253" i="3" s="1"/>
  <c r="E257" i="3"/>
  <c r="F257" i="3" s="1"/>
  <c r="O241" i="3"/>
  <c r="P241" i="3" s="1"/>
  <c r="G241" i="3"/>
  <c r="H241" i="3" s="1"/>
  <c r="V255" i="3" l="1"/>
  <c r="T254" i="3"/>
  <c r="G257" i="3"/>
  <c r="H257" i="3" s="1"/>
  <c r="O257" i="3"/>
  <c r="P257" i="3" s="1"/>
  <c r="Q257" i="3" s="1"/>
  <c r="I241" i="3"/>
  <c r="AB241" i="3" s="1"/>
  <c r="AB242" i="3" s="1"/>
  <c r="AB243" i="3" s="1"/>
  <c r="AB244" i="3" s="1"/>
  <c r="AB245" i="3" s="1"/>
  <c r="AB246" i="3" s="1"/>
  <c r="AB247" i="3" s="1"/>
  <c r="AB248" i="3" s="1"/>
  <c r="AB249" i="3" s="1"/>
  <c r="Q241" i="3"/>
  <c r="Z241" i="3" s="1"/>
  <c r="Z242" i="3" s="1"/>
  <c r="V257" i="3" l="1"/>
  <c r="T257" i="3" s="1"/>
  <c r="U257" i="3"/>
  <c r="V256" i="3"/>
  <c r="T256" i="3" s="1"/>
  <c r="T255" i="3"/>
  <c r="E258" i="3"/>
  <c r="F258" i="3" s="1"/>
  <c r="E243" i="3"/>
  <c r="F243" i="3" s="1"/>
  <c r="E250" i="3"/>
  <c r="F250" i="3" s="1"/>
  <c r="I257" i="3"/>
  <c r="W257" i="3" s="1"/>
  <c r="M258" i="3" l="1"/>
  <c r="N258" i="3" s="1"/>
  <c r="O258" i="3" s="1"/>
  <c r="P258" i="3" s="1"/>
  <c r="G243" i="3"/>
  <c r="H243" i="3" s="1"/>
  <c r="O243" i="3"/>
  <c r="P243" i="3" s="1"/>
  <c r="Q258" i="3" l="1"/>
  <c r="W258" i="3" s="1"/>
  <c r="G258" i="3"/>
  <c r="H258" i="3" s="1"/>
  <c r="I258" i="3" s="1"/>
  <c r="Q243" i="3"/>
  <c r="AG243" i="3" s="1"/>
  <c r="AG244" i="3" s="1"/>
  <c r="AG245" i="3" s="1"/>
  <c r="AG246" i="3" s="1"/>
  <c r="AG247" i="3" s="1"/>
  <c r="AG248" i="3" s="1"/>
  <c r="AG249" i="3" s="1"/>
  <c r="AG250" i="3" s="1"/>
  <c r="AG251" i="3" s="1"/>
  <c r="AG252" i="3" s="1"/>
  <c r="AG253" i="3" s="1"/>
  <c r="AG254" i="3" s="1"/>
  <c r="AG255" i="3" s="1"/>
  <c r="I243" i="3"/>
  <c r="Z243" i="3" s="1"/>
  <c r="Z244" i="3" s="1"/>
  <c r="Z245" i="3" s="1"/>
  <c r="Z246" i="3" s="1"/>
  <c r="Z247" i="3" s="1"/>
  <c r="Z248" i="3" s="1"/>
  <c r="Z249" i="3" s="1"/>
  <c r="V258" i="3" l="1"/>
  <c r="T258" i="3" s="1"/>
  <c r="U258" i="3"/>
  <c r="E259" i="3"/>
  <c r="F259" i="3" s="1"/>
  <c r="M256" i="3"/>
  <c r="N256" i="3" s="1"/>
  <c r="M259" i="3"/>
  <c r="N259" i="3" s="1"/>
  <c r="M250" i="3"/>
  <c r="O259" i="3" l="1"/>
  <c r="P259" i="3" s="1"/>
  <c r="G259" i="3"/>
  <c r="H259" i="3" s="1"/>
  <c r="I259" i="3" s="1"/>
  <c r="V259" i="3" s="1"/>
  <c r="V260" i="3" s="1"/>
  <c r="V261" i="3" s="1"/>
  <c r="N250" i="3"/>
  <c r="V262" i="3" l="1"/>
  <c r="T261" i="3"/>
  <c r="U259" i="3"/>
  <c r="U260" i="3" s="1"/>
  <c r="U261" i="3" s="1"/>
  <c r="U262" i="3" s="1"/>
  <c r="U263" i="3" s="1"/>
  <c r="U264" i="3" s="1"/>
  <c r="U265" i="3" s="1"/>
  <c r="U266" i="3" s="1"/>
  <c r="U267" i="3" s="1"/>
  <c r="T259" i="3"/>
  <c r="E270" i="3"/>
  <c r="Q259" i="3"/>
  <c r="W259" i="3" s="1"/>
  <c r="O250" i="3"/>
  <c r="P250" i="3" s="1"/>
  <c r="G250" i="3"/>
  <c r="H250" i="3" s="1"/>
  <c r="V263" i="3" l="1"/>
  <c r="T262" i="3"/>
  <c r="E260" i="3"/>
  <c r="F260" i="3" s="1"/>
  <c r="F270" i="3"/>
  <c r="I250" i="3"/>
  <c r="AB250" i="3" s="1"/>
  <c r="Q250" i="3"/>
  <c r="Z250" i="3" s="1"/>
  <c r="Z251" i="3" s="1"/>
  <c r="Z252" i="3" s="1"/>
  <c r="Z253" i="3" s="1"/>
  <c r="V264" i="3" l="1"/>
  <c r="T263" i="3"/>
  <c r="E254" i="3"/>
  <c r="F254" i="3" s="1"/>
  <c r="E251" i="3"/>
  <c r="F251" i="3" s="1"/>
  <c r="V265" i="3" l="1"/>
  <c r="T264" i="3"/>
  <c r="G254" i="3"/>
  <c r="H254" i="3" s="1"/>
  <c r="O254" i="3"/>
  <c r="P254" i="3" s="1"/>
  <c r="G251" i="3"/>
  <c r="H251" i="3" s="1"/>
  <c r="O251" i="3"/>
  <c r="P251" i="3" s="1"/>
  <c r="V266" i="3" l="1"/>
  <c r="T265" i="3"/>
  <c r="Q251" i="3"/>
  <c r="AD251" i="3" s="1"/>
  <c r="AD252" i="3" s="1"/>
  <c r="AD253" i="3" s="1"/>
  <c r="AD254" i="3" s="1"/>
  <c r="Q254" i="3"/>
  <c r="Y254" i="3" s="1"/>
  <c r="I251" i="3"/>
  <c r="AB251" i="3" s="1"/>
  <c r="AB252" i="3" s="1"/>
  <c r="I254" i="3"/>
  <c r="Z254" i="3" s="1"/>
  <c r="Z255" i="3" s="1"/>
  <c r="V267" i="3" l="1"/>
  <c r="T266" i="3"/>
  <c r="M253" i="3"/>
  <c r="N253" i="3" s="1"/>
  <c r="E255" i="3"/>
  <c r="F255" i="3" s="1"/>
  <c r="E256" i="3"/>
  <c r="F256" i="3" s="1"/>
  <c r="M255" i="3"/>
  <c r="N255" i="3" s="1"/>
  <c r="V268" i="3" l="1"/>
  <c r="V269" i="3" s="1"/>
  <c r="T267" i="3"/>
  <c r="O255" i="3"/>
  <c r="P255" i="3" s="1"/>
  <c r="G256" i="3"/>
  <c r="H256" i="3" s="1"/>
  <c r="O256" i="3"/>
  <c r="P256" i="3" s="1"/>
  <c r="O253" i="3"/>
  <c r="P253" i="3" s="1"/>
  <c r="G253" i="3"/>
  <c r="H253" i="3" s="1"/>
  <c r="G255" i="3"/>
  <c r="H255" i="3" s="1"/>
  <c r="Q255" i="3" l="1"/>
  <c r="AD255" i="3" s="1"/>
  <c r="AD256" i="3" s="1"/>
  <c r="AD257" i="3" s="1"/>
  <c r="AD258" i="3" s="1"/>
  <c r="AD259" i="3" s="1"/>
  <c r="AD260" i="3" s="1"/>
  <c r="I255" i="3"/>
  <c r="Y255" i="3" s="1"/>
  <c r="Y256" i="3" s="1"/>
  <c r="Y257" i="3" s="1"/>
  <c r="Y258" i="3" s="1"/>
  <c r="Y259" i="3" s="1"/>
  <c r="Y260" i="3" s="1"/>
  <c r="Q256" i="3"/>
  <c r="AG256" i="3" s="1"/>
  <c r="AG257" i="3" s="1"/>
  <c r="AG258" i="3" s="1"/>
  <c r="AG259" i="3" s="1"/>
  <c r="AG260" i="3" s="1"/>
  <c r="AG261" i="3" s="1"/>
  <c r="AG262" i="3" s="1"/>
  <c r="AG263" i="3" s="1"/>
  <c r="AG264" i="3" s="1"/>
  <c r="AG265" i="3" s="1"/>
  <c r="I256" i="3"/>
  <c r="Z256" i="3" s="1"/>
  <c r="Z257" i="3" s="1"/>
  <c r="Z258" i="3" s="1"/>
  <c r="Z259" i="3" s="1"/>
  <c r="Z260" i="3" s="1"/>
  <c r="Z261" i="3" s="1"/>
  <c r="I253" i="3"/>
  <c r="AC253" i="3" s="1"/>
  <c r="AC254" i="3" s="1"/>
  <c r="AC255" i="3" s="1"/>
  <c r="AC256" i="3" s="1"/>
  <c r="AC257" i="3" s="1"/>
  <c r="AC258" i="3" s="1"/>
  <c r="AC259" i="3" s="1"/>
  <c r="AC260" i="3" s="1"/>
  <c r="AC261" i="3" s="1"/>
  <c r="AC262" i="3" s="1"/>
  <c r="AC263" i="3" s="1"/>
  <c r="AC264" i="3" s="1"/>
  <c r="AC265" i="3" s="1"/>
  <c r="AC266" i="3" s="1"/>
  <c r="AC267" i="3" s="1"/>
  <c r="AC268" i="3" s="1"/>
  <c r="AC269" i="3" s="1"/>
  <c r="AC270" i="3" s="1"/>
  <c r="AC271" i="3" s="1"/>
  <c r="AC272" i="3" s="1"/>
  <c r="AC273" i="3" s="1"/>
  <c r="AC274" i="3" s="1"/>
  <c r="AC275" i="3" s="1"/>
  <c r="AC276" i="3" s="1"/>
  <c r="AC277" i="3" s="1"/>
  <c r="AC278" i="3" s="1"/>
  <c r="AC279" i="3" s="1"/>
  <c r="AC280" i="3" s="1"/>
  <c r="AC281" i="3" s="1"/>
  <c r="AC282" i="3" s="1"/>
  <c r="AC283" i="3" s="1"/>
  <c r="AC284" i="3" s="1"/>
  <c r="AC285" i="3" s="1"/>
  <c r="AC286" i="3" s="1"/>
  <c r="AC287" i="3" s="1"/>
  <c r="AC288" i="3" s="1"/>
  <c r="AC289" i="3" s="1"/>
  <c r="AC290" i="3" s="1"/>
  <c r="AC291" i="3" s="1"/>
  <c r="AC292" i="3" s="1"/>
  <c r="Q253" i="3"/>
  <c r="AB253" i="3" s="1"/>
  <c r="AB254" i="3" s="1"/>
  <c r="AB255" i="3" s="1"/>
  <c r="AB256" i="3" s="1"/>
  <c r="AB257" i="3" s="1"/>
  <c r="AB258" i="3" s="1"/>
  <c r="AB259" i="3" s="1"/>
  <c r="M262" i="3" l="1"/>
  <c r="N262" i="3" s="1"/>
  <c r="E261" i="3"/>
  <c r="F261" i="3" s="1"/>
  <c r="M260" i="3"/>
  <c r="N260" i="3" s="1"/>
  <c r="E293" i="3"/>
  <c r="F293" i="3" s="1"/>
  <c r="M261" i="3"/>
  <c r="N261" i="3" s="1"/>
  <c r="M266" i="3"/>
  <c r="G261" i="3" l="1"/>
  <c r="H261" i="3" s="1"/>
  <c r="I261" i="3" s="1"/>
  <c r="Y261" i="3" s="1"/>
  <c r="Y262" i="3" s="1"/>
  <c r="Y263" i="3" s="1"/>
  <c r="Y264" i="3" s="1"/>
  <c r="N266" i="3"/>
  <c r="O261" i="3"/>
  <c r="P261" i="3" s="1"/>
  <c r="O260" i="3"/>
  <c r="P260" i="3" s="1"/>
  <c r="G260" i="3"/>
  <c r="H260" i="3" s="1"/>
  <c r="T260" i="3" s="1"/>
  <c r="E265" i="3" l="1"/>
  <c r="F265" i="3" s="1"/>
  <c r="I260" i="3"/>
  <c r="W260" i="3" s="1"/>
  <c r="W261" i="3" s="1"/>
  <c r="W262" i="3" s="1"/>
  <c r="W263" i="3" s="1"/>
  <c r="W264" i="3" s="1"/>
  <c r="W265" i="3" s="1"/>
  <c r="W266" i="3" s="1"/>
  <c r="W267" i="3" s="1"/>
  <c r="W268" i="3" s="1"/>
  <c r="W269" i="3" s="1"/>
  <c r="Q261" i="3"/>
  <c r="AD261" i="3" s="1"/>
  <c r="AD262" i="3" s="1"/>
  <c r="AD263" i="3" s="1"/>
  <c r="AD264" i="3" s="1"/>
  <c r="Q260" i="3"/>
  <c r="AB260" i="3" s="1"/>
  <c r="AB261" i="3" s="1"/>
  <c r="E262" i="3" l="1"/>
  <c r="F262" i="3" s="1"/>
  <c r="M270" i="3"/>
  <c r="M265" i="3"/>
  <c r="N265" i="3" l="1"/>
  <c r="N270" i="3"/>
  <c r="G262" i="3"/>
  <c r="H262" i="3" s="1"/>
  <c r="O262" i="3"/>
  <c r="P262" i="3" s="1"/>
  <c r="O270" i="3" l="1"/>
  <c r="P270" i="3" s="1"/>
  <c r="G270" i="3"/>
  <c r="H270" i="3" s="1"/>
  <c r="I270" i="3" s="1"/>
  <c r="V270" i="3" s="1"/>
  <c r="O265" i="3"/>
  <c r="P265" i="3" s="1"/>
  <c r="G265" i="3"/>
  <c r="H265" i="3" s="1"/>
  <c r="Q262" i="3"/>
  <c r="Z262" i="3" s="1"/>
  <c r="I262" i="3"/>
  <c r="AB262" i="3" s="1"/>
  <c r="E271" i="3" l="1"/>
  <c r="F271" i="3" s="1"/>
  <c r="M263" i="3"/>
  <c r="N263" i="3" s="1"/>
  <c r="E263" i="3"/>
  <c r="F263" i="3" s="1"/>
  <c r="I265" i="3"/>
  <c r="Y265" i="3" s="1"/>
  <c r="Q265" i="3"/>
  <c r="AD265" i="3" s="1"/>
  <c r="AD266" i="3" s="1"/>
  <c r="AD267" i="3" s="1"/>
  <c r="AD268" i="3" s="1"/>
  <c r="AD269" i="3" s="1"/>
  <c r="AD270" i="3" s="1"/>
  <c r="AD271" i="3" s="1"/>
  <c r="Q270" i="3"/>
  <c r="W270" i="3" s="1"/>
  <c r="E266" i="3" l="1"/>
  <c r="F266" i="3" s="1"/>
  <c r="M272" i="3"/>
  <c r="N272" i="3" s="1"/>
  <c r="M271" i="3"/>
  <c r="N271" i="3" s="1"/>
  <c r="O271" i="3" s="1"/>
  <c r="P271" i="3" s="1"/>
  <c r="G263" i="3"/>
  <c r="H263" i="3" s="1"/>
  <c r="O263" i="3"/>
  <c r="P263" i="3" s="1"/>
  <c r="I263" i="3" l="1"/>
  <c r="Z263" i="3" s="1"/>
  <c r="Q263" i="3"/>
  <c r="AB263" i="3" s="1"/>
  <c r="Q271" i="3"/>
  <c r="W271" i="3" s="1"/>
  <c r="W272" i="3" s="1"/>
  <c r="W273" i="3" s="1"/>
  <c r="W274" i="3" s="1"/>
  <c r="W275" i="3" s="1"/>
  <c r="W276" i="3" s="1"/>
  <c r="W277" i="3" s="1"/>
  <c r="G266" i="3"/>
  <c r="H266" i="3" s="1"/>
  <c r="O266" i="3"/>
  <c r="P266" i="3" s="1"/>
  <c r="G271" i="3"/>
  <c r="H271" i="3" s="1"/>
  <c r="I271" i="3" s="1"/>
  <c r="V271" i="3" s="1"/>
  <c r="V272" i="3" s="1"/>
  <c r="V273" i="3" s="1"/>
  <c r="V274" i="3" s="1"/>
  <c r="E275" i="3" l="1"/>
  <c r="F275" i="3" s="1"/>
  <c r="M264" i="3"/>
  <c r="N264" i="3" s="1"/>
  <c r="E264" i="3"/>
  <c r="F264" i="3" s="1"/>
  <c r="E278" i="3"/>
  <c r="I266" i="3"/>
  <c r="Y266" i="3" s="1"/>
  <c r="Q266" i="3"/>
  <c r="AG266" i="3" s="1"/>
  <c r="AG267" i="3" s="1"/>
  <c r="AG268" i="3" s="1"/>
  <c r="O264" i="3" l="1"/>
  <c r="P264" i="3" s="1"/>
  <c r="Q264" i="3" s="1"/>
  <c r="AB264" i="3" s="1"/>
  <c r="AB265" i="3" s="1"/>
  <c r="AB266" i="3" s="1"/>
  <c r="AB267" i="3" s="1"/>
  <c r="AB268" i="3" s="1"/>
  <c r="AB269" i="3" s="1"/>
  <c r="AB270" i="3" s="1"/>
  <c r="AB271" i="3" s="1"/>
  <c r="AB272" i="3" s="1"/>
  <c r="AB273" i="3" s="1"/>
  <c r="AB274" i="3" s="1"/>
  <c r="AB275" i="3" s="1"/>
  <c r="AB276" i="3" s="1"/>
  <c r="AB277" i="3" s="1"/>
  <c r="AB278" i="3" s="1"/>
  <c r="AB279" i="3" s="1"/>
  <c r="AB280" i="3" s="1"/>
  <c r="AB281" i="3" s="1"/>
  <c r="AB282" i="3" s="1"/>
  <c r="AB283" i="3" s="1"/>
  <c r="AB284" i="3" s="1"/>
  <c r="AB285" i="3" s="1"/>
  <c r="AB286" i="3" s="1"/>
  <c r="AB287" i="3" s="1"/>
  <c r="AB288" i="3" s="1"/>
  <c r="M269" i="3"/>
  <c r="N269" i="3" s="1"/>
  <c r="E267" i="3"/>
  <c r="F267" i="3" s="1"/>
  <c r="F278" i="3"/>
  <c r="G264" i="3"/>
  <c r="H264" i="3" s="1"/>
  <c r="M289" i="3" l="1"/>
  <c r="N289" i="3" s="1"/>
  <c r="G267" i="3"/>
  <c r="H267" i="3" s="1"/>
  <c r="O267" i="3"/>
  <c r="P267" i="3" s="1"/>
  <c r="I264" i="3"/>
  <c r="Z264" i="3" s="1"/>
  <c r="Z265" i="3" s="1"/>
  <c r="Z266" i="3" s="1"/>
  <c r="Z267" i="3" s="1"/>
  <c r="Q267" i="3" l="1"/>
  <c r="AJ267" i="3" s="1"/>
  <c r="AJ268" i="3" s="1"/>
  <c r="AJ269" i="3" s="1"/>
  <c r="AJ270" i="3" s="1"/>
  <c r="AJ271" i="3" s="1"/>
  <c r="AJ272" i="3" s="1"/>
  <c r="AJ273" i="3" s="1"/>
  <c r="AJ274" i="3" s="1"/>
  <c r="AJ275" i="3" s="1"/>
  <c r="AJ276" i="3" s="1"/>
  <c r="AJ277" i="3" s="1"/>
  <c r="AJ278" i="3" s="1"/>
  <c r="AJ279" i="3" s="1"/>
  <c r="AJ280" i="3" s="1"/>
  <c r="AJ281" i="3" s="1"/>
  <c r="AJ282" i="3" s="1"/>
  <c r="AJ283" i="3" s="1"/>
  <c r="AJ284" i="3" s="1"/>
  <c r="AJ285" i="3" s="1"/>
  <c r="AJ286" i="3" s="1"/>
  <c r="AJ287" i="3" s="1"/>
  <c r="AJ288" i="3" s="1"/>
  <c r="AJ289" i="3" s="1"/>
  <c r="AJ290" i="3" s="1"/>
  <c r="AJ291" i="3" s="1"/>
  <c r="AJ292" i="3" s="1"/>
  <c r="AJ293" i="3" s="1"/>
  <c r="AJ294" i="3" s="1"/>
  <c r="AJ295" i="3" s="1"/>
  <c r="I267" i="3"/>
  <c r="Y267" i="3" s="1"/>
  <c r="Y268" i="3" s="1"/>
  <c r="Y269" i="3" s="1"/>
  <c r="Y270" i="3" s="1"/>
  <c r="Y271" i="3" s="1"/>
  <c r="M268" i="3"/>
  <c r="E296" i="3" l="1"/>
  <c r="F296" i="3" s="1"/>
  <c r="E272" i="3"/>
  <c r="F272" i="3" s="1"/>
  <c r="N268" i="3"/>
  <c r="O268" i="3" l="1"/>
  <c r="P268" i="3" s="1"/>
  <c r="G268" i="3"/>
  <c r="H268" i="3" s="1"/>
  <c r="G272" i="3"/>
  <c r="H272" i="3" s="1"/>
  <c r="O272" i="3"/>
  <c r="P272" i="3" s="1"/>
  <c r="I272" i="3" l="1"/>
  <c r="Y272" i="3" s="1"/>
  <c r="I268" i="3"/>
  <c r="U268" i="3" s="1"/>
  <c r="U269" i="3" s="1"/>
  <c r="U270" i="3" s="1"/>
  <c r="U271" i="3" s="1"/>
  <c r="U272" i="3" s="1"/>
  <c r="Q272" i="3"/>
  <c r="AD272" i="3" s="1"/>
  <c r="AD273" i="3" s="1"/>
  <c r="AD274" i="3" s="1"/>
  <c r="AD275" i="3" s="1"/>
  <c r="AD276" i="3" s="1"/>
  <c r="AD277" i="3" s="1"/>
  <c r="AD278" i="3" s="1"/>
  <c r="Q268" i="3"/>
  <c r="Z268" i="3" s="1"/>
  <c r="M273" i="3"/>
  <c r="X268" i="3" l="1"/>
  <c r="X269" i="3" s="1"/>
  <c r="E269" i="3"/>
  <c r="F269" i="3" s="1"/>
  <c r="E273" i="3"/>
  <c r="F273" i="3" s="1"/>
  <c r="E279" i="3"/>
  <c r="N273" i="3"/>
  <c r="T268" i="3" l="1"/>
  <c r="X270" i="3"/>
  <c r="T269" i="3"/>
  <c r="F279" i="3"/>
  <c r="G273" i="3"/>
  <c r="H273" i="3" s="1"/>
  <c r="O273" i="3"/>
  <c r="P273" i="3" s="1"/>
  <c r="G269" i="3"/>
  <c r="H269" i="3" s="1"/>
  <c r="O269" i="3"/>
  <c r="P269" i="3" s="1"/>
  <c r="X271" i="3" l="1"/>
  <c r="T270" i="3"/>
  <c r="G279" i="3"/>
  <c r="H279" i="3" s="1"/>
  <c r="O279" i="3"/>
  <c r="P279" i="3" s="1"/>
  <c r="Q279" i="3" s="1"/>
  <c r="AO279" i="3" s="1"/>
  <c r="AO280" i="3" s="1"/>
  <c r="AO281" i="3" s="1"/>
  <c r="AO282" i="3" s="1"/>
  <c r="AO283" i="3" s="1"/>
  <c r="AO284" i="3" s="1"/>
  <c r="AO285" i="3" s="1"/>
  <c r="AO286" i="3" s="1"/>
  <c r="AO287" i="3" s="1"/>
  <c r="I269" i="3"/>
  <c r="Z269" i="3" s="1"/>
  <c r="Z270" i="3" s="1"/>
  <c r="Z271" i="3" s="1"/>
  <c r="Z272" i="3" s="1"/>
  <c r="Z273" i="3" s="1"/>
  <c r="Z274" i="3" s="1"/>
  <c r="Z275" i="3" s="1"/>
  <c r="Z276" i="3" s="1"/>
  <c r="Z277" i="3" s="1"/>
  <c r="Z278" i="3" s="1"/>
  <c r="Z279" i="3" s="1"/>
  <c r="Z280" i="3" s="1"/>
  <c r="Z281" i="3" s="1"/>
  <c r="Z282" i="3" s="1"/>
  <c r="Z283" i="3" s="1"/>
  <c r="Z284" i="3" s="1"/>
  <c r="Z285" i="3" s="1"/>
  <c r="Q273" i="3"/>
  <c r="Y273" i="3" s="1"/>
  <c r="Q269" i="3"/>
  <c r="AG269" i="3" s="1"/>
  <c r="AG270" i="3" s="1"/>
  <c r="AG271" i="3" s="1"/>
  <c r="AG272" i="3" s="1"/>
  <c r="AG273" i="3" s="1"/>
  <c r="AG274" i="3" s="1"/>
  <c r="AG275" i="3" s="1"/>
  <c r="AG276" i="3" s="1"/>
  <c r="AG277" i="3" s="1"/>
  <c r="AG278" i="3" s="1"/>
  <c r="AG279" i="3" s="1"/>
  <c r="AG280" i="3" s="1"/>
  <c r="AG281" i="3" s="1"/>
  <c r="I273" i="3"/>
  <c r="U273" i="3" s="1"/>
  <c r="X273" i="3" l="1"/>
  <c r="T273" i="3" s="1"/>
  <c r="X272" i="3"/>
  <c r="T272" i="3" s="1"/>
  <c r="T271" i="3"/>
  <c r="E288" i="3"/>
  <c r="F288" i="3" s="1"/>
  <c r="M274" i="3"/>
  <c r="N274" i="3" s="1"/>
  <c r="M286" i="3"/>
  <c r="N286" i="3" s="1"/>
  <c r="E274" i="3"/>
  <c r="F274" i="3" s="1"/>
  <c r="I279" i="3"/>
  <c r="AD279" i="3" s="1"/>
  <c r="AD280" i="3" s="1"/>
  <c r="AD281" i="3" s="1"/>
  <c r="AD282" i="3" s="1"/>
  <c r="AD283" i="3" s="1"/>
  <c r="AD284" i="3" s="1"/>
  <c r="AD285" i="3" s="1"/>
  <c r="AD286" i="3" s="1"/>
  <c r="E282" i="3"/>
  <c r="M287" i="3" l="1"/>
  <c r="N287" i="3" s="1"/>
  <c r="O274" i="3"/>
  <c r="P274" i="3" s="1"/>
  <c r="F282" i="3"/>
  <c r="G274" i="3"/>
  <c r="H274" i="3" s="1"/>
  <c r="Q274" i="3" l="1"/>
  <c r="Y274" i="3" s="1"/>
  <c r="Y275" i="3" s="1"/>
  <c r="Y276" i="3" s="1"/>
  <c r="Y277" i="3" s="1"/>
  <c r="Y278" i="3" s="1"/>
  <c r="Y279" i="3" s="1"/>
  <c r="O287" i="3"/>
  <c r="P287" i="3" s="1"/>
  <c r="G287" i="3"/>
  <c r="H287" i="3" s="1"/>
  <c r="I274" i="3"/>
  <c r="U274" i="3" s="1"/>
  <c r="X274" i="3" l="1"/>
  <c r="T274" i="3" s="1"/>
  <c r="M280" i="3"/>
  <c r="N280" i="3" s="1"/>
  <c r="M275" i="3"/>
  <c r="N275" i="3" s="1"/>
  <c r="Q287" i="3"/>
  <c r="AD287" i="3" s="1"/>
  <c r="I287" i="3"/>
  <c r="AL287" i="3" l="1"/>
  <c r="AL288" i="3" s="1"/>
  <c r="AL289" i="3" s="1"/>
  <c r="AL290" i="3" s="1"/>
  <c r="AL291" i="3" s="1"/>
  <c r="AL292" i="3" s="1"/>
  <c r="AL293" i="3" s="1"/>
  <c r="AL294" i="3" s="1"/>
  <c r="AL295" i="3" s="1"/>
  <c r="AL296" i="3" s="1"/>
  <c r="M288" i="3"/>
  <c r="N288" i="3" s="1"/>
  <c r="O275" i="3"/>
  <c r="P275" i="3" s="1"/>
  <c r="G275" i="3"/>
  <c r="H275" i="3" s="1"/>
  <c r="I275" i="3" s="1"/>
  <c r="V275" i="3" s="1"/>
  <c r="E276" i="3" l="1"/>
  <c r="F276" i="3" s="1"/>
  <c r="O288" i="3"/>
  <c r="P288" i="3" s="1"/>
  <c r="G288" i="3"/>
  <c r="H288" i="3" s="1"/>
  <c r="I288" i="3" s="1"/>
  <c r="Q275" i="3"/>
  <c r="U275" i="3" s="1"/>
  <c r="AO288" i="3" l="1"/>
  <c r="AO289" i="3" s="1"/>
  <c r="AO290" i="3" s="1"/>
  <c r="AO291" i="3" s="1"/>
  <c r="AO292" i="3" s="1"/>
  <c r="AO293" i="3" s="1"/>
  <c r="AO294" i="3" s="1"/>
  <c r="AO295" i="3" s="1"/>
  <c r="AO296" i="3" s="1"/>
  <c r="X275" i="3"/>
  <c r="T275" i="3" s="1"/>
  <c r="M276" i="3"/>
  <c r="N276" i="3" s="1"/>
  <c r="O276" i="3" s="1"/>
  <c r="P276" i="3" s="1"/>
  <c r="Q288" i="3"/>
  <c r="C12" i="2" s="1"/>
  <c r="AD288" i="3" l="1"/>
  <c r="AD289" i="3" s="1"/>
  <c r="AD290" i="3" s="1"/>
  <c r="AD291" i="3" s="1"/>
  <c r="AD292" i="3" s="1"/>
  <c r="AD293" i="3" s="1"/>
  <c r="AD294" i="3" s="1"/>
  <c r="AD295" i="3" s="1"/>
  <c r="AD296" i="3" s="1"/>
  <c r="Q276" i="3"/>
  <c r="G276" i="3"/>
  <c r="H276" i="3" s="1"/>
  <c r="I276" i="3" s="1"/>
  <c r="V276" i="3" s="1"/>
  <c r="U276" i="3" l="1"/>
  <c r="X276" i="3"/>
  <c r="T276" i="3" s="1"/>
  <c r="E277" i="3"/>
  <c r="F277" i="3" s="1"/>
  <c r="M277" i="3"/>
  <c r="N277" i="3" s="1"/>
  <c r="G277" i="3" l="1"/>
  <c r="H277" i="3" s="1"/>
  <c r="I277" i="3" s="1"/>
  <c r="O277" i="3"/>
  <c r="P277" i="3" s="1"/>
  <c r="Q277" i="3" s="1"/>
  <c r="V277" i="3" s="1"/>
  <c r="V278" i="3" s="1"/>
  <c r="V279" i="3" s="1"/>
  <c r="V280" i="3" s="1"/>
  <c r="V281" i="3" s="1"/>
  <c r="V282" i="3" s="1"/>
  <c r="X277" i="3" l="1"/>
  <c r="U277" i="3"/>
  <c r="M278" i="3"/>
  <c r="N278" i="3" s="1"/>
  <c r="E283" i="3"/>
  <c r="O278" i="3" l="1"/>
  <c r="P278" i="3" s="1"/>
  <c r="G278" i="3"/>
  <c r="H278" i="3" s="1"/>
  <c r="F283" i="3"/>
  <c r="I278" i="3" l="1"/>
  <c r="W278" i="3" s="1"/>
  <c r="W279" i="3" s="1"/>
  <c r="W280" i="3" s="1"/>
  <c r="Q278" i="3"/>
  <c r="M281" i="3"/>
  <c r="X278" i="3" l="1"/>
  <c r="X279" i="3" s="1"/>
  <c r="T279" i="3" s="1"/>
  <c r="U278" i="3"/>
  <c r="U279" i="3" s="1"/>
  <c r="E280" i="3"/>
  <c r="F280" i="3" s="1"/>
  <c r="T278" i="3"/>
  <c r="N281" i="3"/>
  <c r="G280" i="3" l="1"/>
  <c r="H280" i="3" s="1"/>
  <c r="O280" i="3"/>
  <c r="P280" i="3" s="1"/>
  <c r="Q280" i="3" l="1"/>
  <c r="Y280" i="3" s="1"/>
  <c r="Y281" i="3" s="1"/>
  <c r="I280" i="3"/>
  <c r="U280" i="3" s="1"/>
  <c r="M282" i="3"/>
  <c r="X280" i="3" l="1"/>
  <c r="T280" i="3" s="1"/>
  <c r="E281" i="3"/>
  <c r="F281" i="3" s="1"/>
  <c r="N282" i="3"/>
  <c r="G281" i="3" l="1"/>
  <c r="H281" i="3" s="1"/>
  <c r="O281" i="3"/>
  <c r="P281" i="3" s="1"/>
  <c r="O282" i="3"/>
  <c r="P282" i="3" s="1"/>
  <c r="G282" i="3"/>
  <c r="H282" i="3" s="1"/>
  <c r="I282" i="3" l="1"/>
  <c r="AG282" i="3" s="1"/>
  <c r="AG283" i="3" s="1"/>
  <c r="AG284" i="3" s="1"/>
  <c r="AG285" i="3" s="1"/>
  <c r="Q282" i="3"/>
  <c r="Y282" i="3" s="1"/>
  <c r="Y283" i="3" s="1"/>
  <c r="Y284" i="3" s="1"/>
  <c r="Y285" i="3" s="1"/>
  <c r="Y286" i="3" s="1"/>
  <c r="Y287" i="3" s="1"/>
  <c r="Y288" i="3" s="1"/>
  <c r="Y289" i="3" s="1"/>
  <c r="Y290" i="3" s="1"/>
  <c r="Y291" i="3" s="1"/>
  <c r="Y292" i="3" s="1"/>
  <c r="Y293" i="3" s="1"/>
  <c r="Y294" i="3" s="1"/>
  <c r="Q281" i="3"/>
  <c r="W281" i="3" s="1"/>
  <c r="W282" i="3" s="1"/>
  <c r="W283" i="3" s="1"/>
  <c r="I281" i="3"/>
  <c r="E286" i="3"/>
  <c r="X281" i="3" l="1"/>
  <c r="X282" i="3" s="1"/>
  <c r="T282" i="3" s="1"/>
  <c r="U281" i="3"/>
  <c r="U282" i="3" s="1"/>
  <c r="M284" i="3"/>
  <c r="N284" i="3" s="1"/>
  <c r="M295" i="3"/>
  <c r="N295" i="3" s="1"/>
  <c r="M283" i="3"/>
  <c r="N283" i="3" s="1"/>
  <c r="T281" i="3"/>
  <c r="F286" i="3"/>
  <c r="G286" i="3" l="1"/>
  <c r="H286" i="3" s="1"/>
  <c r="O286" i="3"/>
  <c r="P286" i="3" s="1"/>
  <c r="O283" i="3"/>
  <c r="P283" i="3" s="1"/>
  <c r="G283" i="3"/>
  <c r="H283" i="3" s="1"/>
  <c r="I283" i="3" s="1"/>
  <c r="V283" i="3" s="1"/>
  <c r="E284" i="3" l="1"/>
  <c r="F284" i="3" s="1"/>
  <c r="Q283" i="3"/>
  <c r="U283" i="3" s="1"/>
  <c r="Q286" i="3"/>
  <c r="Z286" i="3" s="1"/>
  <c r="Z287" i="3" s="1"/>
  <c r="Z288" i="3" s="1"/>
  <c r="I286" i="3"/>
  <c r="C11" i="2" s="1"/>
  <c r="M285" i="3" l="1"/>
  <c r="N285" i="3" s="1"/>
  <c r="AG286" i="3"/>
  <c r="AG287" i="3" s="1"/>
  <c r="AG288" i="3" s="1"/>
  <c r="AG289" i="3" s="1"/>
  <c r="AG290" i="3" s="1"/>
  <c r="AG291" i="3" s="1"/>
  <c r="AG292" i="3" s="1"/>
  <c r="AG293" i="3" s="1"/>
  <c r="AG294" i="3" s="1"/>
  <c r="AG295" i="3" s="1"/>
  <c r="AG296" i="3" s="1"/>
  <c r="X283" i="3"/>
  <c r="X284" i="3" s="1"/>
  <c r="E289" i="3"/>
  <c r="F289" i="3" s="1"/>
  <c r="G284" i="3"/>
  <c r="H284" i="3" s="1"/>
  <c r="I284" i="3" s="1"/>
  <c r="V284" i="3" s="1"/>
  <c r="V285" i="3" s="1"/>
  <c r="V286" i="3" s="1"/>
  <c r="V287" i="3" s="1"/>
  <c r="V288" i="3" s="1"/>
  <c r="V289" i="3" s="1"/>
  <c r="O284" i="3"/>
  <c r="P284" i="3" s="1"/>
  <c r="U284" i="3" l="1"/>
  <c r="T283" i="3"/>
  <c r="E290" i="3"/>
  <c r="F290" i="3" s="1"/>
  <c r="Q284" i="3"/>
  <c r="T284" i="3"/>
  <c r="G289" i="3"/>
  <c r="H289" i="3" s="1"/>
  <c r="O289" i="3"/>
  <c r="P289" i="3" s="1"/>
  <c r="E285" i="3" l="1"/>
  <c r="F285" i="3" s="1"/>
  <c r="W284" i="3"/>
  <c r="Q289" i="3"/>
  <c r="C7" i="2" s="1"/>
  <c r="I289" i="3"/>
  <c r="C6" i="2" s="1"/>
  <c r="Z289" i="3" l="1"/>
  <c r="Z290" i="3" s="1"/>
  <c r="Z291" i="3" s="1"/>
  <c r="Z292" i="3" s="1"/>
  <c r="Z293" i="3" s="1"/>
  <c r="Z294" i="3" s="1"/>
  <c r="Z295" i="3" s="1"/>
  <c r="Z296" i="3" s="1"/>
  <c r="AB289" i="3"/>
  <c r="AB290" i="3" s="1"/>
  <c r="AB291" i="3" s="1"/>
  <c r="AB292" i="3" s="1"/>
  <c r="AB293" i="3" s="1"/>
  <c r="AB294" i="3" s="1"/>
  <c r="AB295" i="3" s="1"/>
  <c r="AB296" i="3" s="1"/>
  <c r="G285" i="3"/>
  <c r="H285" i="3" s="1"/>
  <c r="O285" i="3"/>
  <c r="P285" i="3" s="1"/>
  <c r="Q285" i="3" l="1"/>
  <c r="U285" i="3" s="1"/>
  <c r="U286" i="3" s="1"/>
  <c r="U287" i="3" s="1"/>
  <c r="U288" i="3" s="1"/>
  <c r="U289" i="3" s="1"/>
  <c r="I285" i="3"/>
  <c r="W285" i="3" s="1"/>
  <c r="W286" i="3" s="1"/>
  <c r="W287" i="3" s="1"/>
  <c r="W288" i="3" s="1"/>
  <c r="W289" i="3" s="1"/>
  <c r="M290" i="3"/>
  <c r="X285" i="3" l="1"/>
  <c r="X286" i="3" s="1"/>
  <c r="M292" i="3"/>
  <c r="N292" i="3" s="1"/>
  <c r="N290" i="3"/>
  <c r="X287" i="3" l="1"/>
  <c r="T286" i="3"/>
  <c r="T285" i="3"/>
  <c r="O290" i="3"/>
  <c r="P290" i="3" s="1"/>
  <c r="G290" i="3"/>
  <c r="H290" i="3" s="1"/>
  <c r="I290" i="3" s="1"/>
  <c r="V290" i="3" l="1"/>
  <c r="U290" i="3"/>
  <c r="X288" i="3"/>
  <c r="T287" i="3"/>
  <c r="E291" i="3"/>
  <c r="F291" i="3" s="1"/>
  <c r="Q290" i="3"/>
  <c r="X289" i="3" l="1"/>
  <c r="T288" i="3"/>
  <c r="M291" i="3"/>
  <c r="N291" i="3" s="1"/>
  <c r="O291" i="3" s="1"/>
  <c r="P291" i="3" s="1"/>
  <c r="W290" i="3"/>
  <c r="X290" i="3" l="1"/>
  <c r="T289" i="3"/>
  <c r="Q291" i="3"/>
  <c r="W291" i="3" s="1"/>
  <c r="W292" i="3" s="1"/>
  <c r="G291" i="3"/>
  <c r="H291" i="3" s="1"/>
  <c r="I291" i="3" s="1"/>
  <c r="V291" i="3" l="1"/>
  <c r="U291" i="3"/>
  <c r="X291" i="3"/>
  <c r="T291" i="3" s="1"/>
  <c r="T290" i="3"/>
  <c r="E292" i="3"/>
  <c r="F292" i="3" s="1"/>
  <c r="O292" i="3" s="1"/>
  <c r="P292" i="3" s="1"/>
  <c r="M293" i="3"/>
  <c r="N293" i="3" s="1"/>
  <c r="G292" i="3" l="1"/>
  <c r="H292" i="3" s="1"/>
  <c r="I292" i="3" s="1"/>
  <c r="C4" i="2" s="1"/>
  <c r="Q292" i="3"/>
  <c r="O293" i="3"/>
  <c r="P293" i="3" s="1"/>
  <c r="G293" i="3"/>
  <c r="H293" i="3" s="1"/>
  <c r="E295" i="3"/>
  <c r="U292" i="3" l="1"/>
  <c r="U293" i="3" s="1"/>
  <c r="U294" i="3" s="1"/>
  <c r="V292" i="3"/>
  <c r="V293" i="3" s="1"/>
  <c r="V294" i="3" s="1"/>
  <c r="V295" i="3" s="1"/>
  <c r="V296" i="3" s="1"/>
  <c r="X292" i="3"/>
  <c r="X293" i="3" s="1"/>
  <c r="X294" i="3" s="1"/>
  <c r="I293" i="3"/>
  <c r="AC293" i="3" s="1"/>
  <c r="Q293" i="3"/>
  <c r="W293" i="3" s="1"/>
  <c r="T293" i="3"/>
  <c r="F295" i="3"/>
  <c r="M294" i="3"/>
  <c r="E294" i="3"/>
  <c r="T292" i="3" l="1"/>
  <c r="N294" i="3"/>
  <c r="G295" i="3"/>
  <c r="H295" i="3" s="1"/>
  <c r="O295" i="3"/>
  <c r="P295" i="3" s="1"/>
  <c r="F294" i="3"/>
  <c r="Q295" i="3" l="1"/>
  <c r="Y295" i="3" s="1"/>
  <c r="I295" i="3"/>
  <c r="C5" i="2" s="1"/>
  <c r="G294" i="3"/>
  <c r="H294" i="3" s="1"/>
  <c r="O294" i="3"/>
  <c r="P294" i="3" s="1"/>
  <c r="M296" i="3" l="1"/>
  <c r="X295" i="3"/>
  <c r="U295" i="3"/>
  <c r="U296" i="3" s="1"/>
  <c r="Q294" i="3"/>
  <c r="C10" i="2" s="1"/>
  <c r="I294" i="3"/>
  <c r="C8" i="2" s="1"/>
  <c r="T294" i="3"/>
  <c r="T277" i="3"/>
  <c r="N296" i="3"/>
  <c r="W294" i="3" l="1"/>
  <c r="W295" i="3" s="1"/>
  <c r="W296" i="3" s="1"/>
  <c r="AC294" i="3"/>
  <c r="AC295" i="3" s="1"/>
  <c r="AC296" i="3" s="1"/>
  <c r="X296" i="3"/>
  <c r="T295" i="3"/>
  <c r="O296" i="3"/>
  <c r="P296" i="3" s="1"/>
  <c r="Q296" i="3" s="1"/>
  <c r="C9" i="2" s="1"/>
  <c r="B10" i="2" s="1"/>
  <c r="G296" i="3"/>
  <c r="H296" i="3" s="1"/>
  <c r="I296" i="3" s="1"/>
  <c r="B9" i="2" l="1"/>
  <c r="B5" i="2"/>
  <c r="B11" i="2"/>
  <c r="B4" i="2"/>
  <c r="B6" i="2"/>
  <c r="B7" i="2"/>
  <c r="B12" i="2"/>
  <c r="B8" i="2"/>
  <c r="Y296" i="3"/>
  <c r="AJ296" i="3"/>
  <c r="T296" i="3"/>
  <c r="D8" i="9"/>
  <c r="F8" i="9"/>
  <c r="B8" i="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F47E82-AD20-4782-A171-28F9C4A39FB2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E7C5487-B418-4B6A-BA4C-9B9A2E21B42A}" name="WorksheetConnection_SBP10 - Ping Pong Game History.xlsx!GameData" type="102" refreshedVersion="6" minRefreshableVersion="5">
    <extLst>
      <ext xmlns:x15="http://schemas.microsoft.com/office/spreadsheetml/2010/11/main" uri="{DE250136-89BD-433C-8126-D09CA5730AF9}">
        <x15:connection id="GameData" autoDelete="1">
          <x15:rangePr sourceName="_xlcn.WorksheetConnection_SBP10PingPongGameHistory.xlsxGameData1"/>
        </x15:connection>
      </ext>
    </extLst>
  </connection>
  <connection id="3" xr16:uid="{1B9423B0-FB7E-47C1-84DD-2D793B91A09C}" name="WorksheetConnection_SBP10 - Ping Pong Game History.xlsx!PlayerData" type="102" refreshedVersion="6" minRefreshableVersion="5">
    <extLst>
      <ext xmlns:x15="http://schemas.microsoft.com/office/spreadsheetml/2010/11/main" uri="{DE250136-89BD-433C-8126-D09CA5730AF9}">
        <x15:connection id="PlayerData">
          <x15:rangePr sourceName="_xlcn.WorksheetConnection_SBP10PingPongGameHistory.xlsxPlayerData1"/>
        </x15:connection>
      </ext>
    </extLst>
  </connection>
</connections>
</file>

<file path=xl/sharedStrings.xml><?xml version="1.0" encoding="utf-8"?>
<sst xmlns="http://schemas.openxmlformats.org/spreadsheetml/2006/main" count="707" uniqueCount="82">
  <si>
    <t>Date</t>
  </si>
  <si>
    <t>Winner</t>
  </si>
  <si>
    <t>Player</t>
  </si>
  <si>
    <t>Winner Position</t>
  </si>
  <si>
    <t>Winner Score</t>
  </si>
  <si>
    <t>Loser</t>
  </si>
  <si>
    <t>Loser Position</t>
  </si>
  <si>
    <t>Loser Score</t>
  </si>
  <si>
    <t>Rank</t>
  </si>
  <si>
    <t>Elo</t>
  </si>
  <si>
    <t>Games Played</t>
  </si>
  <si>
    <t>Wins</t>
  </si>
  <si>
    <t>Ricky</t>
  </si>
  <si>
    <t>Losses</t>
  </si>
  <si>
    <t>Win/Loss</t>
  </si>
  <si>
    <t>Win %</t>
  </si>
  <si>
    <t>Avg Score</t>
  </si>
  <si>
    <t>Favorite Opponent</t>
  </si>
  <si>
    <t>Avg Position</t>
  </si>
  <si>
    <t>Favorite Position</t>
  </si>
  <si>
    <t>Wins vs Higher Pos</t>
  </si>
  <si>
    <t>Losses vs Lower Pos</t>
  </si>
  <si>
    <t>Consistency Index</t>
  </si>
  <si>
    <t>Bagels Inflicted</t>
  </si>
  <si>
    <t>Bagels Sustained</t>
  </si>
  <si>
    <t>Kevin K</t>
  </si>
  <si>
    <t>Winner Last ELO</t>
  </si>
  <si>
    <t>Winner Rating</t>
  </si>
  <si>
    <t>Winner Expected Score</t>
  </si>
  <si>
    <t>Winner Resulting ELO</t>
  </si>
  <si>
    <t>Loser Last ELO</t>
  </si>
  <si>
    <t>Loser Rating</t>
  </si>
  <si>
    <t>Loser Expected Score</t>
  </si>
  <si>
    <t>Loser Resulting Elo</t>
  </si>
  <si>
    <t>K</t>
  </si>
  <si>
    <t>Robin</t>
  </si>
  <si>
    <t>Dan</t>
  </si>
  <si>
    <t>Jim</t>
  </si>
  <si>
    <t>Joe</t>
  </si>
  <si>
    <t>Jason K</t>
  </si>
  <si>
    <t>Jason T</t>
  </si>
  <si>
    <t>Veronica</t>
  </si>
  <si>
    <t>Steven</t>
  </si>
  <si>
    <t>L - Jim</t>
  </si>
  <si>
    <t>Kevin L</t>
  </si>
  <si>
    <t>Clayton</t>
  </si>
  <si>
    <t>R - Kevin</t>
  </si>
  <si>
    <t>Filters for all rows above current</t>
  </si>
  <si>
    <t>FILTER(playerData,ROW(dates)&lt;ROW(A2))</t>
  </si>
  <si>
    <t>Filters for all games for a certain person</t>
  </si>
  <si>
    <t>FILTER(playerData,(winners=D4)+(losers=D4))</t>
  </si>
  <si>
    <t>Find last value in column</t>
  </si>
  <si>
    <t>INDEX(A2:A,COUNTA(A2:A),1)</t>
  </si>
  <si>
    <t>Finding last elo for player</t>
  </si>
  <si>
    <t>IFNA(IF(INDEX(FILTER(playerData,ROW(dates)&lt;ROW(D2),(winners=D2)+(losers=D2)),ROWS(FILTER(playerData,ROW(dates)&lt;ROW(D2),(winners=D2)+(losers=D2))),MATCH(WinnerString,playerDataHeaders,0))=D2,INDEX(FILTER(playerData,ROW(dates)&lt;ROW(D2),(winners=D2)+(losers=D2)),ROWS(FILTER(playerData,ROW(dates)&lt;ROW(D2),(winners=D2)+(losers=D2))),MATCH(WinnerResultingEloString,playerDataHeaders,0)),INDEX(FILTER(playerData,ROW(dates)&lt;ROW(D2),(winners=D2)+(losers=D2)),ROWS(FILTER(playerData,ROW(dates)&lt;ROW(D2),(winners=D2)+(losers=D2))),MATCH(LoserResultingEloString,playerDataHeaders,0))),2000)</t>
  </si>
  <si>
    <t>Game Number</t>
  </si>
  <si>
    <t>Rank Threshold</t>
  </si>
  <si>
    <t>Marco</t>
  </si>
  <si>
    <t>Jon</t>
  </si>
  <si>
    <t>Aaron</t>
  </si>
  <si>
    <t>Points Scored</t>
  </si>
  <si>
    <t>Upsets</t>
  </si>
  <si>
    <t>Column5</t>
  </si>
  <si>
    <t>Days Record Kept</t>
  </si>
  <si>
    <t>Total Bagels</t>
  </si>
  <si>
    <t>Point Win/Loss</t>
  </si>
  <si>
    <t>Winner Elo Change</t>
  </si>
  <si>
    <t>Loser Elo Change</t>
  </si>
  <si>
    <t>Points Lost</t>
  </si>
  <si>
    <t>Point Win %</t>
  </si>
  <si>
    <t>L - Ricky</t>
  </si>
  <si>
    <t>L - Robin</t>
  </si>
  <si>
    <t>Selected Player Elo</t>
  </si>
  <si>
    <t>Selected Player Elo Change</t>
  </si>
  <si>
    <t>Winner Last Game Won</t>
  </si>
  <si>
    <t>Winner Last Game Lost</t>
  </si>
  <si>
    <t>Loser Last Game Won</t>
  </si>
  <si>
    <t>Loser Last Game Lost</t>
  </si>
  <si>
    <t>L - Joe</t>
  </si>
  <si>
    <t>L - Steven</t>
  </si>
  <si>
    <t>Points per day</t>
  </si>
  <si>
    <t>Games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</si>
</sst>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%"/>
  </numFmts>
  <fonts count="14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Inconsolata"/>
    </font>
    <font>
      <sz val="10"/>
      <name val="Arial"/>
      <family val="2"/>
    </font>
    <font>
      <sz val="14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20"/>
      <color rgb="FF000000"/>
      <name val="Arial"/>
      <family val="2"/>
    </font>
    <font>
      <sz val="48"/>
      <color rgb="FF000000"/>
      <name val="Arial Black"/>
      <family val="2"/>
    </font>
    <font>
      <sz val="20"/>
      <color rgb="FF000000"/>
      <name val="Arial Black"/>
      <family val="2"/>
    </font>
    <font>
      <b/>
      <sz val="14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797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theme="8" tint="0.39997558519241921"/>
      </bottom>
      <diagonal/>
    </border>
    <border>
      <left style="thin">
        <color rgb="FF000000"/>
      </left>
      <right style="thin">
        <color rgb="FF000000"/>
      </right>
      <top/>
      <bottom style="thin">
        <color theme="8" tint="0.39997558519241921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0" fontId="1" fillId="0" borderId="0" xfId="0" applyFont="1" applyAlignment="1">
      <alignment horizontal="center" wrapText="1"/>
    </xf>
    <xf numFmtId="0" fontId="2" fillId="0" borderId="0" xfId="0" applyFont="1" applyAlignment="1"/>
    <xf numFmtId="0" fontId="2" fillId="0" borderId="0" xfId="0" applyFont="1"/>
    <xf numFmtId="0" fontId="3" fillId="2" borderId="0" xfId="0" applyFont="1" applyFill="1" applyAlignment="1"/>
    <xf numFmtId="14" fontId="1" fillId="0" borderId="0" xfId="0" applyNumberFormat="1" applyFont="1"/>
    <xf numFmtId="0" fontId="4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5" fillId="0" borderId="0" xfId="0" applyFont="1" applyAlignme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165" fontId="8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0" fontId="4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14" fontId="0" fillId="0" borderId="0" xfId="0" applyNumberFormat="1" applyFont="1" applyAlignment="1"/>
    <xf numFmtId="0" fontId="0" fillId="0" borderId="0" xfId="0" applyNumberFormat="1" applyFont="1" applyAlignment="1"/>
    <xf numFmtId="0" fontId="12" fillId="6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12" fillId="8" borderId="0" xfId="0" applyFont="1" applyFill="1" applyAlignment="1">
      <alignment horizontal="center" vertical="center"/>
    </xf>
    <xf numFmtId="165" fontId="12" fillId="5" borderId="0" xfId="0" applyNumberFormat="1" applyFont="1" applyFill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165" fontId="0" fillId="0" borderId="0" xfId="0" applyNumberFormat="1" applyFont="1" applyFill="1" applyAlignment="1"/>
    <xf numFmtId="165" fontId="12" fillId="8" borderId="0" xfId="0" applyNumberFormat="1" applyFont="1" applyFill="1" applyAlignment="1">
      <alignment horizontal="center" vertical="center" wrapText="1"/>
    </xf>
    <xf numFmtId="1" fontId="12" fillId="9" borderId="0" xfId="0" applyNumberFormat="1" applyFont="1" applyFill="1" applyAlignment="1">
      <alignment horizontal="center" vertical="center"/>
    </xf>
    <xf numFmtId="165" fontId="12" fillId="4" borderId="0" xfId="0" applyNumberFormat="1" applyFont="1" applyFill="1" applyAlignment="1">
      <alignment horizontal="center" vertical="center"/>
    </xf>
    <xf numFmtId="1" fontId="12" fillId="9" borderId="0" xfId="0" applyNumberFormat="1" applyFont="1" applyFill="1" applyAlignment="1">
      <alignment horizontal="center" vertical="center" wrapText="1"/>
    </xf>
    <xf numFmtId="165" fontId="12" fillId="7" borderId="0" xfId="0" applyNumberFormat="1" applyFont="1" applyFill="1" applyAlignment="1">
      <alignment horizontal="center" vertical="center" wrapText="1"/>
    </xf>
    <xf numFmtId="0" fontId="11" fillId="4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" fillId="0" borderId="0" xfId="0" applyNumberFormat="1" applyFont="1" applyAlignment="1"/>
    <xf numFmtId="0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6" fillId="0" borderId="0" xfId="0" applyFont="1" applyAlignment="1"/>
    <xf numFmtId="0" fontId="1" fillId="0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165" fontId="0" fillId="0" borderId="0" xfId="0" applyNumberFormat="1" applyFont="1" applyAlignment="1"/>
    <xf numFmtId="1" fontId="0" fillId="0" borderId="0" xfId="0" applyNumberFormat="1" applyFont="1" applyAlignment="1"/>
  </cellXfs>
  <cellStyles count="1">
    <cellStyle name="Normal" xfId="0" builtinId="0"/>
  </cellStyles>
  <dxfs count="10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5" formatCode="0.0"/>
      <fill>
        <patternFill patternType="none">
          <fgColor indexed="64"/>
          <bgColor auto="1"/>
        </patternFill>
      </fill>
    </dxf>
    <dxf>
      <numFmt numFmtId="165" formatCode="0.0"/>
      <fill>
        <patternFill patternType="none">
          <fgColor indexed="64"/>
          <bgColor auto="1"/>
        </patternFill>
      </fill>
    </dxf>
    <dxf>
      <numFmt numFmtId="165" formatCode="0.0"/>
      <fill>
        <patternFill patternType="none">
          <fgColor indexed="64"/>
          <bgColor auto="1"/>
        </patternFill>
      </fill>
    </dxf>
    <dxf>
      <numFmt numFmtId="165" formatCode="0.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yyyy/mm/dd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8" tint="0.39997558519241921"/>
        </top>
      </border>
    </dxf>
    <dxf>
      <numFmt numFmtId="165" formatCode="0.0"/>
      <fill>
        <patternFill patternType="none">
          <fgColor indexed="64"/>
          <bgColor auto="1"/>
        </patternFill>
      </fill>
    </dxf>
    <dxf>
      <border outline="0"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0.0%"/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colors>
    <mruColors>
      <color rgb="FFFF9797"/>
      <color rgb="FFDE6A00"/>
      <color rgb="FFC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13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2.xml"/><Relationship Id="rId12" Type="http://schemas.openxmlformats.org/officeDocument/2006/relationships/connections" Target="connections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theme" Target="theme/theme1.xml"/><Relationship Id="rId5" Type="http://schemas.openxmlformats.org/officeDocument/2006/relationships/chartsheet" Target="chartsheets/sheet4.xml"/><Relationship Id="rId15" Type="http://schemas.openxmlformats.org/officeDocument/2006/relationships/powerPivotData" Target="model/item.data"/><Relationship Id="rId10" Type="http://schemas.openxmlformats.org/officeDocument/2006/relationships/worksheet" Target="worksheets/sheet5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A07-4C56-9AFA-AFE98F77EEAA}"/>
              </c:ext>
            </c:extLst>
          </c:dPt>
          <c:dPt>
            <c:idx val="1"/>
            <c:bubble3D val="0"/>
            <c:spPr>
              <a:solidFill>
                <a:srgbClr val="FF9797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A07-4C56-9AFA-AFE98F77EEAA}"/>
              </c:ext>
            </c:extLst>
          </c:dPt>
          <c:dLbls>
            <c:dLbl>
              <c:idx val="0"/>
              <c:layout>
                <c:manualLayout>
                  <c:x val="0.18214925797842435"/>
                  <c:y val="-0.1791044776119403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A07-4C56-9AFA-AFE98F77EEAA}"/>
                </c:ext>
              </c:extLst>
            </c:dLbl>
            <c:dLbl>
              <c:idx val="1"/>
              <c:layout>
                <c:manualLayout>
                  <c:x val="-0.16757731734015041"/>
                  <c:y val="0.2089552238805969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A07-4C56-9AFA-AFE98F77EEAA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('Player Dashboard'!$J$5,'Player Dashboard'!$L$5)</c:f>
              <c:numCache>
                <c:formatCode>General</c:formatCode>
                <c:ptCount val="2"/>
                <c:pt idx="0">
                  <c:v>66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7-4C56-9AFA-AFE98F77EEA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1696213411920019E-2"/>
                  <c:y val="3.8883998146010969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5594541910331"/>
                      <c:h val="0.3190120975895031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EEC8-46E5-A4D7-0333E275C4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'Player Dashboard'!$F$5</c:f>
              <c:numCache>
                <c:formatCode>General</c:formatCode>
                <c:ptCount val="1"/>
                <c:pt idx="0">
                  <c:v>1586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7-4E98-B4F9-C849D50B0E09}"/>
            </c:ext>
          </c:extLst>
        </c:ser>
        <c:ser>
          <c:idx val="1"/>
          <c:order val="1"/>
          <c:spPr>
            <a:solidFill>
              <a:srgbClr val="FF9797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590294716045362"/>
                      <c:h val="0.3204960274351595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A93A-ED4C-B5EB-90D524E79AB9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'Player Dashboard'!$H$5</c:f>
              <c:numCache>
                <c:formatCode>General</c:formatCode>
                <c:ptCount val="1"/>
                <c:pt idx="0">
                  <c:v>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7-4E98-B4F9-C849D50B0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91546728"/>
        <c:axId val="891542464"/>
      </c:barChart>
      <c:catAx>
        <c:axId val="8915467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91542464"/>
        <c:crosses val="autoZero"/>
        <c:auto val="1"/>
        <c:lblAlgn val="ctr"/>
        <c:lblOffset val="100"/>
        <c:noMultiLvlLbl val="0"/>
      </c:catAx>
      <c:valAx>
        <c:axId val="891542464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891546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60000"/>
        <a:lumOff val="40000"/>
      </a:schemeClr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'Elo Data'!$U$3:$U$296</c:f>
              <c:numCache>
                <c:formatCode>0.0</c:formatCode>
                <c:ptCount val="294"/>
                <c:pt idx="0">
                  <c:v>2000</c:v>
                </c:pt>
                <c:pt idx="1">
                  <c:v>2015</c:v>
                </c:pt>
                <c:pt idx="2">
                  <c:v>2028.7080052393337</c:v>
                </c:pt>
                <c:pt idx="3">
                  <c:v>2028.7080052393337</c:v>
                </c:pt>
                <c:pt idx="4">
                  <c:v>2028.7080052393337</c:v>
                </c:pt>
                <c:pt idx="5">
                  <c:v>2042.4713940353911</c:v>
                </c:pt>
                <c:pt idx="6">
                  <c:v>2056.2577750247324</c:v>
                </c:pt>
                <c:pt idx="7">
                  <c:v>2056.2577750247324</c:v>
                </c:pt>
                <c:pt idx="8">
                  <c:v>2056.2577750247324</c:v>
                </c:pt>
                <c:pt idx="9">
                  <c:v>2056.2577750247324</c:v>
                </c:pt>
                <c:pt idx="10">
                  <c:v>2056.2577750247324</c:v>
                </c:pt>
                <c:pt idx="11">
                  <c:v>2056.2577750247324</c:v>
                </c:pt>
                <c:pt idx="12">
                  <c:v>2069.3854328307593</c:v>
                </c:pt>
                <c:pt idx="13">
                  <c:v>2081.4097260616827</c:v>
                </c:pt>
                <c:pt idx="14">
                  <c:v>2092.4516761517621</c:v>
                </c:pt>
                <c:pt idx="15">
                  <c:v>2102.6223592179476</c:v>
                </c:pt>
                <c:pt idx="16">
                  <c:v>2112.0212938901932</c:v>
                </c:pt>
                <c:pt idx="17">
                  <c:v>2120.7363015988567</c:v>
                </c:pt>
                <c:pt idx="18">
                  <c:v>2128.8441781592023</c:v>
                </c:pt>
                <c:pt idx="19">
                  <c:v>2136.4117446590449</c:v>
                </c:pt>
                <c:pt idx="20">
                  <c:v>2143.4970191982502</c:v>
                </c:pt>
                <c:pt idx="21">
                  <c:v>2150.1503674616524</c:v>
                </c:pt>
                <c:pt idx="22">
                  <c:v>2156.4155623000552</c:v>
                </c:pt>
                <c:pt idx="23">
                  <c:v>2156.4155623000552</c:v>
                </c:pt>
                <c:pt idx="24">
                  <c:v>2162.3307245467049</c:v>
                </c:pt>
                <c:pt idx="25">
                  <c:v>2167.9291403130496</c:v>
                </c:pt>
                <c:pt idx="26">
                  <c:v>2176.9082686322067</c:v>
                </c:pt>
                <c:pt idx="27">
                  <c:v>2183.0579969387359</c:v>
                </c:pt>
                <c:pt idx="28">
                  <c:v>2161.1889758944289</c:v>
                </c:pt>
                <c:pt idx="29">
                  <c:v>2140.894763768365</c:v>
                </c:pt>
                <c:pt idx="30">
                  <c:v>2140.894763768365</c:v>
                </c:pt>
                <c:pt idx="31">
                  <c:v>2140.894763768365</c:v>
                </c:pt>
                <c:pt idx="32">
                  <c:v>2148.1858713637662</c:v>
                </c:pt>
                <c:pt idx="33">
                  <c:v>2158.862106352296</c:v>
                </c:pt>
                <c:pt idx="34">
                  <c:v>2158.862106352296</c:v>
                </c:pt>
                <c:pt idx="35">
                  <c:v>2165.9602832438145</c:v>
                </c:pt>
                <c:pt idx="36">
                  <c:v>2171.320821555466</c:v>
                </c:pt>
                <c:pt idx="37">
                  <c:v>2171.320821555466</c:v>
                </c:pt>
                <c:pt idx="38">
                  <c:v>2180.0042387362982</c:v>
                </c:pt>
                <c:pt idx="39">
                  <c:v>2188.0840373270412</c:v>
                </c:pt>
                <c:pt idx="40">
                  <c:v>2188.0840373270412</c:v>
                </c:pt>
                <c:pt idx="41">
                  <c:v>2193.3385419985857</c:v>
                </c:pt>
                <c:pt idx="42">
                  <c:v>2201.1064352341364</c:v>
                </c:pt>
                <c:pt idx="43">
                  <c:v>2201.1064352341364</c:v>
                </c:pt>
                <c:pt idx="44">
                  <c:v>2206.3703392554667</c:v>
                </c:pt>
                <c:pt idx="45">
                  <c:v>2211.3763604287624</c:v>
                </c:pt>
                <c:pt idx="46">
                  <c:v>2216.1466010587433</c:v>
                </c:pt>
                <c:pt idx="47">
                  <c:v>2216.1466010587433</c:v>
                </c:pt>
                <c:pt idx="48">
                  <c:v>2216.1466010587433</c:v>
                </c:pt>
                <c:pt idx="49">
                  <c:v>2220.7006230463262</c:v>
                </c:pt>
                <c:pt idx="50">
                  <c:v>2227.3621063453525</c:v>
                </c:pt>
                <c:pt idx="51">
                  <c:v>2227.3621063453525</c:v>
                </c:pt>
                <c:pt idx="52">
                  <c:v>2227.3621063453525</c:v>
                </c:pt>
                <c:pt idx="53">
                  <c:v>2227.3621063453525</c:v>
                </c:pt>
                <c:pt idx="54">
                  <c:v>2233.4093281214041</c:v>
                </c:pt>
                <c:pt idx="55">
                  <c:v>2237.6644770116891</c:v>
                </c:pt>
                <c:pt idx="56">
                  <c:v>2237.6644770116891</c:v>
                </c:pt>
                <c:pt idx="57">
                  <c:v>2237.6644770116891</c:v>
                </c:pt>
                <c:pt idx="58">
                  <c:v>2242.8177386352413</c:v>
                </c:pt>
                <c:pt idx="59">
                  <c:v>2242.8177386352413</c:v>
                </c:pt>
                <c:pt idx="60">
                  <c:v>2242.8177386352413</c:v>
                </c:pt>
                <c:pt idx="61">
                  <c:v>2242.8177386352413</c:v>
                </c:pt>
                <c:pt idx="62">
                  <c:v>2242.8177386352413</c:v>
                </c:pt>
                <c:pt idx="63">
                  <c:v>2248.2913576378637</c:v>
                </c:pt>
                <c:pt idx="64">
                  <c:v>2248.2913576378637</c:v>
                </c:pt>
                <c:pt idx="65">
                  <c:v>2248.2913576378637</c:v>
                </c:pt>
                <c:pt idx="66">
                  <c:v>2252.5889032366126</c:v>
                </c:pt>
                <c:pt idx="67">
                  <c:v>2227.1919820205649</c:v>
                </c:pt>
                <c:pt idx="68">
                  <c:v>2203.052976545614</c:v>
                </c:pt>
                <c:pt idx="69">
                  <c:v>2210.3358195655846</c:v>
                </c:pt>
                <c:pt idx="70">
                  <c:v>2210.3358195655846</c:v>
                </c:pt>
                <c:pt idx="71">
                  <c:v>2210.3358195655846</c:v>
                </c:pt>
                <c:pt idx="72">
                  <c:v>2186.1881706560066</c:v>
                </c:pt>
                <c:pt idx="73">
                  <c:v>2186.1881706560066</c:v>
                </c:pt>
                <c:pt idx="74">
                  <c:v>2186.1881706560066</c:v>
                </c:pt>
                <c:pt idx="75">
                  <c:v>2186.1881706560066</c:v>
                </c:pt>
                <c:pt idx="76">
                  <c:v>2186.1881706560066</c:v>
                </c:pt>
                <c:pt idx="77">
                  <c:v>2186.1881706560066</c:v>
                </c:pt>
                <c:pt idx="78">
                  <c:v>2186.1881706560066</c:v>
                </c:pt>
                <c:pt idx="79">
                  <c:v>2186.1881706560066</c:v>
                </c:pt>
                <c:pt idx="80">
                  <c:v>2186.1881706560066</c:v>
                </c:pt>
                <c:pt idx="81">
                  <c:v>2186.1881706560066</c:v>
                </c:pt>
                <c:pt idx="82">
                  <c:v>2186.1881706560066</c:v>
                </c:pt>
                <c:pt idx="83">
                  <c:v>2186.1881706560066</c:v>
                </c:pt>
                <c:pt idx="84">
                  <c:v>2186.1881706560066</c:v>
                </c:pt>
                <c:pt idx="85">
                  <c:v>2186.1881706560066</c:v>
                </c:pt>
                <c:pt idx="86">
                  <c:v>2186.1881706560066</c:v>
                </c:pt>
                <c:pt idx="87">
                  <c:v>2186.1881706560066</c:v>
                </c:pt>
                <c:pt idx="88">
                  <c:v>2186.1881706560066</c:v>
                </c:pt>
                <c:pt idx="89">
                  <c:v>2186.1881706560066</c:v>
                </c:pt>
                <c:pt idx="90">
                  <c:v>2186.1881706560066</c:v>
                </c:pt>
                <c:pt idx="91">
                  <c:v>2186.1881706560066</c:v>
                </c:pt>
                <c:pt idx="92">
                  <c:v>2186.1881706560066</c:v>
                </c:pt>
                <c:pt idx="93">
                  <c:v>2186.1881706560066</c:v>
                </c:pt>
                <c:pt idx="94">
                  <c:v>2186.1881706560066</c:v>
                </c:pt>
                <c:pt idx="95">
                  <c:v>2186.1881706560066</c:v>
                </c:pt>
                <c:pt idx="96">
                  <c:v>2186.1881706560066</c:v>
                </c:pt>
                <c:pt idx="97">
                  <c:v>2186.1881706560066</c:v>
                </c:pt>
                <c:pt idx="98">
                  <c:v>2186.1881706560066</c:v>
                </c:pt>
                <c:pt idx="99">
                  <c:v>2186.1881706560066</c:v>
                </c:pt>
                <c:pt idx="100">
                  <c:v>2186.1881706560066</c:v>
                </c:pt>
                <c:pt idx="101">
                  <c:v>2186.1881706560066</c:v>
                </c:pt>
                <c:pt idx="102">
                  <c:v>2186.1881706560066</c:v>
                </c:pt>
                <c:pt idx="103">
                  <c:v>2186.1881706560066</c:v>
                </c:pt>
                <c:pt idx="104">
                  <c:v>2186.1881706560066</c:v>
                </c:pt>
                <c:pt idx="105">
                  <c:v>2186.1881706560066</c:v>
                </c:pt>
                <c:pt idx="106">
                  <c:v>2186.1881706560066</c:v>
                </c:pt>
                <c:pt idx="107">
                  <c:v>2186.1881706560066</c:v>
                </c:pt>
                <c:pt idx="108">
                  <c:v>2186.1881706560066</c:v>
                </c:pt>
                <c:pt idx="109">
                  <c:v>2186.1881706560066</c:v>
                </c:pt>
                <c:pt idx="110">
                  <c:v>2186.1881706560066</c:v>
                </c:pt>
                <c:pt idx="111">
                  <c:v>2186.1881706560066</c:v>
                </c:pt>
                <c:pt idx="112">
                  <c:v>2186.1881706560066</c:v>
                </c:pt>
                <c:pt idx="113">
                  <c:v>2186.1881706560066</c:v>
                </c:pt>
                <c:pt idx="114">
                  <c:v>2186.1881706560066</c:v>
                </c:pt>
                <c:pt idx="115">
                  <c:v>2186.1881706560066</c:v>
                </c:pt>
                <c:pt idx="116">
                  <c:v>2186.1881706560066</c:v>
                </c:pt>
                <c:pt idx="117">
                  <c:v>2186.1881706560066</c:v>
                </c:pt>
                <c:pt idx="118">
                  <c:v>2186.1881706560066</c:v>
                </c:pt>
                <c:pt idx="119">
                  <c:v>2186.1881706560066</c:v>
                </c:pt>
                <c:pt idx="120">
                  <c:v>2186.1881706560066</c:v>
                </c:pt>
                <c:pt idx="121">
                  <c:v>2186.1881706560066</c:v>
                </c:pt>
                <c:pt idx="122">
                  <c:v>2186.1881706560066</c:v>
                </c:pt>
                <c:pt idx="123">
                  <c:v>2186.1881706560066</c:v>
                </c:pt>
                <c:pt idx="124">
                  <c:v>2186.1881706560066</c:v>
                </c:pt>
                <c:pt idx="125">
                  <c:v>2186.1881706560066</c:v>
                </c:pt>
                <c:pt idx="126">
                  <c:v>2186.1881706560066</c:v>
                </c:pt>
                <c:pt idx="127">
                  <c:v>2186.1881706560066</c:v>
                </c:pt>
                <c:pt idx="128">
                  <c:v>2186.1881706560066</c:v>
                </c:pt>
                <c:pt idx="129">
                  <c:v>2186.1881706560066</c:v>
                </c:pt>
                <c:pt idx="130">
                  <c:v>2186.1881706560066</c:v>
                </c:pt>
                <c:pt idx="131">
                  <c:v>2186.1881706560066</c:v>
                </c:pt>
                <c:pt idx="132">
                  <c:v>2186.1881706560066</c:v>
                </c:pt>
                <c:pt idx="133">
                  <c:v>2186.1881706560066</c:v>
                </c:pt>
                <c:pt idx="134">
                  <c:v>2186.1881706560066</c:v>
                </c:pt>
                <c:pt idx="135">
                  <c:v>2186.1881706560066</c:v>
                </c:pt>
                <c:pt idx="136">
                  <c:v>2186.1881706560066</c:v>
                </c:pt>
                <c:pt idx="137">
                  <c:v>2186.1881706560066</c:v>
                </c:pt>
                <c:pt idx="138">
                  <c:v>2186.1881706560066</c:v>
                </c:pt>
                <c:pt idx="139">
                  <c:v>2186.1881706560066</c:v>
                </c:pt>
                <c:pt idx="140">
                  <c:v>2186.1881706560066</c:v>
                </c:pt>
                <c:pt idx="141">
                  <c:v>2186.1881706560066</c:v>
                </c:pt>
                <c:pt idx="142">
                  <c:v>2186.1881706560066</c:v>
                </c:pt>
                <c:pt idx="143">
                  <c:v>2186.1881706560066</c:v>
                </c:pt>
                <c:pt idx="144">
                  <c:v>2186.1881706560066</c:v>
                </c:pt>
                <c:pt idx="145">
                  <c:v>2186.1881706560066</c:v>
                </c:pt>
                <c:pt idx="146">
                  <c:v>2186.1881706560066</c:v>
                </c:pt>
                <c:pt idx="147">
                  <c:v>2186.1881706560066</c:v>
                </c:pt>
                <c:pt idx="148">
                  <c:v>2186.1881706560066</c:v>
                </c:pt>
                <c:pt idx="149">
                  <c:v>2186.1881706560066</c:v>
                </c:pt>
                <c:pt idx="150">
                  <c:v>2186.1881706560066</c:v>
                </c:pt>
                <c:pt idx="151">
                  <c:v>2186.1881706560066</c:v>
                </c:pt>
                <c:pt idx="152">
                  <c:v>2186.1881706560066</c:v>
                </c:pt>
                <c:pt idx="153">
                  <c:v>2163.2231414952312</c:v>
                </c:pt>
                <c:pt idx="154">
                  <c:v>2163.2231414952312</c:v>
                </c:pt>
                <c:pt idx="155">
                  <c:v>2163.2231414952312</c:v>
                </c:pt>
                <c:pt idx="156">
                  <c:v>2163.2231414952312</c:v>
                </c:pt>
                <c:pt idx="157">
                  <c:v>2178.0366887288542</c:v>
                </c:pt>
                <c:pt idx="158">
                  <c:v>2178.0366887288542</c:v>
                </c:pt>
                <c:pt idx="159">
                  <c:v>2178.0366887288542</c:v>
                </c:pt>
                <c:pt idx="160">
                  <c:v>2178.0366887288542</c:v>
                </c:pt>
                <c:pt idx="161">
                  <c:v>2178.0366887288542</c:v>
                </c:pt>
                <c:pt idx="162">
                  <c:v>2178.0366887288542</c:v>
                </c:pt>
                <c:pt idx="163">
                  <c:v>2178.0366887288542</c:v>
                </c:pt>
                <c:pt idx="164">
                  <c:v>2187.0939241713972</c:v>
                </c:pt>
                <c:pt idx="165">
                  <c:v>2187.0939241713972</c:v>
                </c:pt>
                <c:pt idx="166">
                  <c:v>2187.0939241713972</c:v>
                </c:pt>
                <c:pt idx="167">
                  <c:v>2187.0939241713972</c:v>
                </c:pt>
                <c:pt idx="168">
                  <c:v>2187.0939241713972</c:v>
                </c:pt>
                <c:pt idx="169">
                  <c:v>2187.0939241713972</c:v>
                </c:pt>
                <c:pt idx="170">
                  <c:v>2187.0939241713972</c:v>
                </c:pt>
                <c:pt idx="171">
                  <c:v>2201.3576227918256</c:v>
                </c:pt>
                <c:pt idx="172">
                  <c:v>2201.3576227918256</c:v>
                </c:pt>
                <c:pt idx="173">
                  <c:v>2207.6036949748018</c:v>
                </c:pt>
                <c:pt idx="174">
                  <c:v>2207.6036949748018</c:v>
                </c:pt>
                <c:pt idx="175">
                  <c:v>2207.6036949748018</c:v>
                </c:pt>
                <c:pt idx="176">
                  <c:v>2213.5015806254446</c:v>
                </c:pt>
                <c:pt idx="177">
                  <c:v>2219.0843342546077</c:v>
                </c:pt>
                <c:pt idx="178">
                  <c:v>2224.3809097859216</c:v>
                </c:pt>
                <c:pt idx="179">
                  <c:v>2224.3809097859216</c:v>
                </c:pt>
                <c:pt idx="180">
                  <c:v>2224.3809097859216</c:v>
                </c:pt>
                <c:pt idx="181">
                  <c:v>2224.3809097859216</c:v>
                </c:pt>
                <c:pt idx="182">
                  <c:v>2224.3809097859216</c:v>
                </c:pt>
                <c:pt idx="183">
                  <c:v>2229.4167513851035</c:v>
                </c:pt>
                <c:pt idx="184">
                  <c:v>2229.4167513851035</c:v>
                </c:pt>
                <c:pt idx="185">
                  <c:v>2229.4167513851035</c:v>
                </c:pt>
                <c:pt idx="186">
                  <c:v>2229.4167513851035</c:v>
                </c:pt>
                <c:pt idx="187">
                  <c:v>2229.4167513851035</c:v>
                </c:pt>
                <c:pt idx="188">
                  <c:v>2229.4167513851035</c:v>
                </c:pt>
                <c:pt idx="189">
                  <c:v>2229.4167513851035</c:v>
                </c:pt>
                <c:pt idx="190">
                  <c:v>2204.2142937349613</c:v>
                </c:pt>
                <c:pt idx="191">
                  <c:v>2210.2992715570153</c:v>
                </c:pt>
                <c:pt idx="192">
                  <c:v>2210.2992715570153</c:v>
                </c:pt>
                <c:pt idx="193">
                  <c:v>2210.2992715570153</c:v>
                </c:pt>
                <c:pt idx="194">
                  <c:v>2210.2992715570153</c:v>
                </c:pt>
                <c:pt idx="195">
                  <c:v>2210.2992715570153</c:v>
                </c:pt>
                <c:pt idx="196">
                  <c:v>2210.2992715570153</c:v>
                </c:pt>
                <c:pt idx="197">
                  <c:v>2210.2992715570153</c:v>
                </c:pt>
                <c:pt idx="198">
                  <c:v>2216.0514896074342</c:v>
                </c:pt>
                <c:pt idx="199">
                  <c:v>2221.5020773109145</c:v>
                </c:pt>
                <c:pt idx="200">
                  <c:v>2226.6783415043633</c:v>
                </c:pt>
                <c:pt idx="201">
                  <c:v>2226.6783415043633</c:v>
                </c:pt>
                <c:pt idx="202">
                  <c:v>2226.6783415043633</c:v>
                </c:pt>
                <c:pt idx="203">
                  <c:v>2226.6783415043633</c:v>
                </c:pt>
                <c:pt idx="204">
                  <c:v>2226.6783415043633</c:v>
                </c:pt>
                <c:pt idx="205">
                  <c:v>2226.6783415043633</c:v>
                </c:pt>
                <c:pt idx="206">
                  <c:v>2226.6783415043633</c:v>
                </c:pt>
                <c:pt idx="207">
                  <c:v>2226.6783415043633</c:v>
                </c:pt>
                <c:pt idx="208">
                  <c:v>2226.6783415043633</c:v>
                </c:pt>
                <c:pt idx="209">
                  <c:v>2226.6783415043633</c:v>
                </c:pt>
                <c:pt idx="210">
                  <c:v>2226.6783415043633</c:v>
                </c:pt>
                <c:pt idx="211">
                  <c:v>2226.6783415043633</c:v>
                </c:pt>
                <c:pt idx="212">
                  <c:v>2226.6783415043633</c:v>
                </c:pt>
                <c:pt idx="213">
                  <c:v>2226.6783415043633</c:v>
                </c:pt>
                <c:pt idx="214">
                  <c:v>2226.6783415043633</c:v>
                </c:pt>
                <c:pt idx="215">
                  <c:v>2226.6783415043633</c:v>
                </c:pt>
                <c:pt idx="216">
                  <c:v>2226.6783415043633</c:v>
                </c:pt>
                <c:pt idx="217">
                  <c:v>2226.6783415043633</c:v>
                </c:pt>
                <c:pt idx="218">
                  <c:v>2226.6783415043633</c:v>
                </c:pt>
                <c:pt idx="219">
                  <c:v>2226.6783415043633</c:v>
                </c:pt>
                <c:pt idx="220">
                  <c:v>2226.6783415043633</c:v>
                </c:pt>
                <c:pt idx="221">
                  <c:v>2226.6783415043633</c:v>
                </c:pt>
                <c:pt idx="222">
                  <c:v>2226.6783415043633</c:v>
                </c:pt>
                <c:pt idx="223">
                  <c:v>2202.1232161132484</c:v>
                </c:pt>
                <c:pt idx="224">
                  <c:v>2202.1232161132484</c:v>
                </c:pt>
                <c:pt idx="225">
                  <c:v>2202.1232161132484</c:v>
                </c:pt>
                <c:pt idx="226">
                  <c:v>2209.3318085011151</c:v>
                </c:pt>
                <c:pt idx="227">
                  <c:v>2209.3318085011151</c:v>
                </c:pt>
                <c:pt idx="228">
                  <c:v>2209.3318085011151</c:v>
                </c:pt>
                <c:pt idx="229">
                  <c:v>2209.3318085011151</c:v>
                </c:pt>
                <c:pt idx="230">
                  <c:v>2209.3318085011151</c:v>
                </c:pt>
                <c:pt idx="231">
                  <c:v>2209.3318085011151</c:v>
                </c:pt>
                <c:pt idx="232">
                  <c:v>2209.3318085011151</c:v>
                </c:pt>
                <c:pt idx="233">
                  <c:v>2209.3318085011151</c:v>
                </c:pt>
                <c:pt idx="234">
                  <c:v>2209.3318085011151</c:v>
                </c:pt>
                <c:pt idx="235">
                  <c:v>2209.3318085011151</c:v>
                </c:pt>
                <c:pt idx="236">
                  <c:v>2209.3318085011151</c:v>
                </c:pt>
                <c:pt idx="237">
                  <c:v>2209.3318085011151</c:v>
                </c:pt>
                <c:pt idx="238">
                  <c:v>2209.3318085011151</c:v>
                </c:pt>
                <c:pt idx="239">
                  <c:v>2209.3318085011151</c:v>
                </c:pt>
                <c:pt idx="240">
                  <c:v>2209.3318085011151</c:v>
                </c:pt>
                <c:pt idx="241">
                  <c:v>2209.3318085011151</c:v>
                </c:pt>
                <c:pt idx="242">
                  <c:v>2215.9350308371536</c:v>
                </c:pt>
                <c:pt idx="243">
                  <c:v>2222.1550901712822</c:v>
                </c:pt>
                <c:pt idx="244">
                  <c:v>2228.0294691988311</c:v>
                </c:pt>
                <c:pt idx="245">
                  <c:v>2233.5909084180175</c:v>
                </c:pt>
                <c:pt idx="246">
                  <c:v>2208.8680931445542</c:v>
                </c:pt>
                <c:pt idx="247">
                  <c:v>2208.8680931445542</c:v>
                </c:pt>
                <c:pt idx="248">
                  <c:v>2208.8680931445542</c:v>
                </c:pt>
                <c:pt idx="249">
                  <c:v>2208.8680931445542</c:v>
                </c:pt>
                <c:pt idx="250">
                  <c:v>2208.8680931445542</c:v>
                </c:pt>
                <c:pt idx="251">
                  <c:v>2208.8680931445542</c:v>
                </c:pt>
                <c:pt idx="252">
                  <c:v>2208.8680931445542</c:v>
                </c:pt>
                <c:pt idx="253">
                  <c:v>2208.8680931445542</c:v>
                </c:pt>
                <c:pt idx="254">
                  <c:v>2185.8539597319509</c:v>
                </c:pt>
                <c:pt idx="255">
                  <c:v>2194.3583908986957</c:v>
                </c:pt>
                <c:pt idx="256">
                  <c:v>2202.2790359759811</c:v>
                </c:pt>
                <c:pt idx="257">
                  <c:v>2202.2790359759811</c:v>
                </c:pt>
                <c:pt idx="258">
                  <c:v>2202.2790359759811</c:v>
                </c:pt>
                <c:pt idx="259">
                  <c:v>2202.2790359759811</c:v>
                </c:pt>
                <c:pt idx="260">
                  <c:v>2202.2790359759811</c:v>
                </c:pt>
                <c:pt idx="261">
                  <c:v>2202.2790359759811</c:v>
                </c:pt>
                <c:pt idx="262">
                  <c:v>2202.2790359759811</c:v>
                </c:pt>
                <c:pt idx="263">
                  <c:v>2202.2790359759811</c:v>
                </c:pt>
                <c:pt idx="264">
                  <c:v>2202.2790359759811</c:v>
                </c:pt>
                <c:pt idx="265">
                  <c:v>2202.2790359759811</c:v>
                </c:pt>
                <c:pt idx="266">
                  <c:v>2202.2790359759811</c:v>
                </c:pt>
                <c:pt idx="267">
                  <c:v>2210.291200166811</c:v>
                </c:pt>
                <c:pt idx="268">
                  <c:v>2217.7734412769773</c:v>
                </c:pt>
                <c:pt idx="269">
                  <c:v>2217.7734412769773</c:v>
                </c:pt>
                <c:pt idx="270">
                  <c:v>2217.7734412769773</c:v>
                </c:pt>
                <c:pt idx="271">
                  <c:v>2217.7734412769773</c:v>
                </c:pt>
                <c:pt idx="272">
                  <c:v>2231.3343562789678</c:v>
                </c:pt>
                <c:pt idx="273">
                  <c:v>2243.7460457692564</c:v>
                </c:pt>
                <c:pt idx="274">
                  <c:v>2225.1323200395236</c:v>
                </c:pt>
                <c:pt idx="275">
                  <c:v>2225.1323200395236</c:v>
                </c:pt>
                <c:pt idx="276">
                  <c:v>2225.1323200395236</c:v>
                </c:pt>
                <c:pt idx="277">
                  <c:v>2225.1323200395236</c:v>
                </c:pt>
                <c:pt idx="278">
                  <c:v>2225.1323200395236</c:v>
                </c:pt>
                <c:pt idx="279">
                  <c:v>2225.1323200395236</c:v>
                </c:pt>
                <c:pt idx="280">
                  <c:v>2237.9428836760717</c:v>
                </c:pt>
                <c:pt idx="281">
                  <c:v>2244.7045110459658</c:v>
                </c:pt>
                <c:pt idx="282">
                  <c:v>2244.7045110459658</c:v>
                </c:pt>
                <c:pt idx="283">
                  <c:v>2244.7045110459658</c:v>
                </c:pt>
                <c:pt idx="284">
                  <c:v>2244.7045110459658</c:v>
                </c:pt>
                <c:pt idx="285">
                  <c:v>2244.7045110459658</c:v>
                </c:pt>
                <c:pt idx="286">
                  <c:v>2244.7045110459658</c:v>
                </c:pt>
                <c:pt idx="287">
                  <c:v>2251.6912327399477</c:v>
                </c:pt>
                <c:pt idx="288">
                  <c:v>2258.2561332365526</c:v>
                </c:pt>
                <c:pt idx="289">
                  <c:v>2268.3521966456665</c:v>
                </c:pt>
                <c:pt idx="290">
                  <c:v>2268.3521966456665</c:v>
                </c:pt>
                <c:pt idx="291">
                  <c:v>2268.3521966456665</c:v>
                </c:pt>
                <c:pt idx="292">
                  <c:v>2268.3521966456665</c:v>
                </c:pt>
                <c:pt idx="293">
                  <c:v>2268.3521966456665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DC-5A43-BDB5-B62BAA449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505423"/>
        <c:axId val="1715198767"/>
      </c:scatterChart>
      <c:valAx>
        <c:axId val="1670505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198767"/>
        <c:crosses val="autoZero"/>
        <c:crossBetween val="midCat"/>
      </c:valAx>
      <c:valAx>
        <c:axId val="1715198767"/>
        <c:scaling>
          <c:orientation val="minMax"/>
          <c:max val="2300"/>
          <c:min val="1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505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'Elo Data'!$W$2</c:f>
              <c:strCache>
                <c:ptCount val="1"/>
                <c:pt idx="0">
                  <c:v>Jim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'Elo Data'!$W$3:$W$296</c:f>
              <c:numCache>
                <c:formatCode>0.0</c:formatCode>
                <c:ptCount val="29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1986.2366112039426</c:v>
                </c:pt>
                <c:pt idx="6">
                  <c:v>1986.2366112039426</c:v>
                </c:pt>
                <c:pt idx="7">
                  <c:v>1971.2923908445055</c:v>
                </c:pt>
                <c:pt idx="8">
                  <c:v>1957.6349560152576</c:v>
                </c:pt>
                <c:pt idx="9">
                  <c:v>1945.1368066552916</c:v>
                </c:pt>
                <c:pt idx="10">
                  <c:v>1933.6736085326334</c:v>
                </c:pt>
                <c:pt idx="11">
                  <c:v>1921.5242224508397</c:v>
                </c:pt>
                <c:pt idx="12">
                  <c:v>1921.5242224508397</c:v>
                </c:pt>
                <c:pt idx="13">
                  <c:v>1921.5242224508397</c:v>
                </c:pt>
                <c:pt idx="14">
                  <c:v>1921.5242224508397</c:v>
                </c:pt>
                <c:pt idx="15">
                  <c:v>1921.5242224508397</c:v>
                </c:pt>
                <c:pt idx="16">
                  <c:v>1921.5242224508397</c:v>
                </c:pt>
                <c:pt idx="17">
                  <c:v>1921.5242224508397</c:v>
                </c:pt>
                <c:pt idx="18">
                  <c:v>1921.5242224508397</c:v>
                </c:pt>
                <c:pt idx="19">
                  <c:v>1921.5242224508397</c:v>
                </c:pt>
                <c:pt idx="20">
                  <c:v>1921.5242224508397</c:v>
                </c:pt>
                <c:pt idx="21">
                  <c:v>1921.5242224508397</c:v>
                </c:pt>
                <c:pt idx="22">
                  <c:v>1921.5242224508397</c:v>
                </c:pt>
                <c:pt idx="23">
                  <c:v>1941.4533080123706</c:v>
                </c:pt>
                <c:pt idx="24">
                  <c:v>1941.4533080123706</c:v>
                </c:pt>
                <c:pt idx="25">
                  <c:v>1941.4533080123706</c:v>
                </c:pt>
                <c:pt idx="26">
                  <c:v>1941.4533080123706</c:v>
                </c:pt>
                <c:pt idx="27">
                  <c:v>1935.3035797058415</c:v>
                </c:pt>
                <c:pt idx="28">
                  <c:v>1935.3035797058415</c:v>
                </c:pt>
                <c:pt idx="29">
                  <c:v>1935.3035797058415</c:v>
                </c:pt>
                <c:pt idx="30">
                  <c:v>1955.2124622087413</c:v>
                </c:pt>
                <c:pt idx="31">
                  <c:v>1943.5337856024444</c:v>
                </c:pt>
                <c:pt idx="32">
                  <c:v>1936.2426780070432</c:v>
                </c:pt>
                <c:pt idx="33">
                  <c:v>1936.2426780070432</c:v>
                </c:pt>
                <c:pt idx="34">
                  <c:v>1955.3728112209651</c:v>
                </c:pt>
                <c:pt idx="35">
                  <c:v>1948.2746343294466</c:v>
                </c:pt>
                <c:pt idx="36">
                  <c:v>1948.2746343294466</c:v>
                </c:pt>
                <c:pt idx="37">
                  <c:v>1931.0190450710693</c:v>
                </c:pt>
                <c:pt idx="38">
                  <c:v>1931.0190450710693</c:v>
                </c:pt>
                <c:pt idx="39">
                  <c:v>1931.0190450710693</c:v>
                </c:pt>
                <c:pt idx="40">
                  <c:v>1918.8982897333349</c:v>
                </c:pt>
                <c:pt idx="41">
                  <c:v>1913.6437850617906</c:v>
                </c:pt>
                <c:pt idx="42">
                  <c:v>1913.6437850617906</c:v>
                </c:pt>
                <c:pt idx="43">
                  <c:v>1932.2971571058829</c:v>
                </c:pt>
                <c:pt idx="44">
                  <c:v>1927.0332530845526</c:v>
                </c:pt>
                <c:pt idx="45">
                  <c:v>1922.0272319112571</c:v>
                </c:pt>
                <c:pt idx="46">
                  <c:v>1917.2569912812762</c:v>
                </c:pt>
                <c:pt idx="47">
                  <c:v>1917.2569912812762</c:v>
                </c:pt>
                <c:pt idx="48">
                  <c:v>1917.2569912812762</c:v>
                </c:pt>
                <c:pt idx="49">
                  <c:v>1912.7029692936933</c:v>
                </c:pt>
                <c:pt idx="50">
                  <c:v>1912.7029692936933</c:v>
                </c:pt>
                <c:pt idx="51">
                  <c:v>1901.2415506129255</c:v>
                </c:pt>
                <c:pt idx="52">
                  <c:v>1920.6990786832337</c:v>
                </c:pt>
                <c:pt idx="53">
                  <c:v>1920.6990786832337</c:v>
                </c:pt>
                <c:pt idx="54">
                  <c:v>1920.6990786832337</c:v>
                </c:pt>
                <c:pt idx="55">
                  <c:v>1916.4439297929487</c:v>
                </c:pt>
                <c:pt idx="56">
                  <c:v>1916.4439297929487</c:v>
                </c:pt>
                <c:pt idx="57">
                  <c:v>1934.2492167115201</c:v>
                </c:pt>
                <c:pt idx="58">
                  <c:v>1934.2492167115201</c:v>
                </c:pt>
                <c:pt idx="59">
                  <c:v>1934.2492167115201</c:v>
                </c:pt>
                <c:pt idx="60">
                  <c:v>1934.2492167115201</c:v>
                </c:pt>
                <c:pt idx="61">
                  <c:v>1934.2492167115201</c:v>
                </c:pt>
                <c:pt idx="62">
                  <c:v>1934.2492167115201</c:v>
                </c:pt>
                <c:pt idx="63">
                  <c:v>1934.2492167115201</c:v>
                </c:pt>
                <c:pt idx="64">
                  <c:v>1920.3261413321918</c:v>
                </c:pt>
                <c:pt idx="65">
                  <c:v>1937.5897160734189</c:v>
                </c:pt>
                <c:pt idx="66">
                  <c:v>1933.29217047467</c:v>
                </c:pt>
                <c:pt idx="67">
                  <c:v>1933.29217047467</c:v>
                </c:pt>
                <c:pt idx="68">
                  <c:v>1933.29217047467</c:v>
                </c:pt>
                <c:pt idx="69">
                  <c:v>1933.29217047467</c:v>
                </c:pt>
                <c:pt idx="70">
                  <c:v>1951.0601838918888</c:v>
                </c:pt>
                <c:pt idx="71">
                  <c:v>1967.323064662573</c:v>
                </c:pt>
                <c:pt idx="72">
                  <c:v>1967.323064662573</c:v>
                </c:pt>
                <c:pt idx="73">
                  <c:v>1982.4665747421918</c:v>
                </c:pt>
                <c:pt idx="74">
                  <c:v>1982.4665747421918</c:v>
                </c:pt>
                <c:pt idx="75">
                  <c:v>1982.4665747421918</c:v>
                </c:pt>
                <c:pt idx="76">
                  <c:v>1982.4665747421918</c:v>
                </c:pt>
                <c:pt idx="77">
                  <c:v>1982.4665747421918</c:v>
                </c:pt>
                <c:pt idx="78">
                  <c:v>1982.4665747421918</c:v>
                </c:pt>
                <c:pt idx="79">
                  <c:v>1982.4665747421918</c:v>
                </c:pt>
                <c:pt idx="80">
                  <c:v>1982.4665747421918</c:v>
                </c:pt>
                <c:pt idx="81">
                  <c:v>1982.4665747421918</c:v>
                </c:pt>
                <c:pt idx="82">
                  <c:v>1982.4665747421918</c:v>
                </c:pt>
                <c:pt idx="83">
                  <c:v>1969.5453186571833</c:v>
                </c:pt>
                <c:pt idx="84">
                  <c:v>1983.9337471987885</c:v>
                </c:pt>
                <c:pt idx="85">
                  <c:v>1983.9337471987885</c:v>
                </c:pt>
                <c:pt idx="86">
                  <c:v>1998.1199070778921</c:v>
                </c:pt>
                <c:pt idx="87">
                  <c:v>1998.1199070778921</c:v>
                </c:pt>
                <c:pt idx="88">
                  <c:v>1985.0828392786889</c:v>
                </c:pt>
                <c:pt idx="89">
                  <c:v>2003.1394118249166</c:v>
                </c:pt>
                <c:pt idx="90">
                  <c:v>2019.6748499214959</c:v>
                </c:pt>
                <c:pt idx="91">
                  <c:v>2019.6748499214959</c:v>
                </c:pt>
                <c:pt idx="92">
                  <c:v>2019.6748499214959</c:v>
                </c:pt>
                <c:pt idx="93">
                  <c:v>2004.787898169076</c:v>
                </c:pt>
                <c:pt idx="94">
                  <c:v>1991.1823532681717</c:v>
                </c:pt>
                <c:pt idx="95">
                  <c:v>1991.1823532681717</c:v>
                </c:pt>
                <c:pt idx="96">
                  <c:v>1991.1823532681717</c:v>
                </c:pt>
                <c:pt idx="97">
                  <c:v>2008.7306930071438</c:v>
                </c:pt>
                <c:pt idx="98">
                  <c:v>2024.7869866289343</c:v>
                </c:pt>
                <c:pt idx="99">
                  <c:v>2009.4586720938253</c:v>
                </c:pt>
                <c:pt idx="100">
                  <c:v>1995.4524005630669</c:v>
                </c:pt>
                <c:pt idx="101">
                  <c:v>2012.6412476769233</c:v>
                </c:pt>
                <c:pt idx="102">
                  <c:v>2023.4316345922414</c:v>
                </c:pt>
                <c:pt idx="103">
                  <c:v>2008.6861321427989</c:v>
                </c:pt>
                <c:pt idx="104">
                  <c:v>2008.6861321427989</c:v>
                </c:pt>
                <c:pt idx="105">
                  <c:v>2008.6861321427989</c:v>
                </c:pt>
                <c:pt idx="106">
                  <c:v>2008.6861321427989</c:v>
                </c:pt>
                <c:pt idx="107">
                  <c:v>2021.0906472901097</c:v>
                </c:pt>
                <c:pt idx="108">
                  <c:v>2021.0906472901097</c:v>
                </c:pt>
                <c:pt idx="109">
                  <c:v>2021.0906472901097</c:v>
                </c:pt>
                <c:pt idx="110">
                  <c:v>2021.0906472901097</c:v>
                </c:pt>
                <c:pt idx="111">
                  <c:v>2021.0906472901097</c:v>
                </c:pt>
                <c:pt idx="112">
                  <c:v>2021.0906472901097</c:v>
                </c:pt>
                <c:pt idx="113">
                  <c:v>2021.0906472901097</c:v>
                </c:pt>
                <c:pt idx="114">
                  <c:v>2021.0906472901097</c:v>
                </c:pt>
                <c:pt idx="115">
                  <c:v>2021.0906472901097</c:v>
                </c:pt>
                <c:pt idx="116">
                  <c:v>2033.8780013760934</c:v>
                </c:pt>
                <c:pt idx="117">
                  <c:v>2019.6978198609063</c:v>
                </c:pt>
                <c:pt idx="118">
                  <c:v>2006.7302939686203</c:v>
                </c:pt>
                <c:pt idx="119">
                  <c:v>2006.7302939686203</c:v>
                </c:pt>
                <c:pt idx="120">
                  <c:v>2006.7302939686203</c:v>
                </c:pt>
                <c:pt idx="121">
                  <c:v>2006.7302939686203</c:v>
                </c:pt>
                <c:pt idx="122">
                  <c:v>2006.7302939686203</c:v>
                </c:pt>
                <c:pt idx="123">
                  <c:v>1994.8489141741411</c:v>
                </c:pt>
                <c:pt idx="124">
                  <c:v>1994.8489141741411</c:v>
                </c:pt>
                <c:pt idx="125">
                  <c:v>1994.8489141741411</c:v>
                </c:pt>
                <c:pt idx="126">
                  <c:v>1994.8489141741411</c:v>
                </c:pt>
                <c:pt idx="127">
                  <c:v>1994.8489141741411</c:v>
                </c:pt>
                <c:pt idx="128">
                  <c:v>1983.9338616960031</c:v>
                </c:pt>
                <c:pt idx="129">
                  <c:v>1996.9728509368872</c:v>
                </c:pt>
                <c:pt idx="130">
                  <c:v>1996.9728509368872</c:v>
                </c:pt>
                <c:pt idx="131">
                  <c:v>1996.9728509368872</c:v>
                </c:pt>
                <c:pt idx="132">
                  <c:v>1996.9728509368872</c:v>
                </c:pt>
                <c:pt idx="133">
                  <c:v>1986.4067144398512</c:v>
                </c:pt>
                <c:pt idx="134">
                  <c:v>1986.4067144398512</c:v>
                </c:pt>
                <c:pt idx="135">
                  <c:v>1986.4067144398512</c:v>
                </c:pt>
                <c:pt idx="136">
                  <c:v>1986.4067144398512</c:v>
                </c:pt>
                <c:pt idx="137">
                  <c:v>1986.4067144398512</c:v>
                </c:pt>
                <c:pt idx="138">
                  <c:v>1976.6575206388432</c:v>
                </c:pt>
                <c:pt idx="139">
                  <c:v>1990.1908828904111</c:v>
                </c:pt>
                <c:pt idx="140">
                  <c:v>1990.1908828904111</c:v>
                </c:pt>
                <c:pt idx="141">
                  <c:v>1990.1908828904111</c:v>
                </c:pt>
                <c:pt idx="142">
                  <c:v>1990.1908828904111</c:v>
                </c:pt>
                <c:pt idx="143">
                  <c:v>1990.1908828904111</c:v>
                </c:pt>
                <c:pt idx="144">
                  <c:v>1980.6662907983514</c:v>
                </c:pt>
                <c:pt idx="145">
                  <c:v>1980.6662907983514</c:v>
                </c:pt>
                <c:pt idx="146">
                  <c:v>1980.6662907983514</c:v>
                </c:pt>
                <c:pt idx="147">
                  <c:v>1980.6662907983514</c:v>
                </c:pt>
                <c:pt idx="148">
                  <c:v>1980.6662907983514</c:v>
                </c:pt>
                <c:pt idx="149">
                  <c:v>1980.6662907983514</c:v>
                </c:pt>
                <c:pt idx="150">
                  <c:v>1980.6662907983514</c:v>
                </c:pt>
                <c:pt idx="151">
                  <c:v>1980.6662907983514</c:v>
                </c:pt>
                <c:pt idx="152">
                  <c:v>1980.6662907983514</c:v>
                </c:pt>
                <c:pt idx="153">
                  <c:v>2003.631319959127</c:v>
                </c:pt>
                <c:pt idx="154">
                  <c:v>1994.2656948559131</c:v>
                </c:pt>
                <c:pt idx="155">
                  <c:v>1985.5802282211964</c:v>
                </c:pt>
                <c:pt idx="156">
                  <c:v>1985.5802282211964</c:v>
                </c:pt>
                <c:pt idx="157">
                  <c:v>1985.5802282211964</c:v>
                </c:pt>
                <c:pt idx="158">
                  <c:v>1976.9853240554778</c:v>
                </c:pt>
                <c:pt idx="159">
                  <c:v>1976.9853240554778</c:v>
                </c:pt>
                <c:pt idx="160">
                  <c:v>1976.9853240554778</c:v>
                </c:pt>
                <c:pt idx="161">
                  <c:v>1976.9853240554778</c:v>
                </c:pt>
                <c:pt idx="162">
                  <c:v>1976.9853240554778</c:v>
                </c:pt>
                <c:pt idx="163">
                  <c:v>1976.9853240554778</c:v>
                </c:pt>
                <c:pt idx="164">
                  <c:v>1976.9853240554778</c:v>
                </c:pt>
                <c:pt idx="165">
                  <c:v>1976.9853240554778</c:v>
                </c:pt>
                <c:pt idx="166">
                  <c:v>1976.9853240554778</c:v>
                </c:pt>
                <c:pt idx="167">
                  <c:v>1969.3062493726586</c:v>
                </c:pt>
                <c:pt idx="168">
                  <c:v>1969.3062493726586</c:v>
                </c:pt>
                <c:pt idx="169">
                  <c:v>1969.3062493726586</c:v>
                </c:pt>
                <c:pt idx="170">
                  <c:v>1969.3062493726586</c:v>
                </c:pt>
                <c:pt idx="171">
                  <c:v>1969.3062493726586</c:v>
                </c:pt>
                <c:pt idx="172">
                  <c:v>1969.3062493726586</c:v>
                </c:pt>
                <c:pt idx="173">
                  <c:v>1963.0601771896822</c:v>
                </c:pt>
                <c:pt idx="174">
                  <c:v>1963.0601771896822</c:v>
                </c:pt>
                <c:pt idx="175">
                  <c:v>1963.0601771896822</c:v>
                </c:pt>
                <c:pt idx="176">
                  <c:v>1957.1622915390396</c:v>
                </c:pt>
                <c:pt idx="177">
                  <c:v>1951.5795379098765</c:v>
                </c:pt>
                <c:pt idx="178">
                  <c:v>1946.2829623785626</c:v>
                </c:pt>
                <c:pt idx="179">
                  <c:v>1946.2829623785626</c:v>
                </c:pt>
                <c:pt idx="180">
                  <c:v>1946.2829623785626</c:v>
                </c:pt>
                <c:pt idx="181">
                  <c:v>1946.2829623785626</c:v>
                </c:pt>
                <c:pt idx="182">
                  <c:v>1946.2829623785626</c:v>
                </c:pt>
                <c:pt idx="183">
                  <c:v>1941.247120779381</c:v>
                </c:pt>
                <c:pt idx="184">
                  <c:v>1941.247120779381</c:v>
                </c:pt>
                <c:pt idx="185">
                  <c:v>1941.247120779381</c:v>
                </c:pt>
                <c:pt idx="186">
                  <c:v>1941.247120779381</c:v>
                </c:pt>
                <c:pt idx="187">
                  <c:v>1941.247120779381</c:v>
                </c:pt>
                <c:pt idx="188">
                  <c:v>1941.247120779381</c:v>
                </c:pt>
                <c:pt idx="189">
                  <c:v>1941.247120779381</c:v>
                </c:pt>
                <c:pt idx="190">
                  <c:v>1966.4495784295229</c:v>
                </c:pt>
                <c:pt idx="191">
                  <c:v>1960.3646006074689</c:v>
                </c:pt>
                <c:pt idx="192">
                  <c:v>1960.3646006074689</c:v>
                </c:pt>
                <c:pt idx="193">
                  <c:v>1960.3646006074689</c:v>
                </c:pt>
                <c:pt idx="194">
                  <c:v>1960.3646006074689</c:v>
                </c:pt>
                <c:pt idx="195">
                  <c:v>1960.3646006074689</c:v>
                </c:pt>
                <c:pt idx="196">
                  <c:v>1960.3646006074689</c:v>
                </c:pt>
                <c:pt idx="197">
                  <c:v>1960.3646006074689</c:v>
                </c:pt>
                <c:pt idx="198">
                  <c:v>1954.6123825570501</c:v>
                </c:pt>
                <c:pt idx="199">
                  <c:v>1949.1617948535697</c:v>
                </c:pt>
                <c:pt idx="200">
                  <c:v>1943.985530660121</c:v>
                </c:pt>
                <c:pt idx="201">
                  <c:v>1943.985530660121</c:v>
                </c:pt>
                <c:pt idx="202">
                  <c:v>1965.0166321232571</c:v>
                </c:pt>
                <c:pt idx="203">
                  <c:v>1965.0166321232571</c:v>
                </c:pt>
                <c:pt idx="204">
                  <c:v>1965.0166321232571</c:v>
                </c:pt>
                <c:pt idx="205">
                  <c:v>1965.0166321232571</c:v>
                </c:pt>
                <c:pt idx="206">
                  <c:v>1965.0166321232571</c:v>
                </c:pt>
                <c:pt idx="207">
                  <c:v>1965.0166321232571</c:v>
                </c:pt>
                <c:pt idx="208">
                  <c:v>1965.0166321232571</c:v>
                </c:pt>
                <c:pt idx="209">
                  <c:v>1965.0166321232571</c:v>
                </c:pt>
                <c:pt idx="210">
                  <c:v>1965.0166321232571</c:v>
                </c:pt>
                <c:pt idx="211">
                  <c:v>1965.0166321232571</c:v>
                </c:pt>
                <c:pt idx="212">
                  <c:v>1965.0166321232571</c:v>
                </c:pt>
                <c:pt idx="213">
                  <c:v>1965.0166321232571</c:v>
                </c:pt>
                <c:pt idx="214">
                  <c:v>1965.0166321232571</c:v>
                </c:pt>
                <c:pt idx="215">
                  <c:v>1965.0166321232571</c:v>
                </c:pt>
                <c:pt idx="216">
                  <c:v>1965.0166321232571</c:v>
                </c:pt>
                <c:pt idx="217">
                  <c:v>1965.0166321232571</c:v>
                </c:pt>
                <c:pt idx="218">
                  <c:v>1965.0166321232571</c:v>
                </c:pt>
                <c:pt idx="219">
                  <c:v>1965.0166321232571</c:v>
                </c:pt>
                <c:pt idx="220">
                  <c:v>1965.0166321232571</c:v>
                </c:pt>
                <c:pt idx="221">
                  <c:v>1965.0166321232571</c:v>
                </c:pt>
                <c:pt idx="222">
                  <c:v>1965.0166321232571</c:v>
                </c:pt>
                <c:pt idx="223">
                  <c:v>1989.5717575143719</c:v>
                </c:pt>
                <c:pt idx="224">
                  <c:v>1989.5717575143719</c:v>
                </c:pt>
                <c:pt idx="225">
                  <c:v>1989.5717575143719</c:v>
                </c:pt>
                <c:pt idx="226">
                  <c:v>1989.5717575143719</c:v>
                </c:pt>
                <c:pt idx="227">
                  <c:v>1989.5717575143719</c:v>
                </c:pt>
                <c:pt idx="228">
                  <c:v>1989.5717575143719</c:v>
                </c:pt>
                <c:pt idx="229">
                  <c:v>1989.5717575143719</c:v>
                </c:pt>
                <c:pt idx="230">
                  <c:v>1989.5717575143719</c:v>
                </c:pt>
                <c:pt idx="231">
                  <c:v>1989.5717575143719</c:v>
                </c:pt>
                <c:pt idx="232">
                  <c:v>1989.5717575143719</c:v>
                </c:pt>
                <c:pt idx="233">
                  <c:v>1989.5717575143719</c:v>
                </c:pt>
                <c:pt idx="234">
                  <c:v>1989.5717575143719</c:v>
                </c:pt>
                <c:pt idx="235">
                  <c:v>1989.5717575143719</c:v>
                </c:pt>
                <c:pt idx="236">
                  <c:v>1989.5717575143719</c:v>
                </c:pt>
                <c:pt idx="237">
                  <c:v>1989.5717575143719</c:v>
                </c:pt>
                <c:pt idx="238">
                  <c:v>1989.5717575143719</c:v>
                </c:pt>
                <c:pt idx="239">
                  <c:v>1989.5717575143719</c:v>
                </c:pt>
                <c:pt idx="240">
                  <c:v>1989.5717575143719</c:v>
                </c:pt>
                <c:pt idx="241">
                  <c:v>1989.5717575143719</c:v>
                </c:pt>
                <c:pt idx="242">
                  <c:v>1982.9685351783332</c:v>
                </c:pt>
                <c:pt idx="243">
                  <c:v>1976.7484758442049</c:v>
                </c:pt>
                <c:pt idx="244">
                  <c:v>1970.8740968166562</c:v>
                </c:pt>
                <c:pt idx="245">
                  <c:v>1965.3126575974695</c:v>
                </c:pt>
                <c:pt idx="246">
                  <c:v>1990.0354728709328</c:v>
                </c:pt>
                <c:pt idx="247">
                  <c:v>1990.0354728709328</c:v>
                </c:pt>
                <c:pt idx="248">
                  <c:v>1990.0354728709328</c:v>
                </c:pt>
                <c:pt idx="249">
                  <c:v>2001.7583575753226</c:v>
                </c:pt>
                <c:pt idx="250">
                  <c:v>2001.7583575753226</c:v>
                </c:pt>
                <c:pt idx="251">
                  <c:v>2001.7583575753226</c:v>
                </c:pt>
                <c:pt idx="252">
                  <c:v>2001.7583575753226</c:v>
                </c:pt>
                <c:pt idx="253">
                  <c:v>2001.7583575753226</c:v>
                </c:pt>
                <c:pt idx="254">
                  <c:v>2024.7724909879259</c:v>
                </c:pt>
                <c:pt idx="255">
                  <c:v>2016.2680598211812</c:v>
                </c:pt>
                <c:pt idx="256">
                  <c:v>2008.347414743896</c:v>
                </c:pt>
                <c:pt idx="257">
                  <c:v>2026.9059780956134</c:v>
                </c:pt>
                <c:pt idx="258">
                  <c:v>2026.9059780956134</c:v>
                </c:pt>
                <c:pt idx="259">
                  <c:v>2026.9059780956134</c:v>
                </c:pt>
                <c:pt idx="260">
                  <c:v>2026.9059780956134</c:v>
                </c:pt>
                <c:pt idx="261">
                  <c:v>2026.9059780956134</c:v>
                </c:pt>
                <c:pt idx="262">
                  <c:v>2026.9059780956134</c:v>
                </c:pt>
                <c:pt idx="263">
                  <c:v>2026.9059780956134</c:v>
                </c:pt>
                <c:pt idx="264">
                  <c:v>2026.9059780956134</c:v>
                </c:pt>
                <c:pt idx="265">
                  <c:v>2026.9059780956134</c:v>
                </c:pt>
                <c:pt idx="266">
                  <c:v>2026.9059780956134</c:v>
                </c:pt>
                <c:pt idx="267">
                  <c:v>2018.8938139047837</c:v>
                </c:pt>
                <c:pt idx="268">
                  <c:v>2011.4115727946175</c:v>
                </c:pt>
                <c:pt idx="269">
                  <c:v>2011.4115727946175</c:v>
                </c:pt>
                <c:pt idx="270">
                  <c:v>2011.4115727946175</c:v>
                </c:pt>
                <c:pt idx="271">
                  <c:v>2011.4115727946175</c:v>
                </c:pt>
                <c:pt idx="272">
                  <c:v>2011.4115727946175</c:v>
                </c:pt>
                <c:pt idx="273">
                  <c:v>2011.4115727946175</c:v>
                </c:pt>
                <c:pt idx="274">
                  <c:v>2011.4115727946175</c:v>
                </c:pt>
                <c:pt idx="275">
                  <c:v>2033.0636178707455</c:v>
                </c:pt>
                <c:pt idx="276">
                  <c:v>2033.0636178707455</c:v>
                </c:pt>
                <c:pt idx="277">
                  <c:v>2033.0636178707455</c:v>
                </c:pt>
                <c:pt idx="278">
                  <c:v>2023.4810924498936</c:v>
                </c:pt>
                <c:pt idx="279">
                  <c:v>2023.4810924498936</c:v>
                </c:pt>
                <c:pt idx="280">
                  <c:v>2023.4810924498936</c:v>
                </c:pt>
                <c:pt idx="281">
                  <c:v>2016.7194650799993</c:v>
                </c:pt>
                <c:pt idx="282">
                  <c:v>2037.622492870014</c:v>
                </c:pt>
                <c:pt idx="283">
                  <c:v>2037.622492870014</c:v>
                </c:pt>
                <c:pt idx="284">
                  <c:v>2037.622492870014</c:v>
                </c:pt>
                <c:pt idx="285">
                  <c:v>2037.622492870014</c:v>
                </c:pt>
                <c:pt idx="286">
                  <c:v>2037.622492870014</c:v>
                </c:pt>
                <c:pt idx="287">
                  <c:v>2030.6357711760322</c:v>
                </c:pt>
                <c:pt idx="288">
                  <c:v>2024.0708706794271</c:v>
                </c:pt>
                <c:pt idx="289">
                  <c:v>2024.0708706794271</c:v>
                </c:pt>
                <c:pt idx="290">
                  <c:v>2004.882069227767</c:v>
                </c:pt>
                <c:pt idx="291">
                  <c:v>2017.2629944421765</c:v>
                </c:pt>
                <c:pt idx="292">
                  <c:v>2017.2629944421765</c:v>
                </c:pt>
                <c:pt idx="293">
                  <c:v>2017.2629944421765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7D-7142-837F-C12F08717F82}"/>
            </c:ext>
          </c:extLst>
        </c:ser>
        <c:ser>
          <c:idx val="3"/>
          <c:order val="1"/>
          <c:tx>
            <c:strRef>
              <c:f>'Elo Data'!$X$2</c:f>
              <c:strCache>
                <c:ptCount val="1"/>
                <c:pt idx="0">
                  <c:v>Kevin 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'Elo Data'!$X$3:$X$296</c:f>
              <c:numCache>
                <c:formatCode>0.0</c:formatCode>
                <c:ptCount val="294"/>
                <c:pt idx="0">
                  <c:v>2000</c:v>
                </c:pt>
                <c:pt idx="1">
                  <c:v>1985</c:v>
                </c:pt>
                <c:pt idx="2">
                  <c:v>1971.2919947606663</c:v>
                </c:pt>
                <c:pt idx="3">
                  <c:v>1987.5286059646089</c:v>
                </c:pt>
                <c:pt idx="4">
                  <c:v>1987.5286059646089</c:v>
                </c:pt>
                <c:pt idx="5">
                  <c:v>1987.5286059646089</c:v>
                </c:pt>
                <c:pt idx="6">
                  <c:v>1987.5286059646089</c:v>
                </c:pt>
                <c:pt idx="7">
                  <c:v>2002.4728263240461</c:v>
                </c:pt>
                <c:pt idx="8">
                  <c:v>2016.130261153294</c:v>
                </c:pt>
                <c:pt idx="9">
                  <c:v>2028.62841051326</c:v>
                </c:pt>
                <c:pt idx="10">
                  <c:v>2040.0916086359182</c:v>
                </c:pt>
                <c:pt idx="11">
                  <c:v>2040.0916086359182</c:v>
                </c:pt>
                <c:pt idx="12">
                  <c:v>2040.0916086359182</c:v>
                </c:pt>
                <c:pt idx="13">
                  <c:v>2040.0916086359182</c:v>
                </c:pt>
                <c:pt idx="14">
                  <c:v>2040.0916086359182</c:v>
                </c:pt>
                <c:pt idx="15">
                  <c:v>2040.0916086359182</c:v>
                </c:pt>
                <c:pt idx="16">
                  <c:v>2040.0916086359182</c:v>
                </c:pt>
                <c:pt idx="17">
                  <c:v>2040.0916086359182</c:v>
                </c:pt>
                <c:pt idx="18">
                  <c:v>2040.0916086359182</c:v>
                </c:pt>
                <c:pt idx="19">
                  <c:v>2040.0916086359182</c:v>
                </c:pt>
                <c:pt idx="20">
                  <c:v>2040.0916086359182</c:v>
                </c:pt>
                <c:pt idx="21">
                  <c:v>2040.0916086359182</c:v>
                </c:pt>
                <c:pt idx="22">
                  <c:v>2040.0916086359182</c:v>
                </c:pt>
                <c:pt idx="23">
                  <c:v>2020.1625230743873</c:v>
                </c:pt>
                <c:pt idx="24">
                  <c:v>2020.1625230743873</c:v>
                </c:pt>
                <c:pt idx="25">
                  <c:v>2020.1625230743873</c:v>
                </c:pt>
                <c:pt idx="26">
                  <c:v>2011.1833947552302</c:v>
                </c:pt>
                <c:pt idx="27">
                  <c:v>2011.1833947552302</c:v>
                </c:pt>
                <c:pt idx="28">
                  <c:v>2033.0524157995371</c:v>
                </c:pt>
                <c:pt idx="29">
                  <c:v>2053.3466279256013</c:v>
                </c:pt>
                <c:pt idx="30">
                  <c:v>2033.4377454227015</c:v>
                </c:pt>
                <c:pt idx="31">
                  <c:v>2045.1164220289984</c:v>
                </c:pt>
                <c:pt idx="32">
                  <c:v>2045.1164220289984</c:v>
                </c:pt>
                <c:pt idx="33">
                  <c:v>2034.4401870404686</c:v>
                </c:pt>
                <c:pt idx="34">
                  <c:v>2015.3100538265467</c:v>
                </c:pt>
                <c:pt idx="35">
                  <c:v>2015.3100538265467</c:v>
                </c:pt>
                <c:pt idx="36">
                  <c:v>2015.3100538265467</c:v>
                </c:pt>
                <c:pt idx="37">
                  <c:v>2015.3100538265467</c:v>
                </c:pt>
                <c:pt idx="38">
                  <c:v>2006.6266366457141</c:v>
                </c:pt>
                <c:pt idx="39">
                  <c:v>1998.5468380549714</c:v>
                </c:pt>
                <c:pt idx="40">
                  <c:v>2010.6675933927058</c:v>
                </c:pt>
                <c:pt idx="41">
                  <c:v>2010.6675933927058</c:v>
                </c:pt>
                <c:pt idx="42">
                  <c:v>2002.8997001571554</c:v>
                </c:pt>
                <c:pt idx="43">
                  <c:v>2002.8997001571554</c:v>
                </c:pt>
                <c:pt idx="44">
                  <c:v>2002.8997001571554</c:v>
                </c:pt>
                <c:pt idx="45">
                  <c:v>2002.8997001571554</c:v>
                </c:pt>
                <c:pt idx="46">
                  <c:v>2002.8997001571554</c:v>
                </c:pt>
                <c:pt idx="47">
                  <c:v>2002.8997001571554</c:v>
                </c:pt>
                <c:pt idx="48">
                  <c:v>2002.8997001571554</c:v>
                </c:pt>
                <c:pt idx="49">
                  <c:v>2002.8997001571554</c:v>
                </c:pt>
                <c:pt idx="50">
                  <c:v>1996.2382168581291</c:v>
                </c:pt>
                <c:pt idx="51">
                  <c:v>2007.6996355388969</c:v>
                </c:pt>
                <c:pt idx="52">
                  <c:v>1988.2421074685888</c:v>
                </c:pt>
                <c:pt idx="53">
                  <c:v>1988.2421074685888</c:v>
                </c:pt>
                <c:pt idx="54">
                  <c:v>1982.1948856925371</c:v>
                </c:pt>
                <c:pt idx="55">
                  <c:v>1982.1948856925371</c:v>
                </c:pt>
                <c:pt idx="56">
                  <c:v>1982.1948856925371</c:v>
                </c:pt>
                <c:pt idx="57">
                  <c:v>1964.3895987739656</c:v>
                </c:pt>
                <c:pt idx="58">
                  <c:v>1959.2363371504136</c:v>
                </c:pt>
                <c:pt idx="59">
                  <c:v>1959.2363371504136</c:v>
                </c:pt>
                <c:pt idx="60">
                  <c:v>1959.2363371504136</c:v>
                </c:pt>
                <c:pt idx="61">
                  <c:v>1959.2363371504136</c:v>
                </c:pt>
                <c:pt idx="62">
                  <c:v>1959.2363371504136</c:v>
                </c:pt>
                <c:pt idx="63">
                  <c:v>1959.2363371504136</c:v>
                </c:pt>
                <c:pt idx="64">
                  <c:v>1973.159412529742</c:v>
                </c:pt>
                <c:pt idx="65">
                  <c:v>1955.8958377885149</c:v>
                </c:pt>
                <c:pt idx="66">
                  <c:v>1955.8958377885149</c:v>
                </c:pt>
                <c:pt idx="67">
                  <c:v>1981.2927590045624</c:v>
                </c:pt>
                <c:pt idx="68">
                  <c:v>2005.4317644795133</c:v>
                </c:pt>
                <c:pt idx="69">
                  <c:v>1998.1489214595426</c:v>
                </c:pt>
                <c:pt idx="70">
                  <c:v>1980.3809080423239</c:v>
                </c:pt>
                <c:pt idx="71">
                  <c:v>1964.1180272716397</c:v>
                </c:pt>
                <c:pt idx="72">
                  <c:v>1988.2656761812177</c:v>
                </c:pt>
                <c:pt idx="73">
                  <c:v>1988.2656761812177</c:v>
                </c:pt>
                <c:pt idx="74">
                  <c:v>1988.2656761812177</c:v>
                </c:pt>
                <c:pt idx="75">
                  <c:v>1988.2656761812177</c:v>
                </c:pt>
                <c:pt idx="76">
                  <c:v>1988.2656761812177</c:v>
                </c:pt>
                <c:pt idx="77">
                  <c:v>1988.2656761812177</c:v>
                </c:pt>
                <c:pt idx="78">
                  <c:v>2002.0858804581196</c:v>
                </c:pt>
                <c:pt idx="79">
                  <c:v>2018.2894239037871</c:v>
                </c:pt>
                <c:pt idx="80">
                  <c:v>2018.2894239037871</c:v>
                </c:pt>
                <c:pt idx="81">
                  <c:v>2018.2894239037871</c:v>
                </c:pt>
                <c:pt idx="82">
                  <c:v>2030.9270518637179</c:v>
                </c:pt>
                <c:pt idx="83">
                  <c:v>2043.8483079487264</c:v>
                </c:pt>
                <c:pt idx="84">
                  <c:v>2043.8483079487264</c:v>
                </c:pt>
                <c:pt idx="85">
                  <c:v>2043.8483079487264</c:v>
                </c:pt>
                <c:pt idx="86">
                  <c:v>2043.8483079487264</c:v>
                </c:pt>
                <c:pt idx="87">
                  <c:v>2043.8483079487264</c:v>
                </c:pt>
                <c:pt idx="88">
                  <c:v>2056.8853757479296</c:v>
                </c:pt>
                <c:pt idx="89">
                  <c:v>2038.8288032017019</c:v>
                </c:pt>
                <c:pt idx="90">
                  <c:v>2022.2933651051226</c:v>
                </c:pt>
                <c:pt idx="91">
                  <c:v>2022.2933651051226</c:v>
                </c:pt>
                <c:pt idx="92">
                  <c:v>2022.2933651051226</c:v>
                </c:pt>
                <c:pt idx="93">
                  <c:v>2037.1803168575425</c:v>
                </c:pt>
                <c:pt idx="94">
                  <c:v>2050.785861758447</c:v>
                </c:pt>
                <c:pt idx="95">
                  <c:v>2050.785861758447</c:v>
                </c:pt>
                <c:pt idx="96">
                  <c:v>2050.785861758447</c:v>
                </c:pt>
                <c:pt idx="97">
                  <c:v>2033.2375220194749</c:v>
                </c:pt>
                <c:pt idx="98">
                  <c:v>2017.1812283976844</c:v>
                </c:pt>
                <c:pt idx="99">
                  <c:v>2032.5095429327935</c:v>
                </c:pt>
                <c:pt idx="100">
                  <c:v>2046.5158144635518</c:v>
                </c:pt>
                <c:pt idx="101">
                  <c:v>2029.3269673496955</c:v>
                </c:pt>
                <c:pt idx="102">
                  <c:v>2029.3269673496955</c:v>
                </c:pt>
                <c:pt idx="103">
                  <c:v>2044.0724697991379</c:v>
                </c:pt>
                <c:pt idx="104">
                  <c:v>2044.0724697991379</c:v>
                </c:pt>
                <c:pt idx="105">
                  <c:v>2044.0724697991379</c:v>
                </c:pt>
                <c:pt idx="106">
                  <c:v>2044.0724697991379</c:v>
                </c:pt>
                <c:pt idx="107">
                  <c:v>2044.0724697991379</c:v>
                </c:pt>
                <c:pt idx="108">
                  <c:v>2027.1798489125595</c:v>
                </c:pt>
                <c:pt idx="109">
                  <c:v>2027.1798489125595</c:v>
                </c:pt>
                <c:pt idx="110">
                  <c:v>2027.1798489125595</c:v>
                </c:pt>
                <c:pt idx="111">
                  <c:v>2027.1798489125595</c:v>
                </c:pt>
                <c:pt idx="112">
                  <c:v>2027.1798489125595</c:v>
                </c:pt>
                <c:pt idx="113">
                  <c:v>2027.1798489125595</c:v>
                </c:pt>
                <c:pt idx="114">
                  <c:v>2041.5945277000576</c:v>
                </c:pt>
                <c:pt idx="115">
                  <c:v>2052.8858837803373</c:v>
                </c:pt>
                <c:pt idx="116">
                  <c:v>2052.8858837803373</c:v>
                </c:pt>
                <c:pt idx="117">
                  <c:v>2067.0660652955244</c:v>
                </c:pt>
                <c:pt idx="118">
                  <c:v>2080.0335911878105</c:v>
                </c:pt>
                <c:pt idx="119">
                  <c:v>2080.0335911878105</c:v>
                </c:pt>
                <c:pt idx="120">
                  <c:v>2080.0335911878105</c:v>
                </c:pt>
                <c:pt idx="121">
                  <c:v>2080.0335911878105</c:v>
                </c:pt>
                <c:pt idx="122">
                  <c:v>2080.0335911878105</c:v>
                </c:pt>
                <c:pt idx="123">
                  <c:v>2091.91497098229</c:v>
                </c:pt>
                <c:pt idx="124">
                  <c:v>2091.91497098229</c:v>
                </c:pt>
                <c:pt idx="125">
                  <c:v>2091.91497098229</c:v>
                </c:pt>
                <c:pt idx="126">
                  <c:v>2091.91497098229</c:v>
                </c:pt>
                <c:pt idx="127">
                  <c:v>2091.91497098229</c:v>
                </c:pt>
                <c:pt idx="128">
                  <c:v>2102.830023460428</c:v>
                </c:pt>
                <c:pt idx="129">
                  <c:v>2102.830023460428</c:v>
                </c:pt>
                <c:pt idx="130">
                  <c:v>2102.830023460428</c:v>
                </c:pt>
                <c:pt idx="131">
                  <c:v>2102.830023460428</c:v>
                </c:pt>
                <c:pt idx="132">
                  <c:v>2102.830023460428</c:v>
                </c:pt>
                <c:pt idx="133">
                  <c:v>2113.3961599574641</c:v>
                </c:pt>
                <c:pt idx="134">
                  <c:v>2113.3961599574641</c:v>
                </c:pt>
                <c:pt idx="135">
                  <c:v>2113.3961599574641</c:v>
                </c:pt>
                <c:pt idx="136">
                  <c:v>2113.3961599574641</c:v>
                </c:pt>
                <c:pt idx="137">
                  <c:v>2113.3961599574641</c:v>
                </c:pt>
                <c:pt idx="138">
                  <c:v>2123.1453537584721</c:v>
                </c:pt>
                <c:pt idx="139">
                  <c:v>2123.1453537584721</c:v>
                </c:pt>
                <c:pt idx="140">
                  <c:v>2123.1453537584721</c:v>
                </c:pt>
                <c:pt idx="141">
                  <c:v>2123.1453537584721</c:v>
                </c:pt>
                <c:pt idx="142">
                  <c:v>2123.1453537584721</c:v>
                </c:pt>
                <c:pt idx="143">
                  <c:v>2123.1453537584721</c:v>
                </c:pt>
                <c:pt idx="144">
                  <c:v>2132.6699458505318</c:v>
                </c:pt>
                <c:pt idx="145">
                  <c:v>2132.6699458505318</c:v>
                </c:pt>
                <c:pt idx="146">
                  <c:v>2132.6699458505318</c:v>
                </c:pt>
                <c:pt idx="147">
                  <c:v>2132.6699458505318</c:v>
                </c:pt>
                <c:pt idx="148">
                  <c:v>2132.6699458505318</c:v>
                </c:pt>
                <c:pt idx="149">
                  <c:v>2132.6699458505318</c:v>
                </c:pt>
                <c:pt idx="150">
                  <c:v>2140.8531389066752</c:v>
                </c:pt>
                <c:pt idx="151">
                  <c:v>2140.8531389066752</c:v>
                </c:pt>
                <c:pt idx="152">
                  <c:v>2140.8531389066752</c:v>
                </c:pt>
                <c:pt idx="153">
                  <c:v>2140.8531389066752</c:v>
                </c:pt>
                <c:pt idx="154">
                  <c:v>2150.2187640098891</c:v>
                </c:pt>
                <c:pt idx="155">
                  <c:v>2158.9042306446058</c:v>
                </c:pt>
                <c:pt idx="156">
                  <c:v>2158.9042306446058</c:v>
                </c:pt>
                <c:pt idx="157">
                  <c:v>2144.0906834109828</c:v>
                </c:pt>
                <c:pt idx="158">
                  <c:v>2152.6855875767014</c:v>
                </c:pt>
                <c:pt idx="159">
                  <c:v>2152.6855875767014</c:v>
                </c:pt>
                <c:pt idx="160">
                  <c:v>2152.6855875767014</c:v>
                </c:pt>
                <c:pt idx="161">
                  <c:v>2152.6855875767014</c:v>
                </c:pt>
                <c:pt idx="162">
                  <c:v>2152.6855875767014</c:v>
                </c:pt>
                <c:pt idx="163">
                  <c:v>2152.6855875767014</c:v>
                </c:pt>
                <c:pt idx="164">
                  <c:v>2152.6855875767014</c:v>
                </c:pt>
                <c:pt idx="165">
                  <c:v>2162.3466452714315</c:v>
                </c:pt>
                <c:pt idx="166">
                  <c:v>2162.3466452714315</c:v>
                </c:pt>
                <c:pt idx="167">
                  <c:v>2170.0257199542507</c:v>
                </c:pt>
                <c:pt idx="168">
                  <c:v>2170.0257199542507</c:v>
                </c:pt>
                <c:pt idx="169">
                  <c:v>2170.0257199542507</c:v>
                </c:pt>
                <c:pt idx="170">
                  <c:v>2170.0257199542507</c:v>
                </c:pt>
                <c:pt idx="171">
                  <c:v>2155.7620213338223</c:v>
                </c:pt>
                <c:pt idx="172">
                  <c:v>2155.7620213338223</c:v>
                </c:pt>
                <c:pt idx="173">
                  <c:v>2155.7620213338223</c:v>
                </c:pt>
                <c:pt idx="174">
                  <c:v>2155.7620213338223</c:v>
                </c:pt>
                <c:pt idx="175">
                  <c:v>2155.7620213338223</c:v>
                </c:pt>
                <c:pt idx="176">
                  <c:v>2155.7620213338223</c:v>
                </c:pt>
                <c:pt idx="177">
                  <c:v>2155.7620213338223</c:v>
                </c:pt>
                <c:pt idx="178">
                  <c:v>2155.7620213338223</c:v>
                </c:pt>
                <c:pt idx="179">
                  <c:v>2155.7620213338223</c:v>
                </c:pt>
                <c:pt idx="180">
                  <c:v>2155.7620213338223</c:v>
                </c:pt>
                <c:pt idx="181">
                  <c:v>2155.7620213338223</c:v>
                </c:pt>
                <c:pt idx="182">
                  <c:v>2155.7620213338223</c:v>
                </c:pt>
                <c:pt idx="183">
                  <c:v>2155.7620213338223</c:v>
                </c:pt>
                <c:pt idx="184">
                  <c:v>2155.7620213338223</c:v>
                </c:pt>
                <c:pt idx="185">
                  <c:v>2155.7620213338223</c:v>
                </c:pt>
                <c:pt idx="186">
                  <c:v>2155.7620213338223</c:v>
                </c:pt>
                <c:pt idx="187">
                  <c:v>2155.7620213338223</c:v>
                </c:pt>
                <c:pt idx="188">
                  <c:v>2155.7620213338223</c:v>
                </c:pt>
                <c:pt idx="189">
                  <c:v>2155.7620213338223</c:v>
                </c:pt>
                <c:pt idx="190">
                  <c:v>2155.7620213338223</c:v>
                </c:pt>
                <c:pt idx="191">
                  <c:v>2155.7620213338223</c:v>
                </c:pt>
                <c:pt idx="192">
                  <c:v>2155.7620213338223</c:v>
                </c:pt>
                <c:pt idx="193">
                  <c:v>2155.7620213338223</c:v>
                </c:pt>
                <c:pt idx="194">
                  <c:v>2155.7620213338223</c:v>
                </c:pt>
                <c:pt idx="195">
                  <c:v>2155.7620213338223</c:v>
                </c:pt>
                <c:pt idx="196">
                  <c:v>2155.7620213338223</c:v>
                </c:pt>
                <c:pt idx="197">
                  <c:v>2155.7620213338223</c:v>
                </c:pt>
                <c:pt idx="198">
                  <c:v>2155.7620213338223</c:v>
                </c:pt>
                <c:pt idx="199">
                  <c:v>2155.7620213338223</c:v>
                </c:pt>
                <c:pt idx="200">
                  <c:v>2155.7620213338223</c:v>
                </c:pt>
                <c:pt idx="201">
                  <c:v>2155.7620213338223</c:v>
                </c:pt>
                <c:pt idx="202">
                  <c:v>2155.7620213338223</c:v>
                </c:pt>
                <c:pt idx="203">
                  <c:v>2155.7620213338223</c:v>
                </c:pt>
                <c:pt idx="204">
                  <c:v>2155.7620213338223</c:v>
                </c:pt>
                <c:pt idx="205">
                  <c:v>2155.7620213338223</c:v>
                </c:pt>
                <c:pt idx="206">
                  <c:v>2155.7620213338223</c:v>
                </c:pt>
                <c:pt idx="207">
                  <c:v>2155.7620213338223</c:v>
                </c:pt>
                <c:pt idx="208">
                  <c:v>2155.7620213338223</c:v>
                </c:pt>
                <c:pt idx="209">
                  <c:v>2155.7620213338223</c:v>
                </c:pt>
                <c:pt idx="210">
                  <c:v>2155.7620213338223</c:v>
                </c:pt>
                <c:pt idx="211">
                  <c:v>2155.7620213338223</c:v>
                </c:pt>
                <c:pt idx="212">
                  <c:v>2155.7620213338223</c:v>
                </c:pt>
                <c:pt idx="213">
                  <c:v>2155.7620213338223</c:v>
                </c:pt>
                <c:pt idx="214">
                  <c:v>2155.7620213338223</c:v>
                </c:pt>
                <c:pt idx="215">
                  <c:v>2155.7620213338223</c:v>
                </c:pt>
                <c:pt idx="216">
                  <c:v>2155.7620213338223</c:v>
                </c:pt>
                <c:pt idx="217">
                  <c:v>2155.7620213338223</c:v>
                </c:pt>
                <c:pt idx="218">
                  <c:v>2155.7620213338223</c:v>
                </c:pt>
                <c:pt idx="219">
                  <c:v>2155.7620213338223</c:v>
                </c:pt>
                <c:pt idx="220">
                  <c:v>2155.7620213338223</c:v>
                </c:pt>
                <c:pt idx="221">
                  <c:v>2155.7620213338223</c:v>
                </c:pt>
                <c:pt idx="222">
                  <c:v>2155.7620213338223</c:v>
                </c:pt>
                <c:pt idx="223">
                  <c:v>2155.7620213338223</c:v>
                </c:pt>
                <c:pt idx="224">
                  <c:v>2155.7620213338223</c:v>
                </c:pt>
                <c:pt idx="225">
                  <c:v>2155.7620213338223</c:v>
                </c:pt>
                <c:pt idx="226">
                  <c:v>2155.7620213338223</c:v>
                </c:pt>
                <c:pt idx="227">
                  <c:v>2155.7620213338223</c:v>
                </c:pt>
                <c:pt idx="228">
                  <c:v>2155.7620213338223</c:v>
                </c:pt>
                <c:pt idx="229">
                  <c:v>2155.7620213338223</c:v>
                </c:pt>
                <c:pt idx="230">
                  <c:v>2155.7620213338223</c:v>
                </c:pt>
                <c:pt idx="231">
                  <c:v>2155.7620213338223</c:v>
                </c:pt>
                <c:pt idx="232">
                  <c:v>2155.7620213338223</c:v>
                </c:pt>
                <c:pt idx="233">
                  <c:v>2155.7620213338223</c:v>
                </c:pt>
                <c:pt idx="234">
                  <c:v>2155.7620213338223</c:v>
                </c:pt>
                <c:pt idx="235">
                  <c:v>2155.7620213338223</c:v>
                </c:pt>
                <c:pt idx="236">
                  <c:v>2155.7620213338223</c:v>
                </c:pt>
                <c:pt idx="237">
                  <c:v>2155.7620213338223</c:v>
                </c:pt>
                <c:pt idx="238">
                  <c:v>2155.7620213338223</c:v>
                </c:pt>
                <c:pt idx="239">
                  <c:v>2155.7620213338223</c:v>
                </c:pt>
                <c:pt idx="240">
                  <c:v>2155.7620213338223</c:v>
                </c:pt>
                <c:pt idx="241">
                  <c:v>2155.7620213338223</c:v>
                </c:pt>
                <c:pt idx="242">
                  <c:v>2155.7620213338223</c:v>
                </c:pt>
                <c:pt idx="243">
                  <c:v>2155.7620213338223</c:v>
                </c:pt>
                <c:pt idx="244">
                  <c:v>2155.7620213338223</c:v>
                </c:pt>
                <c:pt idx="245">
                  <c:v>2155.7620213338223</c:v>
                </c:pt>
                <c:pt idx="246">
                  <c:v>2155.7620213338223</c:v>
                </c:pt>
                <c:pt idx="247">
                  <c:v>2155.7620213338223</c:v>
                </c:pt>
                <c:pt idx="248">
                  <c:v>2155.7620213338223</c:v>
                </c:pt>
                <c:pt idx="249">
                  <c:v>2155.7620213338223</c:v>
                </c:pt>
                <c:pt idx="250">
                  <c:v>2155.7620213338223</c:v>
                </c:pt>
                <c:pt idx="251">
                  <c:v>2155.7620213338223</c:v>
                </c:pt>
                <c:pt idx="252">
                  <c:v>2155.7620213338223</c:v>
                </c:pt>
                <c:pt idx="253">
                  <c:v>2155.7620213338223</c:v>
                </c:pt>
                <c:pt idx="254">
                  <c:v>2155.7620213338223</c:v>
                </c:pt>
                <c:pt idx="255">
                  <c:v>2155.7620213338223</c:v>
                </c:pt>
                <c:pt idx="256">
                  <c:v>2155.7620213338223</c:v>
                </c:pt>
                <c:pt idx="257">
                  <c:v>2155.7620213338223</c:v>
                </c:pt>
                <c:pt idx="258">
                  <c:v>2155.7620213338223</c:v>
                </c:pt>
                <c:pt idx="259">
                  <c:v>2155.7620213338223</c:v>
                </c:pt>
                <c:pt idx="260">
                  <c:v>2155.7620213338223</c:v>
                </c:pt>
                <c:pt idx="261">
                  <c:v>2155.7620213338223</c:v>
                </c:pt>
                <c:pt idx="262">
                  <c:v>2155.7620213338223</c:v>
                </c:pt>
                <c:pt idx="263">
                  <c:v>2155.7620213338223</c:v>
                </c:pt>
                <c:pt idx="264">
                  <c:v>2155.7620213338223</c:v>
                </c:pt>
                <c:pt idx="265">
                  <c:v>2166.1962168647956</c:v>
                </c:pt>
                <c:pt idx="266">
                  <c:v>2166.1962168647956</c:v>
                </c:pt>
                <c:pt idx="267">
                  <c:v>2166.1962168647956</c:v>
                </c:pt>
                <c:pt idx="268">
                  <c:v>2166.1962168647956</c:v>
                </c:pt>
                <c:pt idx="269">
                  <c:v>2166.1962168647956</c:v>
                </c:pt>
                <c:pt idx="270">
                  <c:v>2175.6098976671901</c:v>
                </c:pt>
                <c:pt idx="271">
                  <c:v>2184.3379824353933</c:v>
                </c:pt>
                <c:pt idx="272">
                  <c:v>2170.7770674334029</c:v>
                </c:pt>
                <c:pt idx="273">
                  <c:v>2158.3653779431143</c:v>
                </c:pt>
                <c:pt idx="274">
                  <c:v>2176.979103672847</c:v>
                </c:pt>
                <c:pt idx="275">
                  <c:v>2155.3270585967193</c:v>
                </c:pt>
                <c:pt idx="276">
                  <c:v>2155.3270585967193</c:v>
                </c:pt>
                <c:pt idx="277">
                  <c:v>2164.4724352714393</c:v>
                </c:pt>
                <c:pt idx="278">
                  <c:v>2174.0549606922909</c:v>
                </c:pt>
                <c:pt idx="279">
                  <c:v>2174.0549606922909</c:v>
                </c:pt>
                <c:pt idx="280">
                  <c:v>2161.2443970557429</c:v>
                </c:pt>
                <c:pt idx="281">
                  <c:v>2161.2443970557429</c:v>
                </c:pt>
                <c:pt idx="282">
                  <c:v>2140.3413692657282</c:v>
                </c:pt>
                <c:pt idx="283">
                  <c:v>2140.3413692657282</c:v>
                </c:pt>
                <c:pt idx="284">
                  <c:v>2140.3413692657282</c:v>
                </c:pt>
                <c:pt idx="285">
                  <c:v>2140.3413692657282</c:v>
                </c:pt>
                <c:pt idx="286">
                  <c:v>2140.3413692657282</c:v>
                </c:pt>
                <c:pt idx="287">
                  <c:v>2140.3413692657282</c:v>
                </c:pt>
                <c:pt idx="288">
                  <c:v>2140.3413692657282</c:v>
                </c:pt>
                <c:pt idx="289">
                  <c:v>2130.2453058566143</c:v>
                </c:pt>
                <c:pt idx="290">
                  <c:v>2130.2453058566143</c:v>
                </c:pt>
                <c:pt idx="291">
                  <c:v>2130.2453058566143</c:v>
                </c:pt>
                <c:pt idx="292">
                  <c:v>2139.2384387351467</c:v>
                </c:pt>
                <c:pt idx="293">
                  <c:v>2139.2384387351467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7D-7142-837F-C12F08717F82}"/>
            </c:ext>
          </c:extLst>
        </c:ser>
        <c:ser>
          <c:idx val="4"/>
          <c:order val="2"/>
          <c:tx>
            <c:strRef>
              <c:f>'Elo Data'!$Y$2</c:f>
              <c:strCache>
                <c:ptCount val="1"/>
                <c:pt idx="0">
                  <c:v>Jason 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'Elo Data'!$Y$3:$Y$296</c:f>
              <c:numCache>
                <c:formatCode>0.0</c:formatCode>
                <c:ptCount val="29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2015</c:v>
                </c:pt>
                <c:pt idx="48">
                  <c:v>2015</c:v>
                </c:pt>
                <c:pt idx="49">
                  <c:v>2015</c:v>
                </c:pt>
                <c:pt idx="50">
                  <c:v>2015</c:v>
                </c:pt>
                <c:pt idx="51">
                  <c:v>2015</c:v>
                </c:pt>
                <c:pt idx="52">
                  <c:v>2015</c:v>
                </c:pt>
                <c:pt idx="53">
                  <c:v>2028.7080052393337</c:v>
                </c:pt>
                <c:pt idx="54">
                  <c:v>2028.7080052393337</c:v>
                </c:pt>
                <c:pt idx="55">
                  <c:v>2028.7080052393337</c:v>
                </c:pt>
                <c:pt idx="56">
                  <c:v>2012.4713940353911</c:v>
                </c:pt>
                <c:pt idx="57">
                  <c:v>2012.4713940353911</c:v>
                </c:pt>
                <c:pt idx="58">
                  <c:v>2012.4713940353911</c:v>
                </c:pt>
                <c:pt idx="59">
                  <c:v>2012.4713940353911</c:v>
                </c:pt>
                <c:pt idx="60">
                  <c:v>2012.4713940353911</c:v>
                </c:pt>
                <c:pt idx="61">
                  <c:v>1995.7018149958822</c:v>
                </c:pt>
                <c:pt idx="62">
                  <c:v>1995.7018149958822</c:v>
                </c:pt>
                <c:pt idx="63">
                  <c:v>1995.7018149958822</c:v>
                </c:pt>
                <c:pt idx="64">
                  <c:v>1995.7018149958822</c:v>
                </c:pt>
                <c:pt idx="65">
                  <c:v>1995.7018149958822</c:v>
                </c:pt>
                <c:pt idx="66">
                  <c:v>1995.7018149958822</c:v>
                </c:pt>
                <c:pt idx="67">
                  <c:v>1995.7018149958822</c:v>
                </c:pt>
                <c:pt idx="68">
                  <c:v>1995.7018149958822</c:v>
                </c:pt>
                <c:pt idx="69">
                  <c:v>1995.7018149958822</c:v>
                </c:pt>
                <c:pt idx="70">
                  <c:v>1995.7018149958822</c:v>
                </c:pt>
                <c:pt idx="71">
                  <c:v>1995.7018149958822</c:v>
                </c:pt>
                <c:pt idx="72">
                  <c:v>1995.7018149958822</c:v>
                </c:pt>
                <c:pt idx="73">
                  <c:v>1995.7018149958822</c:v>
                </c:pt>
                <c:pt idx="74">
                  <c:v>1995.7018149958822</c:v>
                </c:pt>
                <c:pt idx="75">
                  <c:v>1995.7018149958822</c:v>
                </c:pt>
                <c:pt idx="76">
                  <c:v>1980.2052264843369</c:v>
                </c:pt>
                <c:pt idx="77">
                  <c:v>1994.9492370628234</c:v>
                </c:pt>
                <c:pt idx="78">
                  <c:v>1994.9492370628234</c:v>
                </c:pt>
                <c:pt idx="79">
                  <c:v>1994.9492370628234</c:v>
                </c:pt>
                <c:pt idx="80">
                  <c:v>2008.4253974804881</c:v>
                </c:pt>
                <c:pt idx="81">
                  <c:v>2008.4253974804881</c:v>
                </c:pt>
                <c:pt idx="82">
                  <c:v>2008.4253974804881</c:v>
                </c:pt>
                <c:pt idx="83">
                  <c:v>2008.4253974804881</c:v>
                </c:pt>
                <c:pt idx="84">
                  <c:v>2008.4253974804881</c:v>
                </c:pt>
                <c:pt idx="85">
                  <c:v>2008.4253974804881</c:v>
                </c:pt>
                <c:pt idx="86">
                  <c:v>2008.4253974804881</c:v>
                </c:pt>
                <c:pt idx="87">
                  <c:v>2008.4253974804881</c:v>
                </c:pt>
                <c:pt idx="88">
                  <c:v>2008.4253974804881</c:v>
                </c:pt>
                <c:pt idx="89">
                  <c:v>2008.4253974804881</c:v>
                </c:pt>
                <c:pt idx="90">
                  <c:v>2008.4253974804881</c:v>
                </c:pt>
                <c:pt idx="91">
                  <c:v>2020.7612151027627</c:v>
                </c:pt>
                <c:pt idx="92">
                  <c:v>2032.0800101640277</c:v>
                </c:pt>
                <c:pt idx="93">
                  <c:v>2032.0800101640277</c:v>
                </c:pt>
                <c:pt idx="94">
                  <c:v>2032.0800101640277</c:v>
                </c:pt>
                <c:pt idx="95">
                  <c:v>2042.4960378096691</c:v>
                </c:pt>
                <c:pt idx="96">
                  <c:v>2052.112280844638</c:v>
                </c:pt>
                <c:pt idx="97">
                  <c:v>2052.112280844638</c:v>
                </c:pt>
                <c:pt idx="98">
                  <c:v>2052.112280844638</c:v>
                </c:pt>
                <c:pt idx="99">
                  <c:v>2052.112280844638</c:v>
                </c:pt>
                <c:pt idx="100">
                  <c:v>2052.112280844638</c:v>
                </c:pt>
                <c:pt idx="101">
                  <c:v>2052.112280844638</c:v>
                </c:pt>
                <c:pt idx="102">
                  <c:v>2052.112280844638</c:v>
                </c:pt>
                <c:pt idx="103">
                  <c:v>2052.112280844638</c:v>
                </c:pt>
                <c:pt idx="104">
                  <c:v>2052.112280844638</c:v>
                </c:pt>
                <c:pt idx="105">
                  <c:v>2052.112280844638</c:v>
                </c:pt>
                <c:pt idx="106">
                  <c:v>2061.0199569171682</c:v>
                </c:pt>
                <c:pt idx="107">
                  <c:v>2061.0199569171682</c:v>
                </c:pt>
                <c:pt idx="108">
                  <c:v>2061.0199569171682</c:v>
                </c:pt>
                <c:pt idx="109">
                  <c:v>2061.0199569171682</c:v>
                </c:pt>
                <c:pt idx="110">
                  <c:v>2061.0199569171682</c:v>
                </c:pt>
                <c:pt idx="111">
                  <c:v>2061.0199569171682</c:v>
                </c:pt>
                <c:pt idx="112">
                  <c:v>2061.0199569171682</c:v>
                </c:pt>
                <c:pt idx="113">
                  <c:v>2061.0199569171682</c:v>
                </c:pt>
                <c:pt idx="114">
                  <c:v>2061.0199569171682</c:v>
                </c:pt>
                <c:pt idx="115">
                  <c:v>2061.0199569171682</c:v>
                </c:pt>
                <c:pt idx="116">
                  <c:v>2061.0199569171682</c:v>
                </c:pt>
                <c:pt idx="117">
                  <c:v>2061.0199569171682</c:v>
                </c:pt>
                <c:pt idx="118">
                  <c:v>2061.0199569171682</c:v>
                </c:pt>
                <c:pt idx="119">
                  <c:v>2061.0199569171682</c:v>
                </c:pt>
                <c:pt idx="120">
                  <c:v>2061.0199569171682</c:v>
                </c:pt>
                <c:pt idx="121">
                  <c:v>2068.9403235001869</c:v>
                </c:pt>
                <c:pt idx="122">
                  <c:v>2076.3406869056253</c:v>
                </c:pt>
                <c:pt idx="123">
                  <c:v>2076.3406869056253</c:v>
                </c:pt>
                <c:pt idx="124">
                  <c:v>2076.3406869056253</c:v>
                </c:pt>
                <c:pt idx="125">
                  <c:v>2053.9367260517138</c:v>
                </c:pt>
                <c:pt idx="126">
                  <c:v>2035.625045379825</c:v>
                </c:pt>
                <c:pt idx="127">
                  <c:v>2035.625045379825</c:v>
                </c:pt>
                <c:pt idx="128">
                  <c:v>2035.625045379825</c:v>
                </c:pt>
                <c:pt idx="129">
                  <c:v>2035.625045379825</c:v>
                </c:pt>
                <c:pt idx="130">
                  <c:v>2035.625045379825</c:v>
                </c:pt>
                <c:pt idx="131">
                  <c:v>2046.1760227936754</c:v>
                </c:pt>
                <c:pt idx="132">
                  <c:v>2055.9117901622144</c:v>
                </c:pt>
                <c:pt idx="133">
                  <c:v>2055.9117901622144</c:v>
                </c:pt>
                <c:pt idx="134">
                  <c:v>2055.9117901622144</c:v>
                </c:pt>
                <c:pt idx="135">
                  <c:v>2035.6077396927026</c:v>
                </c:pt>
                <c:pt idx="136">
                  <c:v>2018.0476750237535</c:v>
                </c:pt>
                <c:pt idx="137">
                  <c:v>2018.0476750237535</c:v>
                </c:pt>
                <c:pt idx="138">
                  <c:v>2018.0476750237535</c:v>
                </c:pt>
                <c:pt idx="139">
                  <c:v>2018.0476750237535</c:v>
                </c:pt>
                <c:pt idx="140">
                  <c:v>2018.0476750237535</c:v>
                </c:pt>
                <c:pt idx="141">
                  <c:v>2030.7653834413809</c:v>
                </c:pt>
                <c:pt idx="142">
                  <c:v>2042.4240667097367</c:v>
                </c:pt>
                <c:pt idx="143">
                  <c:v>2042.4240667097367</c:v>
                </c:pt>
                <c:pt idx="144">
                  <c:v>2042.4240667097367</c:v>
                </c:pt>
                <c:pt idx="145">
                  <c:v>2042.4240667097367</c:v>
                </c:pt>
                <c:pt idx="146">
                  <c:v>2054.170166538865</c:v>
                </c:pt>
                <c:pt idx="147">
                  <c:v>2054.170166538865</c:v>
                </c:pt>
                <c:pt idx="148">
                  <c:v>2033.8867407763671</c:v>
                </c:pt>
                <c:pt idx="149">
                  <c:v>2033.8867407763671</c:v>
                </c:pt>
                <c:pt idx="150">
                  <c:v>2033.8867407763671</c:v>
                </c:pt>
                <c:pt idx="151">
                  <c:v>2033.8867407763671</c:v>
                </c:pt>
                <c:pt idx="152">
                  <c:v>2033.8867407763671</c:v>
                </c:pt>
                <c:pt idx="153">
                  <c:v>2033.8867407763671</c:v>
                </c:pt>
                <c:pt idx="154">
                  <c:v>2033.8867407763671</c:v>
                </c:pt>
                <c:pt idx="155">
                  <c:v>2033.8867407763671</c:v>
                </c:pt>
                <c:pt idx="156">
                  <c:v>2048.0442802601251</c:v>
                </c:pt>
                <c:pt idx="157">
                  <c:v>2048.0442802601251</c:v>
                </c:pt>
                <c:pt idx="158">
                  <c:v>2048.0442802601251</c:v>
                </c:pt>
                <c:pt idx="159">
                  <c:v>2048.0442802601251</c:v>
                </c:pt>
                <c:pt idx="160">
                  <c:v>2058.198469285488</c:v>
                </c:pt>
                <c:pt idx="161">
                  <c:v>2039.8257014087631</c:v>
                </c:pt>
                <c:pt idx="162">
                  <c:v>2039.8257014087631</c:v>
                </c:pt>
                <c:pt idx="163">
                  <c:v>2049.9051800417697</c:v>
                </c:pt>
                <c:pt idx="164">
                  <c:v>2049.9051800417697</c:v>
                </c:pt>
                <c:pt idx="165">
                  <c:v>2049.9051800417697</c:v>
                </c:pt>
                <c:pt idx="166">
                  <c:v>2031.7944801345457</c:v>
                </c:pt>
                <c:pt idx="167">
                  <c:v>2031.7944801345457</c:v>
                </c:pt>
                <c:pt idx="168">
                  <c:v>2031.7944801345457</c:v>
                </c:pt>
                <c:pt idx="169">
                  <c:v>2041.7951973270124</c:v>
                </c:pt>
                <c:pt idx="170">
                  <c:v>2041.7951973270124</c:v>
                </c:pt>
                <c:pt idx="171">
                  <c:v>2041.7951973270124</c:v>
                </c:pt>
                <c:pt idx="172">
                  <c:v>2041.7951973270124</c:v>
                </c:pt>
                <c:pt idx="173">
                  <c:v>2041.7951973270124</c:v>
                </c:pt>
                <c:pt idx="174">
                  <c:v>2041.7951973270124</c:v>
                </c:pt>
                <c:pt idx="175">
                  <c:v>2041.7951973270124</c:v>
                </c:pt>
                <c:pt idx="176">
                  <c:v>2041.7951973270124</c:v>
                </c:pt>
                <c:pt idx="177">
                  <c:v>2041.7951973270124</c:v>
                </c:pt>
                <c:pt idx="178">
                  <c:v>2041.7951973270124</c:v>
                </c:pt>
                <c:pt idx="179">
                  <c:v>2041.7951973270124</c:v>
                </c:pt>
                <c:pt idx="180">
                  <c:v>2051.678861981452</c:v>
                </c:pt>
                <c:pt idx="181">
                  <c:v>2030.8235296378803</c:v>
                </c:pt>
                <c:pt idx="182">
                  <c:v>2041.5616161926941</c:v>
                </c:pt>
                <c:pt idx="183">
                  <c:v>2041.5616161926941</c:v>
                </c:pt>
                <c:pt idx="184">
                  <c:v>2041.5616161926941</c:v>
                </c:pt>
                <c:pt idx="185">
                  <c:v>2041.5616161926941</c:v>
                </c:pt>
                <c:pt idx="186">
                  <c:v>2025.1461411515563</c:v>
                </c:pt>
                <c:pt idx="187">
                  <c:v>2025.1461411515563</c:v>
                </c:pt>
                <c:pt idx="188">
                  <c:v>2005.2296705112433</c:v>
                </c:pt>
                <c:pt idx="189">
                  <c:v>2005.2296705112433</c:v>
                </c:pt>
                <c:pt idx="190">
                  <c:v>2005.2296705112433</c:v>
                </c:pt>
                <c:pt idx="191">
                  <c:v>2005.2296705112433</c:v>
                </c:pt>
                <c:pt idx="192">
                  <c:v>2005.2296705112433</c:v>
                </c:pt>
                <c:pt idx="193">
                  <c:v>2016.9008879312071</c:v>
                </c:pt>
                <c:pt idx="194">
                  <c:v>2016.9008879312071</c:v>
                </c:pt>
                <c:pt idx="195">
                  <c:v>2016.9008879312071</c:v>
                </c:pt>
                <c:pt idx="196">
                  <c:v>2027.2591471719315</c:v>
                </c:pt>
                <c:pt idx="197">
                  <c:v>2027.2591471719315</c:v>
                </c:pt>
                <c:pt idx="198">
                  <c:v>2027.2591471719315</c:v>
                </c:pt>
                <c:pt idx="199">
                  <c:v>2027.2591471719315</c:v>
                </c:pt>
                <c:pt idx="200">
                  <c:v>2027.2591471719315</c:v>
                </c:pt>
                <c:pt idx="201">
                  <c:v>2027.2591471719315</c:v>
                </c:pt>
                <c:pt idx="202">
                  <c:v>2027.2591471719315</c:v>
                </c:pt>
                <c:pt idx="203">
                  <c:v>2027.2591471719315</c:v>
                </c:pt>
                <c:pt idx="204">
                  <c:v>2036.8242247760984</c:v>
                </c:pt>
                <c:pt idx="205">
                  <c:v>2036.8242247760984</c:v>
                </c:pt>
                <c:pt idx="206">
                  <c:v>2045.6865448996623</c:v>
                </c:pt>
                <c:pt idx="207">
                  <c:v>2028.178024700683</c:v>
                </c:pt>
                <c:pt idx="208">
                  <c:v>2028.178024700683</c:v>
                </c:pt>
                <c:pt idx="209">
                  <c:v>2028.178024700683</c:v>
                </c:pt>
                <c:pt idx="210">
                  <c:v>2028.178024700683</c:v>
                </c:pt>
                <c:pt idx="211">
                  <c:v>2028.178024700683</c:v>
                </c:pt>
                <c:pt idx="212">
                  <c:v>2037.0325783542905</c:v>
                </c:pt>
                <c:pt idx="213">
                  <c:v>2037.0325783542905</c:v>
                </c:pt>
                <c:pt idx="214">
                  <c:v>2037.0325783542905</c:v>
                </c:pt>
                <c:pt idx="215">
                  <c:v>2037.0325783542905</c:v>
                </c:pt>
                <c:pt idx="216">
                  <c:v>2045.2644437860688</c:v>
                </c:pt>
                <c:pt idx="217">
                  <c:v>2057.7673586766728</c:v>
                </c:pt>
                <c:pt idx="218">
                  <c:v>2035.041487332996</c:v>
                </c:pt>
                <c:pt idx="219">
                  <c:v>2035.041487332996</c:v>
                </c:pt>
                <c:pt idx="220">
                  <c:v>2035.041487332996</c:v>
                </c:pt>
                <c:pt idx="221">
                  <c:v>2035.041487332996</c:v>
                </c:pt>
                <c:pt idx="222">
                  <c:v>2035.041487332996</c:v>
                </c:pt>
                <c:pt idx="223">
                  <c:v>2035.041487332996</c:v>
                </c:pt>
                <c:pt idx="224">
                  <c:v>2017.896249780785</c:v>
                </c:pt>
                <c:pt idx="225">
                  <c:v>2017.896249780785</c:v>
                </c:pt>
                <c:pt idx="226">
                  <c:v>2017.896249780785</c:v>
                </c:pt>
                <c:pt idx="227">
                  <c:v>2017.896249780785</c:v>
                </c:pt>
                <c:pt idx="228">
                  <c:v>2017.896249780785</c:v>
                </c:pt>
                <c:pt idx="229">
                  <c:v>1998.6742888565841</c:v>
                </c:pt>
                <c:pt idx="230">
                  <c:v>2011.0231113968082</c:v>
                </c:pt>
                <c:pt idx="231">
                  <c:v>2020.1929052436135</c:v>
                </c:pt>
                <c:pt idx="232">
                  <c:v>2020.1929052436135</c:v>
                </c:pt>
                <c:pt idx="233">
                  <c:v>2020.1929052436135</c:v>
                </c:pt>
                <c:pt idx="234">
                  <c:v>2000.7960471101276</c:v>
                </c:pt>
                <c:pt idx="235">
                  <c:v>2000.7960471101276</c:v>
                </c:pt>
                <c:pt idx="236">
                  <c:v>1985.5733875802121</c:v>
                </c:pt>
                <c:pt idx="237">
                  <c:v>1985.5733875802121</c:v>
                </c:pt>
                <c:pt idx="238">
                  <c:v>1985.5733875802121</c:v>
                </c:pt>
                <c:pt idx="239">
                  <c:v>1985.5733875802121</c:v>
                </c:pt>
                <c:pt idx="240">
                  <c:v>1985.5733875802121</c:v>
                </c:pt>
                <c:pt idx="241">
                  <c:v>1985.5733875802121</c:v>
                </c:pt>
                <c:pt idx="242">
                  <c:v>1985.5733875802121</c:v>
                </c:pt>
                <c:pt idx="243">
                  <c:v>1985.5733875802121</c:v>
                </c:pt>
                <c:pt idx="244">
                  <c:v>1985.5733875802121</c:v>
                </c:pt>
                <c:pt idx="245">
                  <c:v>1985.5733875802121</c:v>
                </c:pt>
                <c:pt idx="246">
                  <c:v>1985.5733875802121</c:v>
                </c:pt>
                <c:pt idx="247">
                  <c:v>1985.5733875802121</c:v>
                </c:pt>
                <c:pt idx="248">
                  <c:v>1985.5733875802121</c:v>
                </c:pt>
                <c:pt idx="249">
                  <c:v>1985.5733875802121</c:v>
                </c:pt>
                <c:pt idx="250">
                  <c:v>1985.5733875802121</c:v>
                </c:pt>
                <c:pt idx="251">
                  <c:v>1971.1763090203224</c:v>
                </c:pt>
                <c:pt idx="252">
                  <c:v>1980.7601224054674</c:v>
                </c:pt>
                <c:pt idx="253">
                  <c:v>1980.7601224054674</c:v>
                </c:pt>
                <c:pt idx="254">
                  <c:v>1980.7601224054674</c:v>
                </c:pt>
                <c:pt idx="255">
                  <c:v>1980.7601224054674</c:v>
                </c:pt>
                <c:pt idx="256">
                  <c:v>1980.7601224054674</c:v>
                </c:pt>
                <c:pt idx="257">
                  <c:v>1980.7601224054674</c:v>
                </c:pt>
                <c:pt idx="258">
                  <c:v>1989.6390515237952</c:v>
                </c:pt>
                <c:pt idx="259">
                  <c:v>1989.6390515237952</c:v>
                </c:pt>
                <c:pt idx="260">
                  <c:v>1989.6390515237952</c:v>
                </c:pt>
                <c:pt idx="261">
                  <c:v>1989.6390515237952</c:v>
                </c:pt>
                <c:pt idx="262">
                  <c:v>1997.892568370625</c:v>
                </c:pt>
                <c:pt idx="263">
                  <c:v>2008.7496854862236</c:v>
                </c:pt>
                <c:pt idx="264">
                  <c:v>2023.3804358855184</c:v>
                </c:pt>
                <c:pt idx="265">
                  <c:v>2023.3804358855184</c:v>
                </c:pt>
                <c:pt idx="266">
                  <c:v>2023.3804358855184</c:v>
                </c:pt>
                <c:pt idx="267">
                  <c:v>2023.3804358855184</c:v>
                </c:pt>
                <c:pt idx="268">
                  <c:v>2023.3804358855184</c:v>
                </c:pt>
                <c:pt idx="269">
                  <c:v>2030.2685232093945</c:v>
                </c:pt>
                <c:pt idx="270">
                  <c:v>2020.8548424070002</c:v>
                </c:pt>
                <c:pt idx="271">
                  <c:v>2012.126757638797</c:v>
                </c:pt>
                <c:pt idx="272">
                  <c:v>2012.126757638797</c:v>
                </c:pt>
                <c:pt idx="273">
                  <c:v>2012.126757638797</c:v>
                </c:pt>
                <c:pt idx="274">
                  <c:v>2012.126757638797</c:v>
                </c:pt>
                <c:pt idx="275">
                  <c:v>2012.126757638797</c:v>
                </c:pt>
                <c:pt idx="276">
                  <c:v>2012.126757638797</c:v>
                </c:pt>
                <c:pt idx="277">
                  <c:v>2002.9813809640771</c:v>
                </c:pt>
                <c:pt idx="278">
                  <c:v>2002.9813809640771</c:v>
                </c:pt>
                <c:pt idx="279">
                  <c:v>1982.8651946872403</c:v>
                </c:pt>
                <c:pt idx="280">
                  <c:v>1982.8651946872403</c:v>
                </c:pt>
                <c:pt idx="281">
                  <c:v>1982.8651946872403</c:v>
                </c:pt>
                <c:pt idx="282">
                  <c:v>1982.8651946872403</c:v>
                </c:pt>
                <c:pt idx="283">
                  <c:v>1982.8651946872403</c:v>
                </c:pt>
                <c:pt idx="284">
                  <c:v>1982.8651946872403</c:v>
                </c:pt>
                <c:pt idx="285">
                  <c:v>1982.8651946872403</c:v>
                </c:pt>
                <c:pt idx="286">
                  <c:v>1982.8651946872403</c:v>
                </c:pt>
                <c:pt idx="287">
                  <c:v>1982.8651946872403</c:v>
                </c:pt>
                <c:pt idx="288">
                  <c:v>1982.8651946872403</c:v>
                </c:pt>
                <c:pt idx="289">
                  <c:v>1982.8651946872403</c:v>
                </c:pt>
                <c:pt idx="290">
                  <c:v>1982.8651946872403</c:v>
                </c:pt>
                <c:pt idx="291">
                  <c:v>1982.8651946872403</c:v>
                </c:pt>
                <c:pt idx="292">
                  <c:v>1973.8720618087082</c:v>
                </c:pt>
                <c:pt idx="293">
                  <c:v>1959.3766748934747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7D-7142-837F-C12F08717F82}"/>
            </c:ext>
          </c:extLst>
        </c:ser>
        <c:ser>
          <c:idx val="5"/>
          <c:order val="3"/>
          <c:tx>
            <c:strRef>
              <c:f>'Elo Data'!$Z$2</c:f>
              <c:strCache>
                <c:ptCount val="1"/>
                <c:pt idx="0">
                  <c:v>Joe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'Elo Data'!$Z$3:$Z$296</c:f>
              <c:numCache>
                <c:formatCode>0.0</c:formatCode>
                <c:ptCount val="29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1981.3466279559077</c:v>
                </c:pt>
                <c:pt idx="44">
                  <c:v>1981.3466279559077</c:v>
                </c:pt>
                <c:pt idx="45">
                  <c:v>1981.3466279559077</c:v>
                </c:pt>
                <c:pt idx="46">
                  <c:v>1981.3466279559077</c:v>
                </c:pt>
                <c:pt idx="47">
                  <c:v>1981.3466279559077</c:v>
                </c:pt>
                <c:pt idx="48">
                  <c:v>1997.1511858716167</c:v>
                </c:pt>
                <c:pt idx="49">
                  <c:v>1997.1511858716167</c:v>
                </c:pt>
                <c:pt idx="50">
                  <c:v>1997.1511858716167</c:v>
                </c:pt>
                <c:pt idx="51">
                  <c:v>1997.1511858716167</c:v>
                </c:pt>
                <c:pt idx="52">
                  <c:v>1997.1511858716167</c:v>
                </c:pt>
                <c:pt idx="53">
                  <c:v>1997.1511858716167</c:v>
                </c:pt>
                <c:pt idx="54">
                  <c:v>1997.1511858716167</c:v>
                </c:pt>
                <c:pt idx="55">
                  <c:v>1997.1511858716167</c:v>
                </c:pt>
                <c:pt idx="56">
                  <c:v>1997.1511858716167</c:v>
                </c:pt>
                <c:pt idx="57">
                  <c:v>1997.1511858716167</c:v>
                </c:pt>
                <c:pt idx="58">
                  <c:v>1997.1511858716167</c:v>
                </c:pt>
                <c:pt idx="59">
                  <c:v>1982.2741763080221</c:v>
                </c:pt>
                <c:pt idx="60">
                  <c:v>1982.2741763080221</c:v>
                </c:pt>
                <c:pt idx="61">
                  <c:v>1982.2741763080221</c:v>
                </c:pt>
                <c:pt idx="62">
                  <c:v>1982.2741763080221</c:v>
                </c:pt>
                <c:pt idx="63">
                  <c:v>1976.8005573053999</c:v>
                </c:pt>
                <c:pt idx="64">
                  <c:v>1976.8005573053999</c:v>
                </c:pt>
                <c:pt idx="65">
                  <c:v>1976.8005573053999</c:v>
                </c:pt>
                <c:pt idx="66">
                  <c:v>1976.8005573053999</c:v>
                </c:pt>
                <c:pt idx="67">
                  <c:v>1976.8005573053999</c:v>
                </c:pt>
                <c:pt idx="68">
                  <c:v>1976.8005573053999</c:v>
                </c:pt>
                <c:pt idx="69">
                  <c:v>1976.8005573053999</c:v>
                </c:pt>
                <c:pt idx="70">
                  <c:v>1976.8005573053999</c:v>
                </c:pt>
                <c:pt idx="71">
                  <c:v>1976.8005573053999</c:v>
                </c:pt>
                <c:pt idx="72">
                  <c:v>1976.8005573053999</c:v>
                </c:pt>
                <c:pt idx="73">
                  <c:v>1976.8005573053999</c:v>
                </c:pt>
                <c:pt idx="74">
                  <c:v>1960.8822474817141</c:v>
                </c:pt>
                <c:pt idx="75">
                  <c:v>1960.8822474817141</c:v>
                </c:pt>
                <c:pt idx="76">
                  <c:v>1960.8822474817141</c:v>
                </c:pt>
                <c:pt idx="77">
                  <c:v>1960.8822474817141</c:v>
                </c:pt>
                <c:pt idx="78">
                  <c:v>1947.0620432048122</c:v>
                </c:pt>
                <c:pt idx="79">
                  <c:v>1947.0620432048122</c:v>
                </c:pt>
                <c:pt idx="80">
                  <c:v>1947.0620432048122</c:v>
                </c:pt>
                <c:pt idx="81">
                  <c:v>1963.1120270888614</c:v>
                </c:pt>
                <c:pt idx="82">
                  <c:v>1950.4743991289306</c:v>
                </c:pt>
                <c:pt idx="83">
                  <c:v>1950.4743991289306</c:v>
                </c:pt>
                <c:pt idx="84">
                  <c:v>1950.4743991289306</c:v>
                </c:pt>
                <c:pt idx="85">
                  <c:v>1965.0647497339705</c:v>
                </c:pt>
                <c:pt idx="86">
                  <c:v>1950.878589854867</c:v>
                </c:pt>
                <c:pt idx="87">
                  <c:v>1964.8232188267561</c:v>
                </c:pt>
                <c:pt idx="88">
                  <c:v>1964.8232188267561</c:v>
                </c:pt>
                <c:pt idx="89">
                  <c:v>1964.8232188267561</c:v>
                </c:pt>
                <c:pt idx="90">
                  <c:v>1964.8232188267561</c:v>
                </c:pt>
                <c:pt idx="91">
                  <c:v>1964.8232188267561</c:v>
                </c:pt>
                <c:pt idx="92">
                  <c:v>1964.8232188267561</c:v>
                </c:pt>
                <c:pt idx="93">
                  <c:v>1964.8232188267561</c:v>
                </c:pt>
                <c:pt idx="94">
                  <c:v>1964.8232188267561</c:v>
                </c:pt>
                <c:pt idx="95">
                  <c:v>1964.8232188267561</c:v>
                </c:pt>
                <c:pt idx="96">
                  <c:v>1964.8232188267561</c:v>
                </c:pt>
                <c:pt idx="97">
                  <c:v>1964.8232188267561</c:v>
                </c:pt>
                <c:pt idx="98">
                  <c:v>1964.8232188267561</c:v>
                </c:pt>
                <c:pt idx="99">
                  <c:v>1964.8232188267561</c:v>
                </c:pt>
                <c:pt idx="100">
                  <c:v>1964.8232188267561</c:v>
                </c:pt>
                <c:pt idx="101">
                  <c:v>1964.8232188267561</c:v>
                </c:pt>
                <c:pt idx="102">
                  <c:v>1964.8232188267561</c:v>
                </c:pt>
                <c:pt idx="103">
                  <c:v>1964.8232188267561</c:v>
                </c:pt>
                <c:pt idx="104">
                  <c:v>1964.8232188267561</c:v>
                </c:pt>
                <c:pt idx="105">
                  <c:v>1947.9575542296564</c:v>
                </c:pt>
                <c:pt idx="106">
                  <c:v>1947.9575542296564</c:v>
                </c:pt>
                <c:pt idx="107">
                  <c:v>1935.5530390823455</c:v>
                </c:pt>
                <c:pt idx="108">
                  <c:v>1935.5530390823455</c:v>
                </c:pt>
                <c:pt idx="109">
                  <c:v>1935.5530390823455</c:v>
                </c:pt>
                <c:pt idx="110">
                  <c:v>1953.8760453830416</c:v>
                </c:pt>
                <c:pt idx="111">
                  <c:v>1953.8760453830416</c:v>
                </c:pt>
                <c:pt idx="112">
                  <c:v>1953.8760453830416</c:v>
                </c:pt>
                <c:pt idx="113">
                  <c:v>1953.8760453830416</c:v>
                </c:pt>
                <c:pt idx="114">
                  <c:v>1953.8760453830416</c:v>
                </c:pt>
                <c:pt idx="115">
                  <c:v>1942.5846893027619</c:v>
                </c:pt>
                <c:pt idx="116">
                  <c:v>1942.5846893027619</c:v>
                </c:pt>
                <c:pt idx="117">
                  <c:v>1942.5846893027619</c:v>
                </c:pt>
                <c:pt idx="118">
                  <c:v>1942.5846893027619</c:v>
                </c:pt>
                <c:pt idx="119">
                  <c:v>1960.0075974385481</c:v>
                </c:pt>
                <c:pt idx="120">
                  <c:v>1975.9462707885734</c:v>
                </c:pt>
                <c:pt idx="121">
                  <c:v>1975.9462707885734</c:v>
                </c:pt>
                <c:pt idx="122">
                  <c:v>1975.9462707885734</c:v>
                </c:pt>
                <c:pt idx="123">
                  <c:v>1975.9462707885734</c:v>
                </c:pt>
                <c:pt idx="124">
                  <c:v>1975.9462707885734</c:v>
                </c:pt>
                <c:pt idx="125">
                  <c:v>1975.9462707885734</c:v>
                </c:pt>
                <c:pt idx="126">
                  <c:v>1994.2579514604622</c:v>
                </c:pt>
                <c:pt idx="127">
                  <c:v>1975.7245443811248</c:v>
                </c:pt>
                <c:pt idx="128">
                  <c:v>1975.7245443811248</c:v>
                </c:pt>
                <c:pt idx="129">
                  <c:v>1975.7245443811248</c:v>
                </c:pt>
                <c:pt idx="130">
                  <c:v>1975.7245443811248</c:v>
                </c:pt>
                <c:pt idx="131">
                  <c:v>1975.7245443811248</c:v>
                </c:pt>
                <c:pt idx="132">
                  <c:v>1975.7245443811248</c:v>
                </c:pt>
                <c:pt idx="133">
                  <c:v>1975.7245443811248</c:v>
                </c:pt>
                <c:pt idx="134">
                  <c:v>1975.7245443811248</c:v>
                </c:pt>
                <c:pt idx="135">
                  <c:v>1975.7245443811248</c:v>
                </c:pt>
                <c:pt idx="136">
                  <c:v>1993.2846090500739</c:v>
                </c:pt>
                <c:pt idx="137">
                  <c:v>1976.3328252786664</c:v>
                </c:pt>
                <c:pt idx="138">
                  <c:v>1976.3328252786664</c:v>
                </c:pt>
                <c:pt idx="139">
                  <c:v>1976.3328252786664</c:v>
                </c:pt>
                <c:pt idx="140">
                  <c:v>1976.3328252786664</c:v>
                </c:pt>
                <c:pt idx="141">
                  <c:v>1976.3328252786664</c:v>
                </c:pt>
                <c:pt idx="142">
                  <c:v>1976.3328252786664</c:v>
                </c:pt>
                <c:pt idx="143">
                  <c:v>1960.0056006221464</c:v>
                </c:pt>
                <c:pt idx="144">
                  <c:v>1960.0056006221464</c:v>
                </c:pt>
                <c:pt idx="145">
                  <c:v>1960.0056006221464</c:v>
                </c:pt>
                <c:pt idx="146">
                  <c:v>1960.0056006221464</c:v>
                </c:pt>
                <c:pt idx="147">
                  <c:v>1947.3550879888896</c:v>
                </c:pt>
                <c:pt idx="148">
                  <c:v>1947.3550879888896</c:v>
                </c:pt>
                <c:pt idx="149">
                  <c:v>1962.3225892453893</c:v>
                </c:pt>
                <c:pt idx="150">
                  <c:v>1954.1393961892461</c:v>
                </c:pt>
                <c:pt idx="151">
                  <c:v>1970.9165318937521</c:v>
                </c:pt>
                <c:pt idx="152">
                  <c:v>1986.1322387199996</c:v>
                </c:pt>
                <c:pt idx="153">
                  <c:v>1986.1322387199996</c:v>
                </c:pt>
                <c:pt idx="154">
                  <c:v>1986.1322387199996</c:v>
                </c:pt>
                <c:pt idx="155">
                  <c:v>1986.1322387199996</c:v>
                </c:pt>
                <c:pt idx="156">
                  <c:v>1986.1322387199996</c:v>
                </c:pt>
                <c:pt idx="157">
                  <c:v>1986.1322387199996</c:v>
                </c:pt>
                <c:pt idx="158">
                  <c:v>1986.1322387199996</c:v>
                </c:pt>
                <c:pt idx="159">
                  <c:v>1970.0360881764916</c:v>
                </c:pt>
                <c:pt idx="160">
                  <c:v>1970.0360881764916</c:v>
                </c:pt>
                <c:pt idx="161">
                  <c:v>1970.0360881764916</c:v>
                </c:pt>
                <c:pt idx="162">
                  <c:v>1986.2018276777012</c:v>
                </c:pt>
                <c:pt idx="163">
                  <c:v>1986.2018276777012</c:v>
                </c:pt>
                <c:pt idx="164">
                  <c:v>1986.2018276777012</c:v>
                </c:pt>
                <c:pt idx="165">
                  <c:v>1986.2018276777012</c:v>
                </c:pt>
                <c:pt idx="166">
                  <c:v>1986.2018276777012</c:v>
                </c:pt>
                <c:pt idx="167">
                  <c:v>1986.2018276777012</c:v>
                </c:pt>
                <c:pt idx="168">
                  <c:v>1986.2018276777012</c:v>
                </c:pt>
                <c:pt idx="169">
                  <c:v>1986.2018276777012</c:v>
                </c:pt>
                <c:pt idx="170">
                  <c:v>1986.2018276777012</c:v>
                </c:pt>
                <c:pt idx="171">
                  <c:v>1986.2018276777012</c:v>
                </c:pt>
                <c:pt idx="172">
                  <c:v>2001.7972296679645</c:v>
                </c:pt>
                <c:pt idx="173">
                  <c:v>2001.7972296679645</c:v>
                </c:pt>
                <c:pt idx="174">
                  <c:v>1987.3574809045626</c:v>
                </c:pt>
                <c:pt idx="175">
                  <c:v>2002.0452438436055</c:v>
                </c:pt>
                <c:pt idx="176">
                  <c:v>2002.0452438436055</c:v>
                </c:pt>
                <c:pt idx="177">
                  <c:v>2002.0452438436055</c:v>
                </c:pt>
                <c:pt idx="178">
                  <c:v>2002.0452438436055</c:v>
                </c:pt>
                <c:pt idx="179">
                  <c:v>2002.0452438436055</c:v>
                </c:pt>
                <c:pt idx="180">
                  <c:v>2002.0452438436055</c:v>
                </c:pt>
                <c:pt idx="181">
                  <c:v>2002.0452438436055</c:v>
                </c:pt>
                <c:pt idx="182">
                  <c:v>2002.0452438436055</c:v>
                </c:pt>
                <c:pt idx="183">
                  <c:v>2002.0452438436055</c:v>
                </c:pt>
                <c:pt idx="184">
                  <c:v>1986.1422663118863</c:v>
                </c:pt>
                <c:pt idx="185">
                  <c:v>1986.1422663118863</c:v>
                </c:pt>
                <c:pt idx="186">
                  <c:v>1986.1422663118863</c:v>
                </c:pt>
                <c:pt idx="187">
                  <c:v>1972.8169156513729</c:v>
                </c:pt>
                <c:pt idx="188">
                  <c:v>1972.8169156513729</c:v>
                </c:pt>
                <c:pt idx="189">
                  <c:v>1987.4906181546701</c:v>
                </c:pt>
                <c:pt idx="190">
                  <c:v>1987.4906181546701</c:v>
                </c:pt>
                <c:pt idx="191">
                  <c:v>1987.4906181546701</c:v>
                </c:pt>
                <c:pt idx="192">
                  <c:v>1974.6737526142451</c:v>
                </c:pt>
                <c:pt idx="193">
                  <c:v>1974.6737526142451</c:v>
                </c:pt>
                <c:pt idx="194">
                  <c:v>1974.6737526142451</c:v>
                </c:pt>
                <c:pt idx="195">
                  <c:v>1963.311427817237</c:v>
                </c:pt>
                <c:pt idx="196">
                  <c:v>1963.311427817237</c:v>
                </c:pt>
                <c:pt idx="197">
                  <c:v>1963.311427817237</c:v>
                </c:pt>
                <c:pt idx="198">
                  <c:v>1963.311427817237</c:v>
                </c:pt>
                <c:pt idx="199">
                  <c:v>1963.311427817237</c:v>
                </c:pt>
                <c:pt idx="200">
                  <c:v>1963.311427817237</c:v>
                </c:pt>
                <c:pt idx="201">
                  <c:v>1953.2439162879591</c:v>
                </c:pt>
                <c:pt idx="202">
                  <c:v>1953.2439162879591</c:v>
                </c:pt>
                <c:pt idx="203">
                  <c:v>1967.6992630924021</c:v>
                </c:pt>
                <c:pt idx="204">
                  <c:v>1967.6992630924021</c:v>
                </c:pt>
                <c:pt idx="205">
                  <c:v>1987.0323243014793</c:v>
                </c:pt>
                <c:pt idx="206">
                  <c:v>1987.0323243014793</c:v>
                </c:pt>
                <c:pt idx="207">
                  <c:v>2004.5408445004587</c:v>
                </c:pt>
                <c:pt idx="208">
                  <c:v>2004.5408445004587</c:v>
                </c:pt>
                <c:pt idx="209">
                  <c:v>2016.2134452547077</c:v>
                </c:pt>
                <c:pt idx="210">
                  <c:v>2032.7389583244999</c:v>
                </c:pt>
                <c:pt idx="211">
                  <c:v>2017.8428346093222</c:v>
                </c:pt>
                <c:pt idx="212">
                  <c:v>2017.8428346093222</c:v>
                </c:pt>
                <c:pt idx="213">
                  <c:v>2004.2289812321421</c:v>
                </c:pt>
                <c:pt idx="214">
                  <c:v>2015.4387567465278</c:v>
                </c:pt>
                <c:pt idx="215">
                  <c:v>2002.5071575311522</c:v>
                </c:pt>
                <c:pt idx="216">
                  <c:v>2002.5071575311522</c:v>
                </c:pt>
                <c:pt idx="217">
                  <c:v>2002.5071575311522</c:v>
                </c:pt>
                <c:pt idx="218">
                  <c:v>2002.5071575311522</c:v>
                </c:pt>
                <c:pt idx="219">
                  <c:v>2002.5071575311522</c:v>
                </c:pt>
                <c:pt idx="220">
                  <c:v>2002.5071575311522</c:v>
                </c:pt>
                <c:pt idx="221">
                  <c:v>2002.5071575311522</c:v>
                </c:pt>
                <c:pt idx="222">
                  <c:v>1985.0097067935619</c:v>
                </c:pt>
                <c:pt idx="223">
                  <c:v>1985.0097067935619</c:v>
                </c:pt>
                <c:pt idx="224">
                  <c:v>2002.1549443457729</c:v>
                </c:pt>
                <c:pt idx="225">
                  <c:v>2002.1549443457729</c:v>
                </c:pt>
                <c:pt idx="226">
                  <c:v>1994.946351957906</c:v>
                </c:pt>
                <c:pt idx="227">
                  <c:v>1994.946351957906</c:v>
                </c:pt>
                <c:pt idx="228">
                  <c:v>1994.946351957906</c:v>
                </c:pt>
                <c:pt idx="229">
                  <c:v>1994.946351957906</c:v>
                </c:pt>
                <c:pt idx="230">
                  <c:v>1994.946351957906</c:v>
                </c:pt>
                <c:pt idx="231">
                  <c:v>1994.946351957906</c:v>
                </c:pt>
                <c:pt idx="232">
                  <c:v>1982.6987614927409</c:v>
                </c:pt>
                <c:pt idx="233">
                  <c:v>1982.6987614927409</c:v>
                </c:pt>
                <c:pt idx="234">
                  <c:v>1982.6987614927409</c:v>
                </c:pt>
                <c:pt idx="235">
                  <c:v>1995.6383453227813</c:v>
                </c:pt>
                <c:pt idx="236">
                  <c:v>2010.8610048526969</c:v>
                </c:pt>
                <c:pt idx="237">
                  <c:v>2010.8610048526969</c:v>
                </c:pt>
                <c:pt idx="238">
                  <c:v>1999.105814789325</c:v>
                </c:pt>
                <c:pt idx="239">
                  <c:v>1999.105814789325</c:v>
                </c:pt>
                <c:pt idx="240">
                  <c:v>2010.8194463630584</c:v>
                </c:pt>
                <c:pt idx="241">
                  <c:v>2010.8194463630584</c:v>
                </c:pt>
                <c:pt idx="242">
                  <c:v>2010.8194463630584</c:v>
                </c:pt>
                <c:pt idx="243">
                  <c:v>2010.8194463630584</c:v>
                </c:pt>
                <c:pt idx="244">
                  <c:v>2010.8194463630584</c:v>
                </c:pt>
                <c:pt idx="245">
                  <c:v>2010.8194463630584</c:v>
                </c:pt>
                <c:pt idx="246">
                  <c:v>2010.8194463630584</c:v>
                </c:pt>
                <c:pt idx="247">
                  <c:v>1999.5460065387847</c:v>
                </c:pt>
                <c:pt idx="248">
                  <c:v>1999.5460065387847</c:v>
                </c:pt>
                <c:pt idx="249">
                  <c:v>1999.5460065387847</c:v>
                </c:pt>
                <c:pt idx="250">
                  <c:v>1999.5460065387847</c:v>
                </c:pt>
                <c:pt idx="251">
                  <c:v>2013.9430850986744</c:v>
                </c:pt>
                <c:pt idx="252">
                  <c:v>2013.9430850986744</c:v>
                </c:pt>
                <c:pt idx="253">
                  <c:v>2024.585465702562</c:v>
                </c:pt>
                <c:pt idx="254">
                  <c:v>2024.585465702562</c:v>
                </c:pt>
                <c:pt idx="255">
                  <c:v>2024.585465702562</c:v>
                </c:pt>
                <c:pt idx="256">
                  <c:v>2024.585465702562</c:v>
                </c:pt>
                <c:pt idx="257">
                  <c:v>2024.585465702562</c:v>
                </c:pt>
                <c:pt idx="258">
                  <c:v>2024.585465702562</c:v>
                </c:pt>
                <c:pt idx="259">
                  <c:v>2011.6967380652916</c:v>
                </c:pt>
                <c:pt idx="260">
                  <c:v>2029.8856348859933</c:v>
                </c:pt>
                <c:pt idx="261">
                  <c:v>2046.5465260580772</c:v>
                </c:pt>
                <c:pt idx="262">
                  <c:v>2046.5465260580772</c:v>
                </c:pt>
                <c:pt idx="263">
                  <c:v>2046.5465260580772</c:v>
                </c:pt>
                <c:pt idx="264">
                  <c:v>2046.5465260580772</c:v>
                </c:pt>
                <c:pt idx="265">
                  <c:v>2036.1123305271042</c:v>
                </c:pt>
                <c:pt idx="266">
                  <c:v>2045.0977116100626</c:v>
                </c:pt>
                <c:pt idx="267">
                  <c:v>2045.0977116100626</c:v>
                </c:pt>
                <c:pt idx="268">
                  <c:v>2045.0977116100626</c:v>
                </c:pt>
                <c:pt idx="269">
                  <c:v>2045.0977116100626</c:v>
                </c:pt>
                <c:pt idx="270">
                  <c:v>2045.0977116100626</c:v>
                </c:pt>
                <c:pt idx="271">
                  <c:v>2045.0977116100626</c:v>
                </c:pt>
                <c:pt idx="272">
                  <c:v>2045.0977116100626</c:v>
                </c:pt>
                <c:pt idx="273">
                  <c:v>2045.0977116100626</c:v>
                </c:pt>
                <c:pt idx="274">
                  <c:v>2045.0977116100626</c:v>
                </c:pt>
                <c:pt idx="275">
                  <c:v>2045.0977116100626</c:v>
                </c:pt>
                <c:pt idx="276">
                  <c:v>2045.0977116100626</c:v>
                </c:pt>
                <c:pt idx="277">
                  <c:v>2045.0977116100626</c:v>
                </c:pt>
                <c:pt idx="278">
                  <c:v>2045.0977116100626</c:v>
                </c:pt>
                <c:pt idx="279">
                  <c:v>2045.0977116100626</c:v>
                </c:pt>
                <c:pt idx="280">
                  <c:v>2045.0977116100626</c:v>
                </c:pt>
                <c:pt idx="281">
                  <c:v>2045.0977116100626</c:v>
                </c:pt>
                <c:pt idx="282">
                  <c:v>2045.0977116100626</c:v>
                </c:pt>
                <c:pt idx="283">
                  <c:v>2024.1610176811744</c:v>
                </c:pt>
                <c:pt idx="284">
                  <c:v>2024.1610176811744</c:v>
                </c:pt>
                <c:pt idx="285">
                  <c:v>2024.1610176811744</c:v>
                </c:pt>
                <c:pt idx="286">
                  <c:v>2040.3540646292674</c:v>
                </c:pt>
                <c:pt idx="287">
                  <c:v>2040.3540646292674</c:v>
                </c:pt>
                <c:pt idx="288">
                  <c:v>2040.3540646292674</c:v>
                </c:pt>
                <c:pt idx="289">
                  <c:v>2040.3540646292674</c:v>
                </c:pt>
                <c:pt idx="290">
                  <c:v>2040.3540646292674</c:v>
                </c:pt>
                <c:pt idx="291">
                  <c:v>2040.3540646292674</c:v>
                </c:pt>
                <c:pt idx="292">
                  <c:v>2040.3540646292674</c:v>
                </c:pt>
                <c:pt idx="293">
                  <c:v>2040.3540646292674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7D-7142-837F-C12F08717F82}"/>
            </c:ext>
          </c:extLst>
        </c:ser>
        <c:ser>
          <c:idx val="6"/>
          <c:order val="4"/>
          <c:tx>
            <c:strRef>
              <c:f>'Elo Data'!$AA$2</c:f>
              <c:strCache>
                <c:ptCount val="1"/>
                <c:pt idx="0">
                  <c:v>Aaron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'Elo Data'!$AA$3:$AA$296</c:f>
              <c:numCache>
                <c:formatCode>0.0</c:formatCode>
                <c:ptCount val="29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2000</c:v>
                </c:pt>
                <c:pt idx="61">
                  <c:v>2000</c:v>
                </c:pt>
                <c:pt idx="62">
                  <c:v>2000</c:v>
                </c:pt>
                <c:pt idx="63">
                  <c:v>2000</c:v>
                </c:pt>
                <c:pt idx="64">
                  <c:v>2000</c:v>
                </c:pt>
                <c:pt idx="65">
                  <c:v>2000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2000</c:v>
                </c:pt>
                <c:pt idx="83">
                  <c:v>2000</c:v>
                </c:pt>
                <c:pt idx="84">
                  <c:v>2000</c:v>
                </c:pt>
                <c:pt idx="85">
                  <c:v>2000</c:v>
                </c:pt>
                <c:pt idx="86">
                  <c:v>2000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2000</c:v>
                </c:pt>
                <c:pt idx="110">
                  <c:v>2000</c:v>
                </c:pt>
                <c:pt idx="111">
                  <c:v>2014.7959378461794</c:v>
                </c:pt>
                <c:pt idx="112">
                  <c:v>2029.1442602273121</c:v>
                </c:pt>
                <c:pt idx="113">
                  <c:v>2013.6155335737517</c:v>
                </c:pt>
                <c:pt idx="114">
                  <c:v>1999.2008547862536</c:v>
                </c:pt>
                <c:pt idx="115">
                  <c:v>1999.2008547862536</c:v>
                </c:pt>
                <c:pt idx="116">
                  <c:v>1999.2008547862536</c:v>
                </c:pt>
                <c:pt idx="117">
                  <c:v>1999.2008547862536</c:v>
                </c:pt>
                <c:pt idx="118">
                  <c:v>1999.2008547862536</c:v>
                </c:pt>
                <c:pt idx="119">
                  <c:v>1981.7779466504674</c:v>
                </c:pt>
                <c:pt idx="120">
                  <c:v>1965.8392733004421</c:v>
                </c:pt>
                <c:pt idx="121">
                  <c:v>1965.8392733004421</c:v>
                </c:pt>
                <c:pt idx="122">
                  <c:v>1965.8392733004421</c:v>
                </c:pt>
                <c:pt idx="123">
                  <c:v>1965.8392733004421</c:v>
                </c:pt>
                <c:pt idx="124">
                  <c:v>1965.8392733004421</c:v>
                </c:pt>
                <c:pt idx="125">
                  <c:v>1965.8392733004421</c:v>
                </c:pt>
                <c:pt idx="126">
                  <c:v>1965.8392733004421</c:v>
                </c:pt>
                <c:pt idx="127">
                  <c:v>1965.8392733004421</c:v>
                </c:pt>
                <c:pt idx="128">
                  <c:v>1965.8392733004421</c:v>
                </c:pt>
                <c:pt idx="129">
                  <c:v>1965.8392733004421</c:v>
                </c:pt>
                <c:pt idx="130">
                  <c:v>1965.8392733004421</c:v>
                </c:pt>
                <c:pt idx="131">
                  <c:v>1965.8392733004421</c:v>
                </c:pt>
                <c:pt idx="132">
                  <c:v>1965.8392733004421</c:v>
                </c:pt>
                <c:pt idx="133">
                  <c:v>1965.8392733004421</c:v>
                </c:pt>
                <c:pt idx="134">
                  <c:v>1965.8392733004421</c:v>
                </c:pt>
                <c:pt idx="135">
                  <c:v>1965.8392733004421</c:v>
                </c:pt>
                <c:pt idx="136">
                  <c:v>1965.8392733004421</c:v>
                </c:pt>
                <c:pt idx="137">
                  <c:v>1965.8392733004421</c:v>
                </c:pt>
                <c:pt idx="138">
                  <c:v>1965.8392733004421</c:v>
                </c:pt>
                <c:pt idx="139">
                  <c:v>1965.8392733004421</c:v>
                </c:pt>
                <c:pt idx="140">
                  <c:v>1965.8392733004421</c:v>
                </c:pt>
                <c:pt idx="141">
                  <c:v>1965.8392733004421</c:v>
                </c:pt>
                <c:pt idx="142">
                  <c:v>1965.8392733004421</c:v>
                </c:pt>
                <c:pt idx="143">
                  <c:v>1965.8392733004421</c:v>
                </c:pt>
                <c:pt idx="144">
                  <c:v>1965.8392733004421</c:v>
                </c:pt>
                <c:pt idx="145">
                  <c:v>1965.8392733004421</c:v>
                </c:pt>
                <c:pt idx="146">
                  <c:v>1954.093173471314</c:v>
                </c:pt>
                <c:pt idx="147">
                  <c:v>1954.093173471314</c:v>
                </c:pt>
                <c:pt idx="148">
                  <c:v>1954.093173471314</c:v>
                </c:pt>
                <c:pt idx="149">
                  <c:v>1954.093173471314</c:v>
                </c:pt>
                <c:pt idx="150">
                  <c:v>1954.093173471314</c:v>
                </c:pt>
                <c:pt idx="151">
                  <c:v>1954.093173471314</c:v>
                </c:pt>
                <c:pt idx="152">
                  <c:v>1954.093173471314</c:v>
                </c:pt>
                <c:pt idx="153">
                  <c:v>1954.093173471314</c:v>
                </c:pt>
                <c:pt idx="154">
                  <c:v>1954.093173471314</c:v>
                </c:pt>
                <c:pt idx="155">
                  <c:v>1954.093173471314</c:v>
                </c:pt>
                <c:pt idx="156">
                  <c:v>1954.093173471314</c:v>
                </c:pt>
                <c:pt idx="157">
                  <c:v>1954.093173471314</c:v>
                </c:pt>
                <c:pt idx="158">
                  <c:v>1954.093173471314</c:v>
                </c:pt>
                <c:pt idx="159">
                  <c:v>1954.093173471314</c:v>
                </c:pt>
                <c:pt idx="160">
                  <c:v>1954.093173471314</c:v>
                </c:pt>
                <c:pt idx="161">
                  <c:v>1954.093173471314</c:v>
                </c:pt>
                <c:pt idx="162">
                  <c:v>1954.093173471314</c:v>
                </c:pt>
                <c:pt idx="163">
                  <c:v>1954.093173471314</c:v>
                </c:pt>
                <c:pt idx="164">
                  <c:v>1954.093173471314</c:v>
                </c:pt>
                <c:pt idx="165">
                  <c:v>1954.093173471314</c:v>
                </c:pt>
                <c:pt idx="166">
                  <c:v>1954.093173471314</c:v>
                </c:pt>
                <c:pt idx="167">
                  <c:v>1954.093173471314</c:v>
                </c:pt>
                <c:pt idx="168">
                  <c:v>1954.093173471314</c:v>
                </c:pt>
                <c:pt idx="169">
                  <c:v>1954.093173471314</c:v>
                </c:pt>
                <c:pt idx="170">
                  <c:v>1954.093173471314</c:v>
                </c:pt>
                <c:pt idx="171">
                  <c:v>1954.093173471314</c:v>
                </c:pt>
                <c:pt idx="172">
                  <c:v>1954.093173471314</c:v>
                </c:pt>
                <c:pt idx="173">
                  <c:v>1954.093173471314</c:v>
                </c:pt>
                <c:pt idx="174">
                  <c:v>1954.093173471314</c:v>
                </c:pt>
                <c:pt idx="175">
                  <c:v>1954.093173471314</c:v>
                </c:pt>
                <c:pt idx="176">
                  <c:v>1954.093173471314</c:v>
                </c:pt>
                <c:pt idx="177">
                  <c:v>1954.093173471314</c:v>
                </c:pt>
                <c:pt idx="178">
                  <c:v>1954.093173471314</c:v>
                </c:pt>
                <c:pt idx="179">
                  <c:v>1954.093173471314</c:v>
                </c:pt>
                <c:pt idx="180">
                  <c:v>1954.093173471314</c:v>
                </c:pt>
                <c:pt idx="181">
                  <c:v>1954.093173471314</c:v>
                </c:pt>
                <c:pt idx="182">
                  <c:v>1954.093173471314</c:v>
                </c:pt>
                <c:pt idx="183">
                  <c:v>1954.093173471314</c:v>
                </c:pt>
                <c:pt idx="184">
                  <c:v>1954.093173471314</c:v>
                </c:pt>
                <c:pt idx="185">
                  <c:v>1954.093173471314</c:v>
                </c:pt>
                <c:pt idx="186">
                  <c:v>1954.093173471314</c:v>
                </c:pt>
                <c:pt idx="187">
                  <c:v>1954.093173471314</c:v>
                </c:pt>
                <c:pt idx="188">
                  <c:v>1954.093173471314</c:v>
                </c:pt>
                <c:pt idx="189">
                  <c:v>1954.093173471314</c:v>
                </c:pt>
                <c:pt idx="190">
                  <c:v>1954.093173471314</c:v>
                </c:pt>
                <c:pt idx="191">
                  <c:v>1954.093173471314</c:v>
                </c:pt>
                <c:pt idx="192">
                  <c:v>1954.093173471314</c:v>
                </c:pt>
                <c:pt idx="193">
                  <c:v>1954.093173471314</c:v>
                </c:pt>
                <c:pt idx="194">
                  <c:v>1954.093173471314</c:v>
                </c:pt>
                <c:pt idx="195">
                  <c:v>1954.093173471314</c:v>
                </c:pt>
                <c:pt idx="196">
                  <c:v>1954.093173471314</c:v>
                </c:pt>
                <c:pt idx="197">
                  <c:v>1954.093173471314</c:v>
                </c:pt>
                <c:pt idx="198">
                  <c:v>1954.093173471314</c:v>
                </c:pt>
                <c:pt idx="199">
                  <c:v>1954.093173471314</c:v>
                </c:pt>
                <c:pt idx="200">
                  <c:v>1954.093173471314</c:v>
                </c:pt>
                <c:pt idx="201">
                  <c:v>1954.093173471314</c:v>
                </c:pt>
                <c:pt idx="202">
                  <c:v>1954.093173471314</c:v>
                </c:pt>
                <c:pt idx="203">
                  <c:v>1954.093173471314</c:v>
                </c:pt>
                <c:pt idx="204">
                  <c:v>1954.093173471314</c:v>
                </c:pt>
                <c:pt idx="205">
                  <c:v>1954.093173471314</c:v>
                </c:pt>
                <c:pt idx="206">
                  <c:v>1954.093173471314</c:v>
                </c:pt>
                <c:pt idx="207">
                  <c:v>1954.093173471314</c:v>
                </c:pt>
                <c:pt idx="208">
                  <c:v>1954.093173471314</c:v>
                </c:pt>
                <c:pt idx="209">
                  <c:v>1954.093173471314</c:v>
                </c:pt>
                <c:pt idx="210">
                  <c:v>1954.093173471314</c:v>
                </c:pt>
                <c:pt idx="211">
                  <c:v>1954.093173471314</c:v>
                </c:pt>
                <c:pt idx="212">
                  <c:v>1954.093173471314</c:v>
                </c:pt>
                <c:pt idx="213">
                  <c:v>1954.093173471314</c:v>
                </c:pt>
                <c:pt idx="214">
                  <c:v>1954.093173471314</c:v>
                </c:pt>
                <c:pt idx="215">
                  <c:v>1954.093173471314</c:v>
                </c:pt>
                <c:pt idx="216">
                  <c:v>1954.093173471314</c:v>
                </c:pt>
                <c:pt idx="217">
                  <c:v>1954.093173471314</c:v>
                </c:pt>
                <c:pt idx="218">
                  <c:v>1954.093173471314</c:v>
                </c:pt>
                <c:pt idx="219">
                  <c:v>1954.093173471314</c:v>
                </c:pt>
                <c:pt idx="220">
                  <c:v>1954.093173471314</c:v>
                </c:pt>
                <c:pt idx="221">
                  <c:v>1954.093173471314</c:v>
                </c:pt>
                <c:pt idx="222">
                  <c:v>1954.093173471314</c:v>
                </c:pt>
                <c:pt idx="223">
                  <c:v>1954.093173471314</c:v>
                </c:pt>
                <c:pt idx="224">
                  <c:v>1954.093173471314</c:v>
                </c:pt>
                <c:pt idx="225">
                  <c:v>1954.093173471314</c:v>
                </c:pt>
                <c:pt idx="226">
                  <c:v>1954.093173471314</c:v>
                </c:pt>
                <c:pt idx="227">
                  <c:v>1954.093173471314</c:v>
                </c:pt>
                <c:pt idx="228">
                  <c:v>1954.093173471314</c:v>
                </c:pt>
                <c:pt idx="229">
                  <c:v>1954.093173471314</c:v>
                </c:pt>
                <c:pt idx="230">
                  <c:v>1954.093173471314</c:v>
                </c:pt>
                <c:pt idx="231">
                  <c:v>1954.093173471314</c:v>
                </c:pt>
                <c:pt idx="232">
                  <c:v>1954.093173471314</c:v>
                </c:pt>
                <c:pt idx="233">
                  <c:v>1954.093173471314</c:v>
                </c:pt>
                <c:pt idx="234">
                  <c:v>1954.093173471314</c:v>
                </c:pt>
                <c:pt idx="235">
                  <c:v>1954.093173471314</c:v>
                </c:pt>
                <c:pt idx="236">
                  <c:v>1954.093173471314</c:v>
                </c:pt>
                <c:pt idx="237">
                  <c:v>1954.093173471314</c:v>
                </c:pt>
                <c:pt idx="238">
                  <c:v>1954.093173471314</c:v>
                </c:pt>
                <c:pt idx="239">
                  <c:v>1954.093173471314</c:v>
                </c:pt>
                <c:pt idx="240">
                  <c:v>1954.093173471314</c:v>
                </c:pt>
                <c:pt idx="241">
                  <c:v>1954.093173471314</c:v>
                </c:pt>
                <c:pt idx="242">
                  <c:v>1954.093173471314</c:v>
                </c:pt>
                <c:pt idx="243">
                  <c:v>1954.093173471314</c:v>
                </c:pt>
                <c:pt idx="244">
                  <c:v>1954.093173471314</c:v>
                </c:pt>
                <c:pt idx="245">
                  <c:v>1954.093173471314</c:v>
                </c:pt>
                <c:pt idx="246">
                  <c:v>1954.093173471314</c:v>
                </c:pt>
                <c:pt idx="247">
                  <c:v>1954.093173471314</c:v>
                </c:pt>
                <c:pt idx="248">
                  <c:v>1954.093173471314</c:v>
                </c:pt>
                <c:pt idx="249">
                  <c:v>1954.093173471314</c:v>
                </c:pt>
                <c:pt idx="250">
                  <c:v>1954.093173471314</c:v>
                </c:pt>
                <c:pt idx="251">
                  <c:v>1954.093173471314</c:v>
                </c:pt>
                <c:pt idx="252">
                  <c:v>1954.093173471314</c:v>
                </c:pt>
                <c:pt idx="253">
                  <c:v>1954.093173471314</c:v>
                </c:pt>
                <c:pt idx="254">
                  <c:v>1954.093173471314</c:v>
                </c:pt>
                <c:pt idx="255">
                  <c:v>1954.093173471314</c:v>
                </c:pt>
                <c:pt idx="256">
                  <c:v>1954.093173471314</c:v>
                </c:pt>
                <c:pt idx="257">
                  <c:v>1954.093173471314</c:v>
                </c:pt>
                <c:pt idx="258">
                  <c:v>1954.093173471314</c:v>
                </c:pt>
                <c:pt idx="259">
                  <c:v>1954.093173471314</c:v>
                </c:pt>
                <c:pt idx="260">
                  <c:v>1954.093173471314</c:v>
                </c:pt>
                <c:pt idx="261">
                  <c:v>1954.093173471314</c:v>
                </c:pt>
                <c:pt idx="262">
                  <c:v>1954.093173471314</c:v>
                </c:pt>
                <c:pt idx="263">
                  <c:v>1954.093173471314</c:v>
                </c:pt>
                <c:pt idx="264">
                  <c:v>1954.093173471314</c:v>
                </c:pt>
                <c:pt idx="265">
                  <c:v>1954.093173471314</c:v>
                </c:pt>
                <c:pt idx="266">
                  <c:v>1954.093173471314</c:v>
                </c:pt>
                <c:pt idx="267">
                  <c:v>1954.093173471314</c:v>
                </c:pt>
                <c:pt idx="268">
                  <c:v>1954.093173471314</c:v>
                </c:pt>
                <c:pt idx="269">
                  <c:v>1954.093173471314</c:v>
                </c:pt>
                <c:pt idx="270">
                  <c:v>1954.093173471314</c:v>
                </c:pt>
                <c:pt idx="271">
                  <c:v>1954.093173471314</c:v>
                </c:pt>
                <c:pt idx="272">
                  <c:v>1954.093173471314</c:v>
                </c:pt>
                <c:pt idx="273">
                  <c:v>1954.093173471314</c:v>
                </c:pt>
                <c:pt idx="274">
                  <c:v>1954.093173471314</c:v>
                </c:pt>
                <c:pt idx="275">
                  <c:v>1954.093173471314</c:v>
                </c:pt>
                <c:pt idx="276">
                  <c:v>1954.093173471314</c:v>
                </c:pt>
                <c:pt idx="277">
                  <c:v>1954.093173471314</c:v>
                </c:pt>
                <c:pt idx="278">
                  <c:v>1954.093173471314</c:v>
                </c:pt>
                <c:pt idx="279">
                  <c:v>1954.093173471314</c:v>
                </c:pt>
                <c:pt idx="280">
                  <c:v>1954.093173471314</c:v>
                </c:pt>
                <c:pt idx="281">
                  <c:v>1954.093173471314</c:v>
                </c:pt>
                <c:pt idx="282">
                  <c:v>1954.093173471314</c:v>
                </c:pt>
                <c:pt idx="283">
                  <c:v>1954.093173471314</c:v>
                </c:pt>
                <c:pt idx="284">
                  <c:v>1954.093173471314</c:v>
                </c:pt>
                <c:pt idx="285">
                  <c:v>1954.093173471314</c:v>
                </c:pt>
                <c:pt idx="286">
                  <c:v>1954.093173471314</c:v>
                </c:pt>
                <c:pt idx="287">
                  <c:v>1954.093173471314</c:v>
                </c:pt>
                <c:pt idx="288">
                  <c:v>1954.093173471314</c:v>
                </c:pt>
                <c:pt idx="289">
                  <c:v>1954.093173471314</c:v>
                </c:pt>
                <c:pt idx="290">
                  <c:v>1954.093173471314</c:v>
                </c:pt>
                <c:pt idx="291">
                  <c:v>1954.093173471314</c:v>
                </c:pt>
                <c:pt idx="292">
                  <c:v>1954.093173471314</c:v>
                </c:pt>
                <c:pt idx="293">
                  <c:v>1954.093173471314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A7D-7142-837F-C12F08717F82}"/>
            </c:ext>
          </c:extLst>
        </c:ser>
        <c:ser>
          <c:idx val="7"/>
          <c:order val="5"/>
          <c:tx>
            <c:strRef>
              <c:f>'Elo Data'!$AB$2</c:f>
              <c:strCache>
                <c:ptCount val="1"/>
                <c:pt idx="0">
                  <c:v>Clayton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'Elo Data'!$AB$3:$AB$296</c:f>
              <c:numCache>
                <c:formatCode>0.0</c:formatCode>
                <c:ptCount val="29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1985</c:v>
                </c:pt>
                <c:pt idx="61">
                  <c:v>1985</c:v>
                </c:pt>
                <c:pt idx="62">
                  <c:v>1970.6471999915343</c:v>
                </c:pt>
                <c:pt idx="63">
                  <c:v>1970.6471999915343</c:v>
                </c:pt>
                <c:pt idx="64">
                  <c:v>1970.6471999915343</c:v>
                </c:pt>
                <c:pt idx="65">
                  <c:v>1970.6471999915343</c:v>
                </c:pt>
                <c:pt idx="66">
                  <c:v>1970.6471999915343</c:v>
                </c:pt>
                <c:pt idx="67">
                  <c:v>1970.6471999915343</c:v>
                </c:pt>
                <c:pt idx="68">
                  <c:v>1970.6471999915343</c:v>
                </c:pt>
                <c:pt idx="69">
                  <c:v>1970.6471999915343</c:v>
                </c:pt>
                <c:pt idx="70">
                  <c:v>1970.6471999915343</c:v>
                </c:pt>
                <c:pt idx="71">
                  <c:v>1970.6471999915343</c:v>
                </c:pt>
                <c:pt idx="72">
                  <c:v>1970.6471999915343</c:v>
                </c:pt>
                <c:pt idx="73">
                  <c:v>1955.5036899119154</c:v>
                </c:pt>
                <c:pt idx="74">
                  <c:v>1971.4219997356013</c:v>
                </c:pt>
                <c:pt idx="75">
                  <c:v>1971.4219997356013</c:v>
                </c:pt>
                <c:pt idx="76">
                  <c:v>1971.4219997356013</c:v>
                </c:pt>
                <c:pt idx="77">
                  <c:v>1971.4219997356013</c:v>
                </c:pt>
                <c:pt idx="78">
                  <c:v>1971.4219997356013</c:v>
                </c:pt>
                <c:pt idx="79">
                  <c:v>1971.4219997356013</c:v>
                </c:pt>
                <c:pt idx="80">
                  <c:v>1971.4219997356013</c:v>
                </c:pt>
                <c:pt idx="81">
                  <c:v>1955.3720158515521</c:v>
                </c:pt>
                <c:pt idx="82">
                  <c:v>1955.3720158515521</c:v>
                </c:pt>
                <c:pt idx="83">
                  <c:v>1955.3720158515521</c:v>
                </c:pt>
                <c:pt idx="84">
                  <c:v>1940.9835873099469</c:v>
                </c:pt>
                <c:pt idx="85">
                  <c:v>1926.3932367049069</c:v>
                </c:pt>
                <c:pt idx="86">
                  <c:v>1926.3932367049069</c:v>
                </c:pt>
                <c:pt idx="87">
                  <c:v>1912.4486077330178</c:v>
                </c:pt>
                <c:pt idx="88">
                  <c:v>1912.4486077330178</c:v>
                </c:pt>
                <c:pt idx="89">
                  <c:v>1912.4486077330178</c:v>
                </c:pt>
                <c:pt idx="90">
                  <c:v>1912.4486077330178</c:v>
                </c:pt>
                <c:pt idx="91">
                  <c:v>1912.4486077330178</c:v>
                </c:pt>
                <c:pt idx="92">
                  <c:v>1912.4486077330178</c:v>
                </c:pt>
                <c:pt idx="93">
                  <c:v>1912.4486077330178</c:v>
                </c:pt>
                <c:pt idx="94">
                  <c:v>1912.4486077330178</c:v>
                </c:pt>
                <c:pt idx="95">
                  <c:v>1912.4486077330178</c:v>
                </c:pt>
                <c:pt idx="96">
                  <c:v>1912.4486077330178</c:v>
                </c:pt>
                <c:pt idx="97">
                  <c:v>1912.4486077330178</c:v>
                </c:pt>
                <c:pt idx="98">
                  <c:v>1912.4486077330178</c:v>
                </c:pt>
                <c:pt idx="99">
                  <c:v>1912.4486077330178</c:v>
                </c:pt>
                <c:pt idx="100">
                  <c:v>1912.4486077330178</c:v>
                </c:pt>
                <c:pt idx="101">
                  <c:v>1912.4486077330178</c:v>
                </c:pt>
                <c:pt idx="102">
                  <c:v>1901.6582208176997</c:v>
                </c:pt>
                <c:pt idx="103">
                  <c:v>1901.6582208176997</c:v>
                </c:pt>
                <c:pt idx="104">
                  <c:v>1921.3850760291236</c:v>
                </c:pt>
                <c:pt idx="105">
                  <c:v>1938.2507406262234</c:v>
                </c:pt>
                <c:pt idx="106">
                  <c:v>1938.2507406262234</c:v>
                </c:pt>
                <c:pt idx="107">
                  <c:v>1938.2507406262234</c:v>
                </c:pt>
                <c:pt idx="108">
                  <c:v>1938.2507406262234</c:v>
                </c:pt>
                <c:pt idx="109">
                  <c:v>1938.2507406262234</c:v>
                </c:pt>
                <c:pt idx="110">
                  <c:v>1938.2507406262234</c:v>
                </c:pt>
                <c:pt idx="111">
                  <c:v>1938.2507406262234</c:v>
                </c:pt>
                <c:pt idx="112">
                  <c:v>1938.2507406262234</c:v>
                </c:pt>
                <c:pt idx="113">
                  <c:v>1938.2507406262234</c:v>
                </c:pt>
                <c:pt idx="114">
                  <c:v>1938.2507406262234</c:v>
                </c:pt>
                <c:pt idx="115">
                  <c:v>1938.2507406262234</c:v>
                </c:pt>
                <c:pt idx="116">
                  <c:v>1938.2507406262234</c:v>
                </c:pt>
                <c:pt idx="117">
                  <c:v>1938.2507406262234</c:v>
                </c:pt>
                <c:pt idx="118">
                  <c:v>1938.2507406262234</c:v>
                </c:pt>
                <c:pt idx="119">
                  <c:v>1938.2507406262234</c:v>
                </c:pt>
                <c:pt idx="120">
                  <c:v>1938.2507406262234</c:v>
                </c:pt>
                <c:pt idx="121">
                  <c:v>1938.2507406262234</c:v>
                </c:pt>
                <c:pt idx="122">
                  <c:v>1938.2507406262234</c:v>
                </c:pt>
                <c:pt idx="123">
                  <c:v>1938.2507406262234</c:v>
                </c:pt>
                <c:pt idx="124">
                  <c:v>1938.2507406262234</c:v>
                </c:pt>
                <c:pt idx="125">
                  <c:v>1938.2507406262234</c:v>
                </c:pt>
                <c:pt idx="126">
                  <c:v>1938.2507406262234</c:v>
                </c:pt>
                <c:pt idx="127">
                  <c:v>1938.2507406262234</c:v>
                </c:pt>
                <c:pt idx="128">
                  <c:v>1938.2507406262234</c:v>
                </c:pt>
                <c:pt idx="129">
                  <c:v>1925.2117513853393</c:v>
                </c:pt>
                <c:pt idx="130">
                  <c:v>1942.5778307806258</c:v>
                </c:pt>
                <c:pt idx="131">
                  <c:v>1942.5778307806258</c:v>
                </c:pt>
                <c:pt idx="132">
                  <c:v>1942.5778307806258</c:v>
                </c:pt>
                <c:pt idx="133">
                  <c:v>1942.5778307806258</c:v>
                </c:pt>
                <c:pt idx="134">
                  <c:v>1942.5778307806258</c:v>
                </c:pt>
                <c:pt idx="135">
                  <c:v>1942.5778307806258</c:v>
                </c:pt>
                <c:pt idx="136">
                  <c:v>1942.5778307806258</c:v>
                </c:pt>
                <c:pt idx="137">
                  <c:v>1942.5778307806258</c:v>
                </c:pt>
                <c:pt idx="138">
                  <c:v>1942.5778307806258</c:v>
                </c:pt>
                <c:pt idx="139">
                  <c:v>1929.0444685290579</c:v>
                </c:pt>
                <c:pt idx="140">
                  <c:v>1945.510549067247</c:v>
                </c:pt>
                <c:pt idx="141">
                  <c:v>1945.510549067247</c:v>
                </c:pt>
                <c:pt idx="142">
                  <c:v>1945.510549067247</c:v>
                </c:pt>
                <c:pt idx="143">
                  <c:v>1961.837773723767</c:v>
                </c:pt>
                <c:pt idx="144">
                  <c:v>1961.837773723767</c:v>
                </c:pt>
                <c:pt idx="145">
                  <c:v>1975.913158174573</c:v>
                </c:pt>
                <c:pt idx="146">
                  <c:v>1975.913158174573</c:v>
                </c:pt>
                <c:pt idx="147">
                  <c:v>1975.913158174573</c:v>
                </c:pt>
                <c:pt idx="148">
                  <c:v>1975.913158174573</c:v>
                </c:pt>
                <c:pt idx="149">
                  <c:v>1975.913158174573</c:v>
                </c:pt>
                <c:pt idx="150">
                  <c:v>1975.913158174573</c:v>
                </c:pt>
                <c:pt idx="151">
                  <c:v>1975.913158174573</c:v>
                </c:pt>
                <c:pt idx="152">
                  <c:v>1960.6974513483256</c:v>
                </c:pt>
                <c:pt idx="153">
                  <c:v>1960.6974513483256</c:v>
                </c:pt>
                <c:pt idx="154">
                  <c:v>1960.6974513483256</c:v>
                </c:pt>
                <c:pt idx="155">
                  <c:v>1960.6974513483256</c:v>
                </c:pt>
                <c:pt idx="156">
                  <c:v>1960.6974513483256</c:v>
                </c:pt>
                <c:pt idx="157">
                  <c:v>1960.6974513483256</c:v>
                </c:pt>
                <c:pt idx="158">
                  <c:v>1960.6974513483256</c:v>
                </c:pt>
                <c:pt idx="159">
                  <c:v>1976.7936018918335</c:v>
                </c:pt>
                <c:pt idx="160">
                  <c:v>1976.7936018918335</c:v>
                </c:pt>
                <c:pt idx="161">
                  <c:v>1976.7936018918335</c:v>
                </c:pt>
                <c:pt idx="162">
                  <c:v>1976.7936018918335</c:v>
                </c:pt>
                <c:pt idx="163">
                  <c:v>1976.7936018918335</c:v>
                </c:pt>
                <c:pt idx="164">
                  <c:v>1976.7936018918335</c:v>
                </c:pt>
                <c:pt idx="165">
                  <c:v>1976.7936018918335</c:v>
                </c:pt>
                <c:pt idx="166">
                  <c:v>1994.9043017990575</c:v>
                </c:pt>
                <c:pt idx="167">
                  <c:v>1994.9043017990575</c:v>
                </c:pt>
                <c:pt idx="168">
                  <c:v>1980.1242850017431</c:v>
                </c:pt>
                <c:pt idx="169">
                  <c:v>1980.1242850017431</c:v>
                </c:pt>
                <c:pt idx="170">
                  <c:v>1980.1242850017431</c:v>
                </c:pt>
                <c:pt idx="171">
                  <c:v>1980.1242850017431</c:v>
                </c:pt>
                <c:pt idx="172">
                  <c:v>1980.1242850017431</c:v>
                </c:pt>
                <c:pt idx="173">
                  <c:v>1980.1242850017431</c:v>
                </c:pt>
                <c:pt idx="174">
                  <c:v>1980.1242850017431</c:v>
                </c:pt>
                <c:pt idx="175">
                  <c:v>1965.4365220627003</c:v>
                </c:pt>
                <c:pt idx="176">
                  <c:v>1965.4365220627003</c:v>
                </c:pt>
                <c:pt idx="177">
                  <c:v>1965.4365220627003</c:v>
                </c:pt>
                <c:pt idx="178">
                  <c:v>1965.4365220627003</c:v>
                </c:pt>
                <c:pt idx="179">
                  <c:v>1981.104822473734</c:v>
                </c:pt>
                <c:pt idx="180">
                  <c:v>1981.104822473734</c:v>
                </c:pt>
                <c:pt idx="181">
                  <c:v>1981.104822473734</c:v>
                </c:pt>
                <c:pt idx="182">
                  <c:v>1981.104822473734</c:v>
                </c:pt>
                <c:pt idx="183">
                  <c:v>1981.104822473734</c:v>
                </c:pt>
                <c:pt idx="184">
                  <c:v>1997.0078000054532</c:v>
                </c:pt>
                <c:pt idx="185">
                  <c:v>2008.6780165618204</c:v>
                </c:pt>
                <c:pt idx="186">
                  <c:v>2025.0934916029582</c:v>
                </c:pt>
                <c:pt idx="187">
                  <c:v>2038.4188422634716</c:v>
                </c:pt>
                <c:pt idx="188">
                  <c:v>2038.4188422634716</c:v>
                </c:pt>
                <c:pt idx="189">
                  <c:v>2038.4188422634716</c:v>
                </c:pt>
                <c:pt idx="190">
                  <c:v>2038.4188422634716</c:v>
                </c:pt>
                <c:pt idx="191">
                  <c:v>2038.4188422634716</c:v>
                </c:pt>
                <c:pt idx="192">
                  <c:v>2051.2357078038963</c:v>
                </c:pt>
                <c:pt idx="193">
                  <c:v>2051.2357078038963</c:v>
                </c:pt>
                <c:pt idx="194">
                  <c:v>2060.6435683897198</c:v>
                </c:pt>
                <c:pt idx="195">
                  <c:v>2072.0058931867279</c:v>
                </c:pt>
                <c:pt idx="196">
                  <c:v>2072.0058931867279</c:v>
                </c:pt>
                <c:pt idx="197">
                  <c:v>2081.9671821893135</c:v>
                </c:pt>
                <c:pt idx="198">
                  <c:v>2081.9671821893135</c:v>
                </c:pt>
                <c:pt idx="199">
                  <c:v>2081.9671821893135</c:v>
                </c:pt>
                <c:pt idx="200">
                  <c:v>2081.9671821893135</c:v>
                </c:pt>
                <c:pt idx="201">
                  <c:v>2092.0346937185914</c:v>
                </c:pt>
                <c:pt idx="202">
                  <c:v>2071.0035922554553</c:v>
                </c:pt>
                <c:pt idx="203">
                  <c:v>2071.0035922554553</c:v>
                </c:pt>
                <c:pt idx="204">
                  <c:v>2071.0035922554553</c:v>
                </c:pt>
                <c:pt idx="205">
                  <c:v>2051.6705310463781</c:v>
                </c:pt>
                <c:pt idx="206">
                  <c:v>2051.6705310463781</c:v>
                </c:pt>
                <c:pt idx="207">
                  <c:v>2051.6705310463781</c:v>
                </c:pt>
                <c:pt idx="208">
                  <c:v>2051.6705310463781</c:v>
                </c:pt>
                <c:pt idx="209">
                  <c:v>2051.6705310463781</c:v>
                </c:pt>
                <c:pt idx="210">
                  <c:v>2035.1450179765859</c:v>
                </c:pt>
                <c:pt idx="211">
                  <c:v>2050.0411416917636</c:v>
                </c:pt>
                <c:pt idx="212">
                  <c:v>2050.0411416917636</c:v>
                </c:pt>
                <c:pt idx="213">
                  <c:v>2063.6549950689437</c:v>
                </c:pt>
                <c:pt idx="214">
                  <c:v>2063.6549950689437</c:v>
                </c:pt>
                <c:pt idx="215">
                  <c:v>2076.5865942843193</c:v>
                </c:pt>
                <c:pt idx="216">
                  <c:v>2076.5865942843193</c:v>
                </c:pt>
                <c:pt idx="217">
                  <c:v>2076.5865942843193</c:v>
                </c:pt>
                <c:pt idx="218">
                  <c:v>2076.5865942843193</c:v>
                </c:pt>
                <c:pt idx="219">
                  <c:v>2076.5865942843193</c:v>
                </c:pt>
                <c:pt idx="220">
                  <c:v>2076.5865942843193</c:v>
                </c:pt>
                <c:pt idx="221">
                  <c:v>2076.5865942843193</c:v>
                </c:pt>
                <c:pt idx="222">
                  <c:v>2076.5865942843193</c:v>
                </c:pt>
                <c:pt idx="223">
                  <c:v>2076.5865942843193</c:v>
                </c:pt>
                <c:pt idx="224">
                  <c:v>2076.5865942843193</c:v>
                </c:pt>
                <c:pt idx="225">
                  <c:v>2059.4290128345133</c:v>
                </c:pt>
                <c:pt idx="226">
                  <c:v>2059.4290128345133</c:v>
                </c:pt>
                <c:pt idx="227">
                  <c:v>2059.4290128345133</c:v>
                </c:pt>
                <c:pt idx="228">
                  <c:v>2059.4290128345133</c:v>
                </c:pt>
                <c:pt idx="229">
                  <c:v>2059.4290128345133</c:v>
                </c:pt>
                <c:pt idx="230">
                  <c:v>2059.4290128345133</c:v>
                </c:pt>
                <c:pt idx="231">
                  <c:v>2059.4290128345133</c:v>
                </c:pt>
                <c:pt idx="232">
                  <c:v>2071.6766032996784</c:v>
                </c:pt>
                <c:pt idx="233">
                  <c:v>2080.6686386253168</c:v>
                </c:pt>
                <c:pt idx="234">
                  <c:v>2080.6686386253168</c:v>
                </c:pt>
                <c:pt idx="235">
                  <c:v>2080.6686386253168</c:v>
                </c:pt>
                <c:pt idx="236">
                  <c:v>2080.6686386253168</c:v>
                </c:pt>
                <c:pt idx="237">
                  <c:v>2087.224880098679</c:v>
                </c:pt>
                <c:pt idx="238">
                  <c:v>2098.9800701620511</c:v>
                </c:pt>
                <c:pt idx="239">
                  <c:v>2098.9800701620511</c:v>
                </c:pt>
                <c:pt idx="240">
                  <c:v>2098.9800701620511</c:v>
                </c:pt>
                <c:pt idx="241">
                  <c:v>2098.9800701620511</c:v>
                </c:pt>
                <c:pt idx="242">
                  <c:v>2098.9800701620511</c:v>
                </c:pt>
                <c:pt idx="243">
                  <c:v>2098.9800701620511</c:v>
                </c:pt>
                <c:pt idx="244">
                  <c:v>2098.9800701620511</c:v>
                </c:pt>
                <c:pt idx="245">
                  <c:v>2098.9800701620511</c:v>
                </c:pt>
                <c:pt idx="246">
                  <c:v>2098.9800701620511</c:v>
                </c:pt>
                <c:pt idx="247">
                  <c:v>2110.2535099863248</c:v>
                </c:pt>
                <c:pt idx="248">
                  <c:v>2115.6108754051729</c:v>
                </c:pt>
                <c:pt idx="249">
                  <c:v>2115.6108754051729</c:v>
                </c:pt>
                <c:pt idx="250">
                  <c:v>2092.3729321511814</c:v>
                </c:pt>
                <c:pt idx="251">
                  <c:v>2092.3729321511814</c:v>
                </c:pt>
                <c:pt idx="252">
                  <c:v>2092.3729321511814</c:v>
                </c:pt>
                <c:pt idx="253">
                  <c:v>2092.3729321511814</c:v>
                </c:pt>
                <c:pt idx="254">
                  <c:v>2092.3729321511814</c:v>
                </c:pt>
                <c:pt idx="255">
                  <c:v>2092.3729321511814</c:v>
                </c:pt>
                <c:pt idx="256">
                  <c:v>2092.3729321511814</c:v>
                </c:pt>
                <c:pt idx="257">
                  <c:v>2073.8143687994639</c:v>
                </c:pt>
                <c:pt idx="258">
                  <c:v>2073.8143687994639</c:v>
                </c:pt>
                <c:pt idx="259">
                  <c:v>2086.7030964367341</c:v>
                </c:pt>
                <c:pt idx="260">
                  <c:v>2068.5141996160323</c:v>
                </c:pt>
                <c:pt idx="261">
                  <c:v>2051.8533084439487</c:v>
                </c:pt>
                <c:pt idx="262">
                  <c:v>2051.8533084439487</c:v>
                </c:pt>
                <c:pt idx="263">
                  <c:v>2051.8533084439487</c:v>
                </c:pt>
                <c:pt idx="264">
                  <c:v>2051.8533084439487</c:v>
                </c:pt>
                <c:pt idx="265">
                  <c:v>2051.8533084439487</c:v>
                </c:pt>
                <c:pt idx="266">
                  <c:v>2051.8533084439487</c:v>
                </c:pt>
                <c:pt idx="267">
                  <c:v>2051.8533084439487</c:v>
                </c:pt>
                <c:pt idx="268">
                  <c:v>2051.8533084439487</c:v>
                </c:pt>
                <c:pt idx="269">
                  <c:v>2051.8533084439487</c:v>
                </c:pt>
                <c:pt idx="270">
                  <c:v>2051.8533084439487</c:v>
                </c:pt>
                <c:pt idx="271">
                  <c:v>2051.8533084439487</c:v>
                </c:pt>
                <c:pt idx="272">
                  <c:v>2051.8533084439487</c:v>
                </c:pt>
                <c:pt idx="273">
                  <c:v>2051.8533084439487</c:v>
                </c:pt>
                <c:pt idx="274">
                  <c:v>2051.8533084439487</c:v>
                </c:pt>
                <c:pt idx="275">
                  <c:v>2051.8533084439487</c:v>
                </c:pt>
                <c:pt idx="276">
                  <c:v>2051.8533084439487</c:v>
                </c:pt>
                <c:pt idx="277">
                  <c:v>2051.8533084439487</c:v>
                </c:pt>
                <c:pt idx="278">
                  <c:v>2051.8533084439487</c:v>
                </c:pt>
                <c:pt idx="279">
                  <c:v>2051.8533084439487</c:v>
                </c:pt>
                <c:pt idx="280">
                  <c:v>2051.8533084439487</c:v>
                </c:pt>
                <c:pt idx="281">
                  <c:v>2051.8533084439487</c:v>
                </c:pt>
                <c:pt idx="282">
                  <c:v>2051.8533084439487</c:v>
                </c:pt>
                <c:pt idx="283">
                  <c:v>2051.8533084439487</c:v>
                </c:pt>
                <c:pt idx="284">
                  <c:v>2051.8533084439487</c:v>
                </c:pt>
                <c:pt idx="285">
                  <c:v>2051.8533084439487</c:v>
                </c:pt>
                <c:pt idx="286">
                  <c:v>2035.6602614958556</c:v>
                </c:pt>
                <c:pt idx="287">
                  <c:v>2035.6602614958556</c:v>
                </c:pt>
                <c:pt idx="288">
                  <c:v>2035.6602614958556</c:v>
                </c:pt>
                <c:pt idx="289">
                  <c:v>2035.6602614958556</c:v>
                </c:pt>
                <c:pt idx="290">
                  <c:v>2035.6602614958556</c:v>
                </c:pt>
                <c:pt idx="291">
                  <c:v>2035.6602614958556</c:v>
                </c:pt>
                <c:pt idx="292">
                  <c:v>2035.6602614958556</c:v>
                </c:pt>
                <c:pt idx="293">
                  <c:v>2035.6602614958556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A7D-7142-837F-C12F08717F82}"/>
            </c:ext>
          </c:extLst>
        </c:ser>
        <c:ser>
          <c:idx val="8"/>
          <c:order val="6"/>
          <c:tx>
            <c:strRef>
              <c:f>'Elo Data'!$AC$2</c:f>
              <c:strCache>
                <c:ptCount val="1"/>
                <c:pt idx="0">
                  <c:v>Dan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'Elo Data'!$AC$3:$AC$296</c:f>
              <c:numCache>
                <c:formatCode>0.0</c:formatCode>
                <c:ptCount val="29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2014.2995190089339</c:v>
                </c:pt>
                <c:pt idx="5">
                  <c:v>2014.2995190089339</c:v>
                </c:pt>
                <c:pt idx="6">
                  <c:v>2000.5131380195926</c:v>
                </c:pt>
                <c:pt idx="7">
                  <c:v>2000.5131380195926</c:v>
                </c:pt>
                <c:pt idx="8">
                  <c:v>2000.5131380195926</c:v>
                </c:pt>
                <c:pt idx="9">
                  <c:v>2000.5131380195926</c:v>
                </c:pt>
                <c:pt idx="10">
                  <c:v>2000.5131380195926</c:v>
                </c:pt>
                <c:pt idx="11">
                  <c:v>2012.6625241013862</c:v>
                </c:pt>
                <c:pt idx="12">
                  <c:v>1999.5348662953593</c:v>
                </c:pt>
                <c:pt idx="13">
                  <c:v>1987.5105730644359</c:v>
                </c:pt>
                <c:pt idx="14">
                  <c:v>1976.4686229743568</c:v>
                </c:pt>
                <c:pt idx="15">
                  <c:v>1966.297939908171</c:v>
                </c:pt>
                <c:pt idx="16">
                  <c:v>1956.8990052359254</c:v>
                </c:pt>
                <c:pt idx="17">
                  <c:v>1948.1839975272619</c:v>
                </c:pt>
                <c:pt idx="18">
                  <c:v>1940.0761209669161</c:v>
                </c:pt>
                <c:pt idx="19">
                  <c:v>1932.5085544670735</c:v>
                </c:pt>
                <c:pt idx="20">
                  <c:v>1925.423279927868</c:v>
                </c:pt>
                <c:pt idx="21">
                  <c:v>1918.7699316644657</c:v>
                </c:pt>
                <c:pt idx="22">
                  <c:v>1912.5047368260628</c:v>
                </c:pt>
                <c:pt idx="23">
                  <c:v>1912.5047368260628</c:v>
                </c:pt>
                <c:pt idx="24">
                  <c:v>1906.5895745794128</c:v>
                </c:pt>
                <c:pt idx="25">
                  <c:v>1900.9911588130681</c:v>
                </c:pt>
                <c:pt idx="26">
                  <c:v>1900.9911588130681</c:v>
                </c:pt>
                <c:pt idx="27">
                  <c:v>1900.9911588130681</c:v>
                </c:pt>
                <c:pt idx="28">
                  <c:v>1900.9911588130681</c:v>
                </c:pt>
                <c:pt idx="29">
                  <c:v>1900.9911588130681</c:v>
                </c:pt>
                <c:pt idx="30">
                  <c:v>1900.9911588130681</c:v>
                </c:pt>
                <c:pt idx="31">
                  <c:v>1900.9911588130681</c:v>
                </c:pt>
                <c:pt idx="32">
                  <c:v>1900.9911588130681</c:v>
                </c:pt>
                <c:pt idx="33">
                  <c:v>1900.9911588130681</c:v>
                </c:pt>
                <c:pt idx="34">
                  <c:v>1900.9911588130681</c:v>
                </c:pt>
                <c:pt idx="35">
                  <c:v>1900.9911588130681</c:v>
                </c:pt>
                <c:pt idx="36">
                  <c:v>1895.6306205014166</c:v>
                </c:pt>
                <c:pt idx="37">
                  <c:v>1912.8862097597939</c:v>
                </c:pt>
                <c:pt idx="38">
                  <c:v>1912.8862097597939</c:v>
                </c:pt>
                <c:pt idx="39">
                  <c:v>1912.8862097597939</c:v>
                </c:pt>
                <c:pt idx="40">
                  <c:v>1912.8862097597939</c:v>
                </c:pt>
                <c:pt idx="41">
                  <c:v>1912.8862097597939</c:v>
                </c:pt>
                <c:pt idx="42">
                  <c:v>1912.8862097597939</c:v>
                </c:pt>
                <c:pt idx="43">
                  <c:v>1912.8862097597939</c:v>
                </c:pt>
                <c:pt idx="44">
                  <c:v>1912.8862097597939</c:v>
                </c:pt>
                <c:pt idx="45">
                  <c:v>1912.8862097597939</c:v>
                </c:pt>
                <c:pt idx="46">
                  <c:v>1912.8862097597939</c:v>
                </c:pt>
                <c:pt idx="47">
                  <c:v>1912.8862097597939</c:v>
                </c:pt>
                <c:pt idx="48">
                  <c:v>1912.8862097597939</c:v>
                </c:pt>
                <c:pt idx="49">
                  <c:v>1912.8862097597939</c:v>
                </c:pt>
                <c:pt idx="50">
                  <c:v>1912.8862097597939</c:v>
                </c:pt>
                <c:pt idx="51">
                  <c:v>1912.8862097597939</c:v>
                </c:pt>
                <c:pt idx="52">
                  <c:v>1912.8862097597939</c:v>
                </c:pt>
                <c:pt idx="53">
                  <c:v>1912.8862097597939</c:v>
                </c:pt>
                <c:pt idx="54">
                  <c:v>1912.8862097597939</c:v>
                </c:pt>
                <c:pt idx="55">
                  <c:v>1912.8862097597939</c:v>
                </c:pt>
                <c:pt idx="56">
                  <c:v>1912.8862097597939</c:v>
                </c:pt>
                <c:pt idx="57">
                  <c:v>1912.8862097597939</c:v>
                </c:pt>
                <c:pt idx="58">
                  <c:v>1912.8862097597939</c:v>
                </c:pt>
                <c:pt idx="59">
                  <c:v>1912.8862097597939</c:v>
                </c:pt>
                <c:pt idx="60">
                  <c:v>1912.8862097597939</c:v>
                </c:pt>
                <c:pt idx="61">
                  <c:v>1912.8862097597939</c:v>
                </c:pt>
                <c:pt idx="62">
                  <c:v>1912.8862097597939</c:v>
                </c:pt>
                <c:pt idx="63">
                  <c:v>1912.8862097597939</c:v>
                </c:pt>
                <c:pt idx="64">
                  <c:v>1912.8862097597939</c:v>
                </c:pt>
                <c:pt idx="65">
                  <c:v>1912.8862097597939</c:v>
                </c:pt>
                <c:pt idx="66">
                  <c:v>1912.8862097597939</c:v>
                </c:pt>
                <c:pt idx="67">
                  <c:v>1912.8862097597939</c:v>
                </c:pt>
                <c:pt idx="68">
                  <c:v>1912.8862097597939</c:v>
                </c:pt>
                <c:pt idx="69">
                  <c:v>1912.8862097597939</c:v>
                </c:pt>
                <c:pt idx="70">
                  <c:v>1912.8862097597939</c:v>
                </c:pt>
                <c:pt idx="71">
                  <c:v>1912.8862097597939</c:v>
                </c:pt>
                <c:pt idx="72">
                  <c:v>1912.8862097597939</c:v>
                </c:pt>
                <c:pt idx="73">
                  <c:v>1912.8862097597939</c:v>
                </c:pt>
                <c:pt idx="74">
                  <c:v>1912.8862097597939</c:v>
                </c:pt>
                <c:pt idx="75">
                  <c:v>1912.8862097597939</c:v>
                </c:pt>
                <c:pt idx="76">
                  <c:v>1912.8862097597939</c:v>
                </c:pt>
                <c:pt idx="77">
                  <c:v>1912.8862097597939</c:v>
                </c:pt>
                <c:pt idx="78">
                  <c:v>1912.8862097597939</c:v>
                </c:pt>
                <c:pt idx="79">
                  <c:v>1912.8862097597939</c:v>
                </c:pt>
                <c:pt idx="80">
                  <c:v>1912.8862097597939</c:v>
                </c:pt>
                <c:pt idx="81">
                  <c:v>1912.8862097597939</c:v>
                </c:pt>
                <c:pt idx="82">
                  <c:v>1912.8862097597939</c:v>
                </c:pt>
                <c:pt idx="83">
                  <c:v>1912.8862097597939</c:v>
                </c:pt>
                <c:pt idx="84">
                  <c:v>1912.8862097597939</c:v>
                </c:pt>
                <c:pt idx="85">
                  <c:v>1912.8862097597939</c:v>
                </c:pt>
                <c:pt idx="86">
                  <c:v>1912.8862097597939</c:v>
                </c:pt>
                <c:pt idx="87">
                  <c:v>1912.8862097597939</c:v>
                </c:pt>
                <c:pt idx="88">
                  <c:v>1912.8862097597939</c:v>
                </c:pt>
                <c:pt idx="89">
                  <c:v>1912.8862097597939</c:v>
                </c:pt>
                <c:pt idx="90">
                  <c:v>1912.8862097597939</c:v>
                </c:pt>
                <c:pt idx="91">
                  <c:v>1912.8862097597939</c:v>
                </c:pt>
                <c:pt idx="92">
                  <c:v>1912.8862097597939</c:v>
                </c:pt>
                <c:pt idx="93">
                  <c:v>1912.8862097597939</c:v>
                </c:pt>
                <c:pt idx="94">
                  <c:v>1912.8862097597939</c:v>
                </c:pt>
                <c:pt idx="95">
                  <c:v>1912.8862097597939</c:v>
                </c:pt>
                <c:pt idx="96">
                  <c:v>1912.8862097597939</c:v>
                </c:pt>
                <c:pt idx="97">
                  <c:v>1912.8862097597939</c:v>
                </c:pt>
                <c:pt idx="98">
                  <c:v>1912.8862097597939</c:v>
                </c:pt>
                <c:pt idx="99">
                  <c:v>1912.8862097597939</c:v>
                </c:pt>
                <c:pt idx="100">
                  <c:v>1912.8862097597939</c:v>
                </c:pt>
                <c:pt idx="101">
                  <c:v>1912.8862097597939</c:v>
                </c:pt>
                <c:pt idx="102">
                  <c:v>1912.8862097597939</c:v>
                </c:pt>
                <c:pt idx="103">
                  <c:v>1912.8862097597939</c:v>
                </c:pt>
                <c:pt idx="104">
                  <c:v>1912.8862097597939</c:v>
                </c:pt>
                <c:pt idx="105">
                  <c:v>1912.8862097597939</c:v>
                </c:pt>
                <c:pt idx="106">
                  <c:v>1912.8862097597939</c:v>
                </c:pt>
                <c:pt idx="107">
                  <c:v>1912.8862097597939</c:v>
                </c:pt>
                <c:pt idx="108">
                  <c:v>1912.8862097597939</c:v>
                </c:pt>
                <c:pt idx="109">
                  <c:v>1912.8862097597939</c:v>
                </c:pt>
                <c:pt idx="110">
                  <c:v>1912.8862097597939</c:v>
                </c:pt>
                <c:pt idx="111">
                  <c:v>1912.8862097597939</c:v>
                </c:pt>
                <c:pt idx="112">
                  <c:v>1912.8862097597939</c:v>
                </c:pt>
                <c:pt idx="113">
                  <c:v>1912.8862097597939</c:v>
                </c:pt>
                <c:pt idx="114">
                  <c:v>1912.8862097597939</c:v>
                </c:pt>
                <c:pt idx="115">
                  <c:v>1912.8862097597939</c:v>
                </c:pt>
                <c:pt idx="116">
                  <c:v>1912.8862097597939</c:v>
                </c:pt>
                <c:pt idx="117">
                  <c:v>1912.8862097597939</c:v>
                </c:pt>
                <c:pt idx="118">
                  <c:v>1912.8862097597939</c:v>
                </c:pt>
                <c:pt idx="119">
                  <c:v>1912.8862097597939</c:v>
                </c:pt>
                <c:pt idx="120">
                  <c:v>1912.8862097597939</c:v>
                </c:pt>
                <c:pt idx="121">
                  <c:v>1912.8862097597939</c:v>
                </c:pt>
                <c:pt idx="122">
                  <c:v>1912.8862097597939</c:v>
                </c:pt>
                <c:pt idx="123">
                  <c:v>1912.8862097597939</c:v>
                </c:pt>
                <c:pt idx="124">
                  <c:v>1912.8862097597939</c:v>
                </c:pt>
                <c:pt idx="125">
                  <c:v>1912.8862097597939</c:v>
                </c:pt>
                <c:pt idx="126">
                  <c:v>1912.8862097597939</c:v>
                </c:pt>
                <c:pt idx="127">
                  <c:v>1912.8862097597939</c:v>
                </c:pt>
                <c:pt idx="128">
                  <c:v>1912.8862097597939</c:v>
                </c:pt>
                <c:pt idx="129">
                  <c:v>1912.8862097597939</c:v>
                </c:pt>
                <c:pt idx="130">
                  <c:v>1912.8862097597939</c:v>
                </c:pt>
                <c:pt idx="131">
                  <c:v>1912.8862097597939</c:v>
                </c:pt>
                <c:pt idx="132">
                  <c:v>1912.8862097597939</c:v>
                </c:pt>
                <c:pt idx="133">
                  <c:v>1912.8862097597939</c:v>
                </c:pt>
                <c:pt idx="134">
                  <c:v>1912.8862097597939</c:v>
                </c:pt>
                <c:pt idx="135">
                  <c:v>1912.8862097597939</c:v>
                </c:pt>
                <c:pt idx="136">
                  <c:v>1912.8862097597939</c:v>
                </c:pt>
                <c:pt idx="137">
                  <c:v>1912.8862097597939</c:v>
                </c:pt>
                <c:pt idx="138">
                  <c:v>1912.8862097597939</c:v>
                </c:pt>
                <c:pt idx="139">
                  <c:v>1912.8862097597939</c:v>
                </c:pt>
                <c:pt idx="140">
                  <c:v>1912.8862097597939</c:v>
                </c:pt>
                <c:pt idx="141">
                  <c:v>1912.8862097597939</c:v>
                </c:pt>
                <c:pt idx="142">
                  <c:v>1912.8862097597939</c:v>
                </c:pt>
                <c:pt idx="143">
                  <c:v>1912.8862097597939</c:v>
                </c:pt>
                <c:pt idx="144">
                  <c:v>1912.8862097597939</c:v>
                </c:pt>
                <c:pt idx="145">
                  <c:v>1912.8862097597939</c:v>
                </c:pt>
                <c:pt idx="146">
                  <c:v>1912.8862097597939</c:v>
                </c:pt>
                <c:pt idx="147">
                  <c:v>1912.8862097597939</c:v>
                </c:pt>
                <c:pt idx="148">
                  <c:v>1912.8862097597939</c:v>
                </c:pt>
                <c:pt idx="149">
                  <c:v>1912.8862097597939</c:v>
                </c:pt>
                <c:pt idx="150">
                  <c:v>1912.8862097597939</c:v>
                </c:pt>
                <c:pt idx="151">
                  <c:v>1912.8862097597939</c:v>
                </c:pt>
                <c:pt idx="152">
                  <c:v>1912.8862097597939</c:v>
                </c:pt>
                <c:pt idx="153">
                  <c:v>1912.8862097597939</c:v>
                </c:pt>
                <c:pt idx="154">
                  <c:v>1912.8862097597939</c:v>
                </c:pt>
                <c:pt idx="155">
                  <c:v>1912.8862097597939</c:v>
                </c:pt>
                <c:pt idx="156">
                  <c:v>1912.8862097597939</c:v>
                </c:pt>
                <c:pt idx="157">
                  <c:v>1912.8862097597939</c:v>
                </c:pt>
                <c:pt idx="158">
                  <c:v>1912.8862097597939</c:v>
                </c:pt>
                <c:pt idx="159">
                  <c:v>1912.8862097597939</c:v>
                </c:pt>
                <c:pt idx="160">
                  <c:v>1912.8862097597939</c:v>
                </c:pt>
                <c:pt idx="161">
                  <c:v>1912.8862097597939</c:v>
                </c:pt>
                <c:pt idx="162">
                  <c:v>1912.8862097597939</c:v>
                </c:pt>
                <c:pt idx="163">
                  <c:v>1912.8862097597939</c:v>
                </c:pt>
                <c:pt idx="164">
                  <c:v>1912.8862097597939</c:v>
                </c:pt>
                <c:pt idx="165">
                  <c:v>1912.8862097597939</c:v>
                </c:pt>
                <c:pt idx="166">
                  <c:v>1912.8862097597939</c:v>
                </c:pt>
                <c:pt idx="167">
                  <c:v>1912.8862097597939</c:v>
                </c:pt>
                <c:pt idx="168">
                  <c:v>1912.8862097597939</c:v>
                </c:pt>
                <c:pt idx="169">
                  <c:v>1912.8862097597939</c:v>
                </c:pt>
                <c:pt idx="170">
                  <c:v>1912.8862097597939</c:v>
                </c:pt>
                <c:pt idx="171">
                  <c:v>1912.8862097597939</c:v>
                </c:pt>
                <c:pt idx="172">
                  <c:v>1912.8862097597939</c:v>
                </c:pt>
                <c:pt idx="173">
                  <c:v>1912.8862097597939</c:v>
                </c:pt>
                <c:pt idx="174">
                  <c:v>1912.8862097597939</c:v>
                </c:pt>
                <c:pt idx="175">
                  <c:v>1912.8862097597939</c:v>
                </c:pt>
                <c:pt idx="176">
                  <c:v>1912.8862097597939</c:v>
                </c:pt>
                <c:pt idx="177">
                  <c:v>1912.8862097597939</c:v>
                </c:pt>
                <c:pt idx="178">
                  <c:v>1912.8862097597939</c:v>
                </c:pt>
                <c:pt idx="179">
                  <c:v>1912.8862097597939</c:v>
                </c:pt>
                <c:pt idx="180">
                  <c:v>1912.8862097597939</c:v>
                </c:pt>
                <c:pt idx="181">
                  <c:v>1912.8862097597939</c:v>
                </c:pt>
                <c:pt idx="182">
                  <c:v>1912.8862097597939</c:v>
                </c:pt>
                <c:pt idx="183">
                  <c:v>1912.8862097597939</c:v>
                </c:pt>
                <c:pt idx="184">
                  <c:v>1912.8862097597939</c:v>
                </c:pt>
                <c:pt idx="185">
                  <c:v>1912.8862097597939</c:v>
                </c:pt>
                <c:pt idx="186">
                  <c:v>1912.8862097597939</c:v>
                </c:pt>
                <c:pt idx="187">
                  <c:v>1912.8862097597939</c:v>
                </c:pt>
                <c:pt idx="188">
                  <c:v>1912.8862097597939</c:v>
                </c:pt>
                <c:pt idx="189">
                  <c:v>1912.8862097597939</c:v>
                </c:pt>
                <c:pt idx="190">
                  <c:v>1912.8862097597939</c:v>
                </c:pt>
                <c:pt idx="191">
                  <c:v>1912.8862097597939</c:v>
                </c:pt>
                <c:pt idx="192">
                  <c:v>1912.8862097597939</c:v>
                </c:pt>
                <c:pt idx="193">
                  <c:v>1912.8862097597939</c:v>
                </c:pt>
                <c:pt idx="194">
                  <c:v>1912.8862097597939</c:v>
                </c:pt>
                <c:pt idx="195">
                  <c:v>1912.8862097597939</c:v>
                </c:pt>
                <c:pt idx="196">
                  <c:v>1912.8862097597939</c:v>
                </c:pt>
                <c:pt idx="197">
                  <c:v>1912.8862097597939</c:v>
                </c:pt>
                <c:pt idx="198">
                  <c:v>1912.8862097597939</c:v>
                </c:pt>
                <c:pt idx="199">
                  <c:v>1912.8862097597939</c:v>
                </c:pt>
                <c:pt idx="200">
                  <c:v>1912.8862097597939</c:v>
                </c:pt>
                <c:pt idx="201">
                  <c:v>1912.8862097597939</c:v>
                </c:pt>
                <c:pt idx="202">
                  <c:v>1912.8862097597939</c:v>
                </c:pt>
                <c:pt idx="203">
                  <c:v>1912.8862097597939</c:v>
                </c:pt>
                <c:pt idx="204">
                  <c:v>1912.8862097597939</c:v>
                </c:pt>
                <c:pt idx="205">
                  <c:v>1912.8862097597939</c:v>
                </c:pt>
                <c:pt idx="206">
                  <c:v>1912.8862097597939</c:v>
                </c:pt>
                <c:pt idx="207">
                  <c:v>1912.8862097597939</c:v>
                </c:pt>
                <c:pt idx="208">
                  <c:v>1912.8862097597939</c:v>
                </c:pt>
                <c:pt idx="209">
                  <c:v>1912.8862097597939</c:v>
                </c:pt>
                <c:pt idx="210">
                  <c:v>1912.8862097597939</c:v>
                </c:pt>
                <c:pt idx="211">
                  <c:v>1912.8862097597939</c:v>
                </c:pt>
                <c:pt idx="212">
                  <c:v>1912.8862097597939</c:v>
                </c:pt>
                <c:pt idx="213">
                  <c:v>1912.8862097597939</c:v>
                </c:pt>
                <c:pt idx="214">
                  <c:v>1912.8862097597939</c:v>
                </c:pt>
                <c:pt idx="215">
                  <c:v>1912.8862097597939</c:v>
                </c:pt>
                <c:pt idx="216">
                  <c:v>1912.8862097597939</c:v>
                </c:pt>
                <c:pt idx="217">
                  <c:v>1912.8862097597939</c:v>
                </c:pt>
                <c:pt idx="218">
                  <c:v>1912.8862097597939</c:v>
                </c:pt>
                <c:pt idx="219">
                  <c:v>1912.8862097597939</c:v>
                </c:pt>
                <c:pt idx="220">
                  <c:v>1912.8862097597939</c:v>
                </c:pt>
                <c:pt idx="221">
                  <c:v>1912.8862097597939</c:v>
                </c:pt>
                <c:pt idx="222">
                  <c:v>1912.8862097597939</c:v>
                </c:pt>
                <c:pt idx="223">
                  <c:v>1912.8862097597939</c:v>
                </c:pt>
                <c:pt idx="224">
                  <c:v>1912.8862097597939</c:v>
                </c:pt>
                <c:pt idx="225">
                  <c:v>1912.8862097597939</c:v>
                </c:pt>
                <c:pt idx="226">
                  <c:v>1912.8862097597939</c:v>
                </c:pt>
                <c:pt idx="227">
                  <c:v>1912.8862097597939</c:v>
                </c:pt>
                <c:pt idx="228">
                  <c:v>1912.8862097597939</c:v>
                </c:pt>
                <c:pt idx="229">
                  <c:v>1912.8862097597939</c:v>
                </c:pt>
                <c:pt idx="230">
                  <c:v>1912.8862097597939</c:v>
                </c:pt>
                <c:pt idx="231">
                  <c:v>1912.8862097597939</c:v>
                </c:pt>
                <c:pt idx="232">
                  <c:v>1912.8862097597939</c:v>
                </c:pt>
                <c:pt idx="233">
                  <c:v>1912.8862097597939</c:v>
                </c:pt>
                <c:pt idx="234">
                  <c:v>1912.8862097597939</c:v>
                </c:pt>
                <c:pt idx="235">
                  <c:v>1912.8862097597939</c:v>
                </c:pt>
                <c:pt idx="236">
                  <c:v>1912.8862097597939</c:v>
                </c:pt>
                <c:pt idx="237">
                  <c:v>1912.8862097597939</c:v>
                </c:pt>
                <c:pt idx="238">
                  <c:v>1912.8862097597939</c:v>
                </c:pt>
                <c:pt idx="239">
                  <c:v>1912.8862097597939</c:v>
                </c:pt>
                <c:pt idx="240">
                  <c:v>1912.8862097597939</c:v>
                </c:pt>
                <c:pt idx="241">
                  <c:v>1912.8862097597939</c:v>
                </c:pt>
                <c:pt idx="242">
                  <c:v>1912.8862097597939</c:v>
                </c:pt>
                <c:pt idx="243">
                  <c:v>1912.8862097597939</c:v>
                </c:pt>
                <c:pt idx="244">
                  <c:v>1912.8862097597939</c:v>
                </c:pt>
                <c:pt idx="245">
                  <c:v>1912.8862097597939</c:v>
                </c:pt>
                <c:pt idx="246">
                  <c:v>1912.8862097597939</c:v>
                </c:pt>
                <c:pt idx="247">
                  <c:v>1912.8862097597939</c:v>
                </c:pt>
                <c:pt idx="248">
                  <c:v>1912.8862097597939</c:v>
                </c:pt>
                <c:pt idx="249">
                  <c:v>1901.1633250554041</c:v>
                </c:pt>
                <c:pt idx="250">
                  <c:v>1924.4012683093956</c:v>
                </c:pt>
                <c:pt idx="251">
                  <c:v>1924.4012683093956</c:v>
                </c:pt>
                <c:pt idx="252">
                  <c:v>1924.4012683093956</c:v>
                </c:pt>
                <c:pt idx="253">
                  <c:v>1924.4012683093956</c:v>
                </c:pt>
                <c:pt idx="254">
                  <c:v>1924.4012683093956</c:v>
                </c:pt>
                <c:pt idx="255">
                  <c:v>1924.4012683093956</c:v>
                </c:pt>
                <c:pt idx="256">
                  <c:v>1924.4012683093956</c:v>
                </c:pt>
                <c:pt idx="257">
                  <c:v>1924.4012683093956</c:v>
                </c:pt>
                <c:pt idx="258">
                  <c:v>1924.4012683093956</c:v>
                </c:pt>
                <c:pt idx="259">
                  <c:v>1924.4012683093956</c:v>
                </c:pt>
                <c:pt idx="260">
                  <c:v>1924.4012683093956</c:v>
                </c:pt>
                <c:pt idx="261">
                  <c:v>1924.4012683093956</c:v>
                </c:pt>
                <c:pt idx="262">
                  <c:v>1924.4012683093956</c:v>
                </c:pt>
                <c:pt idx="263">
                  <c:v>1924.4012683093956</c:v>
                </c:pt>
                <c:pt idx="264">
                  <c:v>1924.4012683093956</c:v>
                </c:pt>
                <c:pt idx="265">
                  <c:v>1924.4012683093956</c:v>
                </c:pt>
                <c:pt idx="266">
                  <c:v>1924.4012683093956</c:v>
                </c:pt>
                <c:pt idx="267">
                  <c:v>1924.4012683093956</c:v>
                </c:pt>
                <c:pt idx="268">
                  <c:v>1924.4012683093956</c:v>
                </c:pt>
                <c:pt idx="269">
                  <c:v>1924.4012683093956</c:v>
                </c:pt>
                <c:pt idx="270">
                  <c:v>1924.4012683093956</c:v>
                </c:pt>
                <c:pt idx="271">
                  <c:v>1924.4012683093956</c:v>
                </c:pt>
                <c:pt idx="272">
                  <c:v>1924.4012683093956</c:v>
                </c:pt>
                <c:pt idx="273">
                  <c:v>1924.4012683093956</c:v>
                </c:pt>
                <c:pt idx="274">
                  <c:v>1924.4012683093956</c:v>
                </c:pt>
                <c:pt idx="275">
                  <c:v>1924.4012683093956</c:v>
                </c:pt>
                <c:pt idx="276">
                  <c:v>1924.4012683093956</c:v>
                </c:pt>
                <c:pt idx="277">
                  <c:v>1924.4012683093956</c:v>
                </c:pt>
                <c:pt idx="278">
                  <c:v>1924.4012683093956</c:v>
                </c:pt>
                <c:pt idx="279">
                  <c:v>1924.4012683093956</c:v>
                </c:pt>
                <c:pt idx="280">
                  <c:v>1924.4012683093956</c:v>
                </c:pt>
                <c:pt idx="281">
                  <c:v>1924.4012683093956</c:v>
                </c:pt>
                <c:pt idx="282">
                  <c:v>1924.4012683093956</c:v>
                </c:pt>
                <c:pt idx="283">
                  <c:v>1924.4012683093956</c:v>
                </c:pt>
                <c:pt idx="284">
                  <c:v>1924.4012683093956</c:v>
                </c:pt>
                <c:pt idx="285">
                  <c:v>1924.4012683093956</c:v>
                </c:pt>
                <c:pt idx="286">
                  <c:v>1924.4012683093956</c:v>
                </c:pt>
                <c:pt idx="287">
                  <c:v>1924.4012683093956</c:v>
                </c:pt>
                <c:pt idx="288">
                  <c:v>1924.4012683093956</c:v>
                </c:pt>
                <c:pt idx="289">
                  <c:v>1924.4012683093956</c:v>
                </c:pt>
                <c:pt idx="290">
                  <c:v>1943.5900697610557</c:v>
                </c:pt>
                <c:pt idx="291">
                  <c:v>1931.2091445466463</c:v>
                </c:pt>
                <c:pt idx="292">
                  <c:v>1931.2091445466463</c:v>
                </c:pt>
                <c:pt idx="293">
                  <c:v>1931.2091445466463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A7D-7142-837F-C12F08717F82}"/>
            </c:ext>
          </c:extLst>
        </c:ser>
        <c:ser>
          <c:idx val="9"/>
          <c:order val="7"/>
          <c:tx>
            <c:strRef>
              <c:f>'Elo Data'!$AD$2</c:f>
              <c:strCache>
                <c:ptCount val="1"/>
                <c:pt idx="0">
                  <c:v>Jason 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'Elo Data'!$AD$3:$AD$296</c:f>
              <c:numCache>
                <c:formatCode>0.0</c:formatCode>
                <c:ptCount val="29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1985</c:v>
                </c:pt>
                <c:pt idx="48">
                  <c:v>1985</c:v>
                </c:pt>
                <c:pt idx="49">
                  <c:v>1985</c:v>
                </c:pt>
                <c:pt idx="50">
                  <c:v>1985</c:v>
                </c:pt>
                <c:pt idx="51">
                  <c:v>1985</c:v>
                </c:pt>
                <c:pt idx="52">
                  <c:v>1985</c:v>
                </c:pt>
                <c:pt idx="53">
                  <c:v>1971.2919947606663</c:v>
                </c:pt>
                <c:pt idx="54">
                  <c:v>1971.2919947606663</c:v>
                </c:pt>
                <c:pt idx="55">
                  <c:v>1971.2919947606663</c:v>
                </c:pt>
                <c:pt idx="56">
                  <c:v>1971.2919947606663</c:v>
                </c:pt>
                <c:pt idx="57">
                  <c:v>1971.2919947606663</c:v>
                </c:pt>
                <c:pt idx="58">
                  <c:v>1971.2919947606663</c:v>
                </c:pt>
                <c:pt idx="59">
                  <c:v>1971.2919947606663</c:v>
                </c:pt>
                <c:pt idx="60">
                  <c:v>1971.2919947606663</c:v>
                </c:pt>
                <c:pt idx="61">
                  <c:v>1988.0615738001752</c:v>
                </c:pt>
                <c:pt idx="62">
                  <c:v>1988.0615738001752</c:v>
                </c:pt>
                <c:pt idx="63">
                  <c:v>1988.0615738001752</c:v>
                </c:pt>
                <c:pt idx="64">
                  <c:v>1988.0615738001752</c:v>
                </c:pt>
                <c:pt idx="65">
                  <c:v>1988.0615738001752</c:v>
                </c:pt>
                <c:pt idx="66">
                  <c:v>1988.0615738001752</c:v>
                </c:pt>
                <c:pt idx="67">
                  <c:v>1988.0615738001752</c:v>
                </c:pt>
                <c:pt idx="68">
                  <c:v>1988.0615738001752</c:v>
                </c:pt>
                <c:pt idx="69">
                  <c:v>1988.0615738001752</c:v>
                </c:pt>
                <c:pt idx="70">
                  <c:v>1988.0615738001752</c:v>
                </c:pt>
                <c:pt idx="71">
                  <c:v>1988.0615738001752</c:v>
                </c:pt>
                <c:pt idx="72">
                  <c:v>1988.0615738001752</c:v>
                </c:pt>
                <c:pt idx="73">
                  <c:v>1988.0615738001752</c:v>
                </c:pt>
                <c:pt idx="74">
                  <c:v>1988.0615738001752</c:v>
                </c:pt>
                <c:pt idx="75">
                  <c:v>1974.275328447794</c:v>
                </c:pt>
                <c:pt idx="76">
                  <c:v>1974.275328447794</c:v>
                </c:pt>
                <c:pt idx="77">
                  <c:v>1959.5313178693075</c:v>
                </c:pt>
                <c:pt idx="78">
                  <c:v>1959.5313178693075</c:v>
                </c:pt>
                <c:pt idx="79">
                  <c:v>1959.5313178693075</c:v>
                </c:pt>
                <c:pt idx="80">
                  <c:v>1946.0551574516428</c:v>
                </c:pt>
                <c:pt idx="81">
                  <c:v>1946.0551574516428</c:v>
                </c:pt>
                <c:pt idx="82">
                  <c:v>1946.0551574516428</c:v>
                </c:pt>
                <c:pt idx="83">
                  <c:v>1946.0551574516428</c:v>
                </c:pt>
                <c:pt idx="84">
                  <c:v>1946.0551574516428</c:v>
                </c:pt>
                <c:pt idx="85">
                  <c:v>1946.0551574516428</c:v>
                </c:pt>
                <c:pt idx="86">
                  <c:v>1946.0551574516428</c:v>
                </c:pt>
                <c:pt idx="87">
                  <c:v>1946.0551574516428</c:v>
                </c:pt>
                <c:pt idx="88">
                  <c:v>1946.0551574516428</c:v>
                </c:pt>
                <c:pt idx="89">
                  <c:v>1946.0551574516428</c:v>
                </c:pt>
                <c:pt idx="90">
                  <c:v>1946.0551574516428</c:v>
                </c:pt>
                <c:pt idx="91">
                  <c:v>1933.7193398293682</c:v>
                </c:pt>
                <c:pt idx="92">
                  <c:v>1922.4005447681031</c:v>
                </c:pt>
                <c:pt idx="93">
                  <c:v>1922.4005447681031</c:v>
                </c:pt>
                <c:pt idx="94">
                  <c:v>1922.4005447681031</c:v>
                </c:pt>
                <c:pt idx="95">
                  <c:v>1911.9845171224617</c:v>
                </c:pt>
                <c:pt idx="96">
                  <c:v>1902.3682740874929</c:v>
                </c:pt>
                <c:pt idx="97">
                  <c:v>1902.3682740874929</c:v>
                </c:pt>
                <c:pt idx="98">
                  <c:v>1902.3682740874929</c:v>
                </c:pt>
                <c:pt idx="99">
                  <c:v>1902.3682740874929</c:v>
                </c:pt>
                <c:pt idx="100">
                  <c:v>1902.3682740874929</c:v>
                </c:pt>
                <c:pt idx="101">
                  <c:v>1902.3682740874929</c:v>
                </c:pt>
                <c:pt idx="102">
                  <c:v>1902.3682740874929</c:v>
                </c:pt>
                <c:pt idx="103">
                  <c:v>1902.3682740874929</c:v>
                </c:pt>
                <c:pt idx="104">
                  <c:v>1902.3682740874929</c:v>
                </c:pt>
                <c:pt idx="105">
                  <c:v>1902.3682740874929</c:v>
                </c:pt>
                <c:pt idx="106">
                  <c:v>1893.4605980149627</c:v>
                </c:pt>
                <c:pt idx="107">
                  <c:v>1893.4605980149627</c:v>
                </c:pt>
                <c:pt idx="108">
                  <c:v>1893.4605980149627</c:v>
                </c:pt>
                <c:pt idx="109">
                  <c:v>1882.9213265718627</c:v>
                </c:pt>
                <c:pt idx="110">
                  <c:v>1882.9213265718627</c:v>
                </c:pt>
                <c:pt idx="111">
                  <c:v>1882.9213265718627</c:v>
                </c:pt>
                <c:pt idx="112">
                  <c:v>1882.9213265718627</c:v>
                </c:pt>
                <c:pt idx="113">
                  <c:v>1882.9213265718627</c:v>
                </c:pt>
                <c:pt idx="114">
                  <c:v>1882.9213265718627</c:v>
                </c:pt>
                <c:pt idx="115">
                  <c:v>1882.9213265718627</c:v>
                </c:pt>
                <c:pt idx="116">
                  <c:v>1882.9213265718627</c:v>
                </c:pt>
                <c:pt idx="117">
                  <c:v>1882.9213265718627</c:v>
                </c:pt>
                <c:pt idx="118">
                  <c:v>1882.9213265718627</c:v>
                </c:pt>
                <c:pt idx="119">
                  <c:v>1882.9213265718627</c:v>
                </c:pt>
                <c:pt idx="120">
                  <c:v>1882.9213265718627</c:v>
                </c:pt>
                <c:pt idx="121">
                  <c:v>1875.0009599888438</c:v>
                </c:pt>
                <c:pt idx="122">
                  <c:v>1867.6005965834051</c:v>
                </c:pt>
                <c:pt idx="123">
                  <c:v>1867.6005965834051</c:v>
                </c:pt>
                <c:pt idx="124">
                  <c:v>1888.4456425217222</c:v>
                </c:pt>
                <c:pt idx="125">
                  <c:v>1910.8496033756337</c:v>
                </c:pt>
                <c:pt idx="126">
                  <c:v>1910.8496033756337</c:v>
                </c:pt>
                <c:pt idx="127">
                  <c:v>1929.3830104549711</c:v>
                </c:pt>
                <c:pt idx="128">
                  <c:v>1929.3830104549711</c:v>
                </c:pt>
                <c:pt idx="129">
                  <c:v>1929.3830104549711</c:v>
                </c:pt>
                <c:pt idx="130">
                  <c:v>1929.3830104549711</c:v>
                </c:pt>
                <c:pt idx="131">
                  <c:v>1918.8320330411207</c:v>
                </c:pt>
                <c:pt idx="132">
                  <c:v>1909.0962656725815</c:v>
                </c:pt>
                <c:pt idx="133">
                  <c:v>1909.0962656725815</c:v>
                </c:pt>
                <c:pt idx="134">
                  <c:v>1927.5148549459864</c:v>
                </c:pt>
                <c:pt idx="135">
                  <c:v>1947.8189054154982</c:v>
                </c:pt>
                <c:pt idx="136">
                  <c:v>1947.8189054154982</c:v>
                </c:pt>
                <c:pt idx="137">
                  <c:v>1964.7706891869057</c:v>
                </c:pt>
                <c:pt idx="138">
                  <c:v>1964.7706891869057</c:v>
                </c:pt>
                <c:pt idx="139">
                  <c:v>1964.7706891869057</c:v>
                </c:pt>
                <c:pt idx="140">
                  <c:v>1964.7706891869057</c:v>
                </c:pt>
                <c:pt idx="141">
                  <c:v>1952.0529807692783</c:v>
                </c:pt>
                <c:pt idx="142">
                  <c:v>1940.3942975009224</c:v>
                </c:pt>
                <c:pt idx="143">
                  <c:v>1940.3942975009224</c:v>
                </c:pt>
                <c:pt idx="144">
                  <c:v>1940.3942975009224</c:v>
                </c:pt>
                <c:pt idx="145">
                  <c:v>1926.3189130501164</c:v>
                </c:pt>
                <c:pt idx="146">
                  <c:v>1926.3189130501164</c:v>
                </c:pt>
                <c:pt idx="147">
                  <c:v>1926.3189130501164</c:v>
                </c:pt>
                <c:pt idx="148">
                  <c:v>1946.6023388126143</c:v>
                </c:pt>
                <c:pt idx="149">
                  <c:v>1931.6348375561147</c:v>
                </c:pt>
                <c:pt idx="150">
                  <c:v>1931.6348375561147</c:v>
                </c:pt>
                <c:pt idx="151">
                  <c:v>1931.6348375561147</c:v>
                </c:pt>
                <c:pt idx="152">
                  <c:v>1931.6348375561147</c:v>
                </c:pt>
                <c:pt idx="153">
                  <c:v>1931.6348375561147</c:v>
                </c:pt>
                <c:pt idx="154">
                  <c:v>1931.6348375561147</c:v>
                </c:pt>
                <c:pt idx="155">
                  <c:v>1931.6348375561147</c:v>
                </c:pt>
                <c:pt idx="156">
                  <c:v>1931.6348375561147</c:v>
                </c:pt>
                <c:pt idx="157">
                  <c:v>1931.6348375561147</c:v>
                </c:pt>
                <c:pt idx="158">
                  <c:v>1931.6348375561147</c:v>
                </c:pt>
                <c:pt idx="159">
                  <c:v>1931.6348375561147</c:v>
                </c:pt>
                <c:pt idx="160">
                  <c:v>1921.480648530752</c:v>
                </c:pt>
                <c:pt idx="161">
                  <c:v>1921.480648530752</c:v>
                </c:pt>
                <c:pt idx="162">
                  <c:v>1921.480648530752</c:v>
                </c:pt>
                <c:pt idx="163">
                  <c:v>1911.4011698977454</c:v>
                </c:pt>
                <c:pt idx="164">
                  <c:v>1911.4011698977454</c:v>
                </c:pt>
                <c:pt idx="165">
                  <c:v>1911.4011698977454</c:v>
                </c:pt>
                <c:pt idx="166">
                  <c:v>1911.4011698977454</c:v>
                </c:pt>
                <c:pt idx="167">
                  <c:v>1911.4011698977454</c:v>
                </c:pt>
                <c:pt idx="168">
                  <c:v>1911.4011698977454</c:v>
                </c:pt>
                <c:pt idx="169">
                  <c:v>1901.4004527052787</c:v>
                </c:pt>
                <c:pt idx="170">
                  <c:v>1918.3428512672592</c:v>
                </c:pt>
                <c:pt idx="171">
                  <c:v>1918.3428512672592</c:v>
                </c:pt>
                <c:pt idx="172">
                  <c:v>1918.3428512672592</c:v>
                </c:pt>
                <c:pt idx="173">
                  <c:v>1918.3428512672592</c:v>
                </c:pt>
                <c:pt idx="174">
                  <c:v>1918.3428512672592</c:v>
                </c:pt>
                <c:pt idx="175">
                  <c:v>1918.3428512672592</c:v>
                </c:pt>
                <c:pt idx="176">
                  <c:v>1918.3428512672592</c:v>
                </c:pt>
                <c:pt idx="177">
                  <c:v>1918.3428512672592</c:v>
                </c:pt>
                <c:pt idx="178">
                  <c:v>1918.3428512672592</c:v>
                </c:pt>
                <c:pt idx="179">
                  <c:v>1918.3428512672592</c:v>
                </c:pt>
                <c:pt idx="180">
                  <c:v>1908.4591866128196</c:v>
                </c:pt>
                <c:pt idx="181">
                  <c:v>1929.3145189563913</c:v>
                </c:pt>
                <c:pt idx="182">
                  <c:v>1918.5764324015774</c:v>
                </c:pt>
                <c:pt idx="183">
                  <c:v>1918.5764324015774</c:v>
                </c:pt>
                <c:pt idx="184">
                  <c:v>1918.5764324015774</c:v>
                </c:pt>
                <c:pt idx="185">
                  <c:v>1906.9062158452102</c:v>
                </c:pt>
                <c:pt idx="186">
                  <c:v>1906.9062158452102</c:v>
                </c:pt>
                <c:pt idx="187">
                  <c:v>1906.9062158452102</c:v>
                </c:pt>
                <c:pt idx="188">
                  <c:v>1926.8226864855233</c:v>
                </c:pt>
                <c:pt idx="189">
                  <c:v>1926.8226864855233</c:v>
                </c:pt>
                <c:pt idx="190">
                  <c:v>1926.8226864855233</c:v>
                </c:pt>
                <c:pt idx="191">
                  <c:v>1926.8226864855233</c:v>
                </c:pt>
                <c:pt idx="192">
                  <c:v>1926.8226864855233</c:v>
                </c:pt>
                <c:pt idx="193">
                  <c:v>1915.1514690655595</c:v>
                </c:pt>
                <c:pt idx="194">
                  <c:v>1905.7436084797362</c:v>
                </c:pt>
                <c:pt idx="195">
                  <c:v>1905.7436084797362</c:v>
                </c:pt>
                <c:pt idx="196">
                  <c:v>1895.3853492390117</c:v>
                </c:pt>
                <c:pt idx="197">
                  <c:v>1895.3853492390117</c:v>
                </c:pt>
                <c:pt idx="198">
                  <c:v>1895.3853492390117</c:v>
                </c:pt>
                <c:pt idx="199">
                  <c:v>1895.3853492390117</c:v>
                </c:pt>
                <c:pt idx="200">
                  <c:v>1895.3853492390117</c:v>
                </c:pt>
                <c:pt idx="201">
                  <c:v>1895.3853492390117</c:v>
                </c:pt>
                <c:pt idx="202">
                  <c:v>1895.3853492390117</c:v>
                </c:pt>
                <c:pt idx="203">
                  <c:v>1895.3853492390117</c:v>
                </c:pt>
                <c:pt idx="204">
                  <c:v>1885.8202716348449</c:v>
                </c:pt>
                <c:pt idx="205">
                  <c:v>1885.8202716348449</c:v>
                </c:pt>
                <c:pt idx="206">
                  <c:v>1876.957951511281</c:v>
                </c:pt>
                <c:pt idx="207">
                  <c:v>1876.957951511281</c:v>
                </c:pt>
                <c:pt idx="208">
                  <c:v>1876.957951511281</c:v>
                </c:pt>
                <c:pt idx="209">
                  <c:v>1876.957951511281</c:v>
                </c:pt>
                <c:pt idx="210">
                  <c:v>1876.957951511281</c:v>
                </c:pt>
                <c:pt idx="211">
                  <c:v>1876.957951511281</c:v>
                </c:pt>
                <c:pt idx="212">
                  <c:v>1868.1033978576734</c:v>
                </c:pt>
                <c:pt idx="213">
                  <c:v>1868.1033978576734</c:v>
                </c:pt>
                <c:pt idx="214">
                  <c:v>1868.1033978576734</c:v>
                </c:pt>
                <c:pt idx="215">
                  <c:v>1868.1033978576734</c:v>
                </c:pt>
                <c:pt idx="216">
                  <c:v>1859.8715324258951</c:v>
                </c:pt>
                <c:pt idx="217">
                  <c:v>1859.8715324258951</c:v>
                </c:pt>
                <c:pt idx="218">
                  <c:v>1882.5974037695719</c:v>
                </c:pt>
                <c:pt idx="219">
                  <c:v>1882.5974037695719</c:v>
                </c:pt>
                <c:pt idx="220">
                  <c:v>1882.5974037695719</c:v>
                </c:pt>
                <c:pt idx="221">
                  <c:v>1882.5974037695719</c:v>
                </c:pt>
                <c:pt idx="222">
                  <c:v>1882.5974037695719</c:v>
                </c:pt>
                <c:pt idx="223">
                  <c:v>1882.5974037695719</c:v>
                </c:pt>
                <c:pt idx="224">
                  <c:v>1882.5974037695719</c:v>
                </c:pt>
                <c:pt idx="225">
                  <c:v>1882.5974037695719</c:v>
                </c:pt>
                <c:pt idx="226">
                  <c:v>1882.5974037695719</c:v>
                </c:pt>
                <c:pt idx="227">
                  <c:v>1868.4895129806675</c:v>
                </c:pt>
                <c:pt idx="228">
                  <c:v>1868.4895129806675</c:v>
                </c:pt>
                <c:pt idx="229">
                  <c:v>1868.4895129806675</c:v>
                </c:pt>
                <c:pt idx="230">
                  <c:v>1868.4895129806675</c:v>
                </c:pt>
                <c:pt idx="231">
                  <c:v>1859.3197191338622</c:v>
                </c:pt>
                <c:pt idx="232">
                  <c:v>1859.3197191338622</c:v>
                </c:pt>
                <c:pt idx="233">
                  <c:v>1859.3197191338622</c:v>
                </c:pt>
                <c:pt idx="234">
                  <c:v>1859.3197191338622</c:v>
                </c:pt>
                <c:pt idx="235">
                  <c:v>1859.3197191338622</c:v>
                </c:pt>
                <c:pt idx="236">
                  <c:v>1859.3197191338622</c:v>
                </c:pt>
                <c:pt idx="237">
                  <c:v>1852.7634776605</c:v>
                </c:pt>
                <c:pt idx="238">
                  <c:v>1852.7634776605</c:v>
                </c:pt>
                <c:pt idx="239">
                  <c:v>1845.1591631812148</c:v>
                </c:pt>
                <c:pt idx="240">
                  <c:v>1845.1591631812148</c:v>
                </c:pt>
                <c:pt idx="241">
                  <c:v>1845.1591631812148</c:v>
                </c:pt>
                <c:pt idx="242">
                  <c:v>1845.1591631812148</c:v>
                </c:pt>
                <c:pt idx="243">
                  <c:v>1845.1591631812148</c:v>
                </c:pt>
                <c:pt idx="244">
                  <c:v>1845.1591631812148</c:v>
                </c:pt>
                <c:pt idx="245">
                  <c:v>1845.1591631812148</c:v>
                </c:pt>
                <c:pt idx="246">
                  <c:v>1845.1591631812148</c:v>
                </c:pt>
                <c:pt idx="247">
                  <c:v>1845.1591631812148</c:v>
                </c:pt>
                <c:pt idx="248">
                  <c:v>1839.8017977623667</c:v>
                </c:pt>
                <c:pt idx="249">
                  <c:v>1839.8017977623667</c:v>
                </c:pt>
                <c:pt idx="250">
                  <c:v>1839.8017977623667</c:v>
                </c:pt>
                <c:pt idx="251">
                  <c:v>1839.8017977623667</c:v>
                </c:pt>
                <c:pt idx="252">
                  <c:v>1830.2179843772217</c:v>
                </c:pt>
                <c:pt idx="253">
                  <c:v>1830.2179843772217</c:v>
                </c:pt>
                <c:pt idx="254">
                  <c:v>1830.2179843772217</c:v>
                </c:pt>
                <c:pt idx="255">
                  <c:v>1830.2179843772217</c:v>
                </c:pt>
                <c:pt idx="256">
                  <c:v>1830.2179843772217</c:v>
                </c:pt>
                <c:pt idx="257">
                  <c:v>1830.2179843772217</c:v>
                </c:pt>
                <c:pt idx="258">
                  <c:v>1821.3390552588939</c:v>
                </c:pt>
                <c:pt idx="259">
                  <c:v>1821.3390552588939</c:v>
                </c:pt>
                <c:pt idx="260">
                  <c:v>1821.3390552588939</c:v>
                </c:pt>
                <c:pt idx="261">
                  <c:v>1821.3390552588939</c:v>
                </c:pt>
                <c:pt idx="262">
                  <c:v>1813.0855384120641</c:v>
                </c:pt>
                <c:pt idx="263">
                  <c:v>1813.0855384120641</c:v>
                </c:pt>
                <c:pt idx="264">
                  <c:v>1813.0855384120641</c:v>
                </c:pt>
                <c:pt idx="265">
                  <c:v>1813.0855384120641</c:v>
                </c:pt>
                <c:pt idx="266">
                  <c:v>1813.0855384120641</c:v>
                </c:pt>
                <c:pt idx="267">
                  <c:v>1813.0855384120641</c:v>
                </c:pt>
                <c:pt idx="268">
                  <c:v>1813.0855384120641</c:v>
                </c:pt>
                <c:pt idx="269">
                  <c:v>1806.197451088188</c:v>
                </c:pt>
                <c:pt idx="270">
                  <c:v>1806.197451088188</c:v>
                </c:pt>
                <c:pt idx="271">
                  <c:v>1806.197451088188</c:v>
                </c:pt>
                <c:pt idx="272">
                  <c:v>1806.197451088188</c:v>
                </c:pt>
                <c:pt idx="273">
                  <c:v>1806.197451088188</c:v>
                </c:pt>
                <c:pt idx="274">
                  <c:v>1806.197451088188</c:v>
                </c:pt>
                <c:pt idx="275">
                  <c:v>1806.197451088188</c:v>
                </c:pt>
                <c:pt idx="276">
                  <c:v>1828.3207484577165</c:v>
                </c:pt>
                <c:pt idx="277">
                  <c:v>1828.3207484577165</c:v>
                </c:pt>
                <c:pt idx="278">
                  <c:v>1828.3207484577165</c:v>
                </c:pt>
                <c:pt idx="279">
                  <c:v>1828.3207484577165</c:v>
                </c:pt>
                <c:pt idx="280">
                  <c:v>1828.3207484577165</c:v>
                </c:pt>
                <c:pt idx="281">
                  <c:v>1828.3207484577165</c:v>
                </c:pt>
                <c:pt idx="282">
                  <c:v>1828.3207484577165</c:v>
                </c:pt>
                <c:pt idx="283">
                  <c:v>1828.3207484577165</c:v>
                </c:pt>
                <c:pt idx="284">
                  <c:v>1819.0298569906888</c:v>
                </c:pt>
                <c:pt idx="285">
                  <c:v>1809.9300212878647</c:v>
                </c:pt>
                <c:pt idx="286">
                  <c:v>1809.9300212878647</c:v>
                </c:pt>
                <c:pt idx="287">
                  <c:v>1809.9300212878647</c:v>
                </c:pt>
                <c:pt idx="288">
                  <c:v>1809.9300212878647</c:v>
                </c:pt>
                <c:pt idx="289">
                  <c:v>1809.9300212878647</c:v>
                </c:pt>
                <c:pt idx="290">
                  <c:v>1809.9300212878647</c:v>
                </c:pt>
                <c:pt idx="291">
                  <c:v>1809.9300212878647</c:v>
                </c:pt>
                <c:pt idx="292">
                  <c:v>1809.9300212878647</c:v>
                </c:pt>
                <c:pt idx="293">
                  <c:v>1809.9300212878647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A7D-7142-837F-C12F08717F82}"/>
            </c:ext>
          </c:extLst>
        </c:ser>
        <c:ser>
          <c:idx val="10"/>
          <c:order val="8"/>
          <c:tx>
            <c:strRef>
              <c:f>'Elo Data'!$AE$2</c:f>
              <c:strCache>
                <c:ptCount val="1"/>
                <c:pt idx="0">
                  <c:v>Robin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'Elo Data'!$AE$3:$AE$296</c:f>
              <c:numCache>
                <c:formatCode>0.0</c:formatCode>
                <c:ptCount val="29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1983.7633887960574</c:v>
                </c:pt>
                <c:pt idx="4">
                  <c:v>1969.4638697871235</c:v>
                </c:pt>
                <c:pt idx="5">
                  <c:v>1969.4638697871235</c:v>
                </c:pt>
                <c:pt idx="6">
                  <c:v>1969.4638697871235</c:v>
                </c:pt>
                <c:pt idx="7">
                  <c:v>1969.4638697871235</c:v>
                </c:pt>
                <c:pt idx="8">
                  <c:v>1969.4638697871235</c:v>
                </c:pt>
                <c:pt idx="9">
                  <c:v>1969.4638697871235</c:v>
                </c:pt>
                <c:pt idx="10">
                  <c:v>1969.4638697871235</c:v>
                </c:pt>
                <c:pt idx="11">
                  <c:v>1969.4638697871235</c:v>
                </c:pt>
                <c:pt idx="12">
                  <c:v>1969.4638697871235</c:v>
                </c:pt>
                <c:pt idx="13">
                  <c:v>1969.4638697871235</c:v>
                </c:pt>
                <c:pt idx="14">
                  <c:v>1969.4638697871235</c:v>
                </c:pt>
                <c:pt idx="15">
                  <c:v>1969.4638697871235</c:v>
                </c:pt>
                <c:pt idx="16">
                  <c:v>1969.4638697871235</c:v>
                </c:pt>
                <c:pt idx="17">
                  <c:v>1969.4638697871235</c:v>
                </c:pt>
                <c:pt idx="18">
                  <c:v>1969.4638697871235</c:v>
                </c:pt>
                <c:pt idx="19">
                  <c:v>1969.4638697871235</c:v>
                </c:pt>
                <c:pt idx="20">
                  <c:v>1969.4638697871235</c:v>
                </c:pt>
                <c:pt idx="21">
                  <c:v>1969.4638697871235</c:v>
                </c:pt>
                <c:pt idx="22">
                  <c:v>1969.4638697871235</c:v>
                </c:pt>
                <c:pt idx="23">
                  <c:v>1969.4638697871235</c:v>
                </c:pt>
                <c:pt idx="24">
                  <c:v>1969.4638697871235</c:v>
                </c:pt>
                <c:pt idx="25">
                  <c:v>1969.4638697871235</c:v>
                </c:pt>
                <c:pt idx="26">
                  <c:v>1969.4638697871235</c:v>
                </c:pt>
                <c:pt idx="27">
                  <c:v>1969.4638697871235</c:v>
                </c:pt>
                <c:pt idx="28">
                  <c:v>1969.4638697871235</c:v>
                </c:pt>
                <c:pt idx="29">
                  <c:v>1969.4638697871235</c:v>
                </c:pt>
                <c:pt idx="30">
                  <c:v>1969.4638697871235</c:v>
                </c:pt>
                <c:pt idx="31">
                  <c:v>1969.4638697871235</c:v>
                </c:pt>
                <c:pt idx="32">
                  <c:v>1969.4638697871235</c:v>
                </c:pt>
                <c:pt idx="33">
                  <c:v>1969.4638697871235</c:v>
                </c:pt>
                <c:pt idx="34">
                  <c:v>1969.4638697871235</c:v>
                </c:pt>
                <c:pt idx="35">
                  <c:v>1969.4638697871235</c:v>
                </c:pt>
                <c:pt idx="36">
                  <c:v>1969.4638697871235</c:v>
                </c:pt>
                <c:pt idx="37">
                  <c:v>1969.4638697871235</c:v>
                </c:pt>
                <c:pt idx="38">
                  <c:v>1969.4638697871235</c:v>
                </c:pt>
                <c:pt idx="39">
                  <c:v>1969.4638697871235</c:v>
                </c:pt>
                <c:pt idx="40">
                  <c:v>1969.4638697871235</c:v>
                </c:pt>
                <c:pt idx="41">
                  <c:v>1969.4638697871235</c:v>
                </c:pt>
                <c:pt idx="42">
                  <c:v>1969.4638697871235</c:v>
                </c:pt>
                <c:pt idx="43">
                  <c:v>1969.4638697871235</c:v>
                </c:pt>
                <c:pt idx="44">
                  <c:v>1969.4638697871235</c:v>
                </c:pt>
                <c:pt idx="45">
                  <c:v>1969.4638697871235</c:v>
                </c:pt>
                <c:pt idx="46">
                  <c:v>1969.4638697871235</c:v>
                </c:pt>
                <c:pt idx="47">
                  <c:v>1969.4638697871235</c:v>
                </c:pt>
                <c:pt idx="48">
                  <c:v>1969.4638697871235</c:v>
                </c:pt>
                <c:pt idx="49">
                  <c:v>1969.4638697871235</c:v>
                </c:pt>
                <c:pt idx="50">
                  <c:v>1969.4638697871235</c:v>
                </c:pt>
                <c:pt idx="51">
                  <c:v>1969.4638697871235</c:v>
                </c:pt>
                <c:pt idx="52">
                  <c:v>1969.4638697871235</c:v>
                </c:pt>
                <c:pt idx="53">
                  <c:v>1969.4638697871235</c:v>
                </c:pt>
                <c:pt idx="54">
                  <c:v>1969.4638697871235</c:v>
                </c:pt>
                <c:pt idx="55">
                  <c:v>1969.4638697871235</c:v>
                </c:pt>
                <c:pt idx="56">
                  <c:v>1969.4638697871235</c:v>
                </c:pt>
                <c:pt idx="57">
                  <c:v>1969.4638697871235</c:v>
                </c:pt>
                <c:pt idx="58">
                  <c:v>1969.4638697871235</c:v>
                </c:pt>
                <c:pt idx="59">
                  <c:v>1969.4638697871235</c:v>
                </c:pt>
                <c:pt idx="60">
                  <c:v>1969.4638697871235</c:v>
                </c:pt>
                <c:pt idx="61">
                  <c:v>1969.4638697871235</c:v>
                </c:pt>
                <c:pt idx="62">
                  <c:v>1969.4638697871235</c:v>
                </c:pt>
                <c:pt idx="63">
                  <c:v>1969.4638697871235</c:v>
                </c:pt>
                <c:pt idx="64">
                  <c:v>1969.4638697871235</c:v>
                </c:pt>
                <c:pt idx="65">
                  <c:v>1969.4638697871235</c:v>
                </c:pt>
                <c:pt idx="66">
                  <c:v>1969.4638697871235</c:v>
                </c:pt>
                <c:pt idx="67">
                  <c:v>1969.4638697871235</c:v>
                </c:pt>
                <c:pt idx="68">
                  <c:v>1969.4638697871235</c:v>
                </c:pt>
                <c:pt idx="69">
                  <c:v>1969.4638697871235</c:v>
                </c:pt>
                <c:pt idx="70">
                  <c:v>1969.4638697871235</c:v>
                </c:pt>
                <c:pt idx="71">
                  <c:v>1969.4638697871235</c:v>
                </c:pt>
                <c:pt idx="72">
                  <c:v>1969.4638697871235</c:v>
                </c:pt>
                <c:pt idx="73">
                  <c:v>1969.4638697871235</c:v>
                </c:pt>
                <c:pt idx="74">
                  <c:v>1969.4638697871235</c:v>
                </c:pt>
                <c:pt idx="75">
                  <c:v>1969.4638697871235</c:v>
                </c:pt>
                <c:pt idx="76">
                  <c:v>1969.4638697871235</c:v>
                </c:pt>
                <c:pt idx="77">
                  <c:v>1969.4638697871235</c:v>
                </c:pt>
                <c:pt idx="78">
                  <c:v>1969.4638697871235</c:v>
                </c:pt>
                <c:pt idx="79">
                  <c:v>1969.4638697871235</c:v>
                </c:pt>
                <c:pt idx="80">
                  <c:v>1969.4638697871235</c:v>
                </c:pt>
                <c:pt idx="81">
                  <c:v>1969.4638697871235</c:v>
                </c:pt>
                <c:pt idx="82">
                  <c:v>1969.4638697871235</c:v>
                </c:pt>
                <c:pt idx="83">
                  <c:v>1969.4638697871235</c:v>
                </c:pt>
                <c:pt idx="84">
                  <c:v>1969.4638697871235</c:v>
                </c:pt>
                <c:pt idx="85">
                  <c:v>1969.4638697871235</c:v>
                </c:pt>
                <c:pt idx="86">
                  <c:v>1969.4638697871235</c:v>
                </c:pt>
                <c:pt idx="87">
                  <c:v>1969.4638697871235</c:v>
                </c:pt>
                <c:pt idx="88">
                  <c:v>1969.4638697871235</c:v>
                </c:pt>
                <c:pt idx="89">
                  <c:v>1969.4638697871235</c:v>
                </c:pt>
                <c:pt idx="90">
                  <c:v>1969.4638697871235</c:v>
                </c:pt>
                <c:pt idx="91">
                  <c:v>1969.4638697871235</c:v>
                </c:pt>
                <c:pt idx="92">
                  <c:v>1969.4638697871235</c:v>
                </c:pt>
                <c:pt idx="93">
                  <c:v>1969.4638697871235</c:v>
                </c:pt>
                <c:pt idx="94">
                  <c:v>1969.4638697871235</c:v>
                </c:pt>
                <c:pt idx="95">
                  <c:v>1969.4638697871235</c:v>
                </c:pt>
                <c:pt idx="96">
                  <c:v>1969.4638697871235</c:v>
                </c:pt>
                <c:pt idx="97">
                  <c:v>1969.4638697871235</c:v>
                </c:pt>
                <c:pt idx="98">
                  <c:v>1969.4638697871235</c:v>
                </c:pt>
                <c:pt idx="99">
                  <c:v>1969.4638697871235</c:v>
                </c:pt>
                <c:pt idx="100">
                  <c:v>1969.4638697871235</c:v>
                </c:pt>
                <c:pt idx="101">
                  <c:v>1969.4638697871235</c:v>
                </c:pt>
                <c:pt idx="102">
                  <c:v>1969.4638697871235</c:v>
                </c:pt>
                <c:pt idx="103">
                  <c:v>1969.4638697871235</c:v>
                </c:pt>
                <c:pt idx="104">
                  <c:v>1969.4638697871235</c:v>
                </c:pt>
                <c:pt idx="105">
                  <c:v>1969.4638697871235</c:v>
                </c:pt>
                <c:pt idx="106">
                  <c:v>1969.4638697871235</c:v>
                </c:pt>
                <c:pt idx="107">
                  <c:v>1969.4638697871235</c:v>
                </c:pt>
                <c:pt idx="108">
                  <c:v>1969.4638697871235</c:v>
                </c:pt>
                <c:pt idx="109">
                  <c:v>1969.4638697871235</c:v>
                </c:pt>
                <c:pt idx="110">
                  <c:v>1969.4638697871235</c:v>
                </c:pt>
                <c:pt idx="111">
                  <c:v>1969.4638697871235</c:v>
                </c:pt>
                <c:pt idx="112">
                  <c:v>1969.4638697871235</c:v>
                </c:pt>
                <c:pt idx="113">
                  <c:v>1969.4638697871235</c:v>
                </c:pt>
                <c:pt idx="114">
                  <c:v>1969.4638697871235</c:v>
                </c:pt>
                <c:pt idx="115">
                  <c:v>1969.4638697871235</c:v>
                </c:pt>
                <c:pt idx="116">
                  <c:v>1956.6765157011398</c:v>
                </c:pt>
                <c:pt idx="117">
                  <c:v>1956.6765157011398</c:v>
                </c:pt>
                <c:pt idx="118">
                  <c:v>1956.6765157011398</c:v>
                </c:pt>
                <c:pt idx="119">
                  <c:v>1956.6765157011398</c:v>
                </c:pt>
                <c:pt idx="120">
                  <c:v>1956.6765157011398</c:v>
                </c:pt>
                <c:pt idx="121">
                  <c:v>1956.6765157011398</c:v>
                </c:pt>
                <c:pt idx="122">
                  <c:v>1956.6765157011398</c:v>
                </c:pt>
                <c:pt idx="123">
                  <c:v>1956.6765157011398</c:v>
                </c:pt>
                <c:pt idx="124">
                  <c:v>1956.6765157011398</c:v>
                </c:pt>
                <c:pt idx="125">
                  <c:v>1956.6765157011398</c:v>
                </c:pt>
                <c:pt idx="126">
                  <c:v>1956.6765157011398</c:v>
                </c:pt>
                <c:pt idx="127">
                  <c:v>1956.6765157011398</c:v>
                </c:pt>
                <c:pt idx="128">
                  <c:v>1956.6765157011398</c:v>
                </c:pt>
                <c:pt idx="129">
                  <c:v>1956.6765157011398</c:v>
                </c:pt>
                <c:pt idx="130">
                  <c:v>1956.6765157011398</c:v>
                </c:pt>
                <c:pt idx="131">
                  <c:v>1956.6765157011398</c:v>
                </c:pt>
                <c:pt idx="132">
                  <c:v>1956.6765157011398</c:v>
                </c:pt>
                <c:pt idx="133">
                  <c:v>1956.6765157011398</c:v>
                </c:pt>
                <c:pt idx="134">
                  <c:v>1956.6765157011398</c:v>
                </c:pt>
                <c:pt idx="135">
                  <c:v>1956.6765157011398</c:v>
                </c:pt>
                <c:pt idx="136">
                  <c:v>1956.6765157011398</c:v>
                </c:pt>
                <c:pt idx="137">
                  <c:v>1956.6765157011398</c:v>
                </c:pt>
                <c:pt idx="138">
                  <c:v>1956.6765157011398</c:v>
                </c:pt>
                <c:pt idx="139">
                  <c:v>1956.6765157011398</c:v>
                </c:pt>
                <c:pt idx="140">
                  <c:v>1956.6765157011398</c:v>
                </c:pt>
                <c:pt idx="141">
                  <c:v>1956.6765157011398</c:v>
                </c:pt>
                <c:pt idx="142">
                  <c:v>1956.6765157011398</c:v>
                </c:pt>
                <c:pt idx="143">
                  <c:v>1956.6765157011398</c:v>
                </c:pt>
                <c:pt idx="144">
                  <c:v>1956.6765157011398</c:v>
                </c:pt>
                <c:pt idx="145">
                  <c:v>1956.6765157011398</c:v>
                </c:pt>
                <c:pt idx="146">
                  <c:v>1956.6765157011398</c:v>
                </c:pt>
                <c:pt idx="147">
                  <c:v>1956.6765157011398</c:v>
                </c:pt>
                <c:pt idx="148">
                  <c:v>1956.6765157011398</c:v>
                </c:pt>
                <c:pt idx="149">
                  <c:v>1956.6765157011398</c:v>
                </c:pt>
                <c:pt idx="150">
                  <c:v>1956.6765157011398</c:v>
                </c:pt>
                <c:pt idx="151">
                  <c:v>1956.6765157011398</c:v>
                </c:pt>
                <c:pt idx="152">
                  <c:v>1956.6765157011398</c:v>
                </c:pt>
                <c:pt idx="153">
                  <c:v>1956.6765157011398</c:v>
                </c:pt>
                <c:pt idx="154">
                  <c:v>1956.6765157011398</c:v>
                </c:pt>
                <c:pt idx="155">
                  <c:v>1956.6765157011398</c:v>
                </c:pt>
                <c:pt idx="156">
                  <c:v>1956.6765157011398</c:v>
                </c:pt>
                <c:pt idx="157">
                  <c:v>1956.6765157011398</c:v>
                </c:pt>
                <c:pt idx="158">
                  <c:v>1956.6765157011398</c:v>
                </c:pt>
                <c:pt idx="159">
                  <c:v>1956.6765157011398</c:v>
                </c:pt>
                <c:pt idx="160">
                  <c:v>1956.6765157011398</c:v>
                </c:pt>
                <c:pt idx="161">
                  <c:v>1956.6765157011398</c:v>
                </c:pt>
                <c:pt idx="162">
                  <c:v>1956.6765157011398</c:v>
                </c:pt>
                <c:pt idx="163">
                  <c:v>1956.6765157011398</c:v>
                </c:pt>
                <c:pt idx="164">
                  <c:v>1956.6765157011398</c:v>
                </c:pt>
                <c:pt idx="165">
                  <c:v>1956.6765157011398</c:v>
                </c:pt>
                <c:pt idx="166">
                  <c:v>1956.6765157011398</c:v>
                </c:pt>
                <c:pt idx="167">
                  <c:v>1956.6765157011398</c:v>
                </c:pt>
                <c:pt idx="168">
                  <c:v>1956.6765157011398</c:v>
                </c:pt>
                <c:pt idx="169">
                  <c:v>1956.6765157011398</c:v>
                </c:pt>
                <c:pt idx="170">
                  <c:v>1956.6765157011398</c:v>
                </c:pt>
                <c:pt idx="171">
                  <c:v>1956.6765157011398</c:v>
                </c:pt>
                <c:pt idx="172">
                  <c:v>1956.6765157011398</c:v>
                </c:pt>
                <c:pt idx="173">
                  <c:v>1956.6765157011398</c:v>
                </c:pt>
                <c:pt idx="174">
                  <c:v>1956.6765157011398</c:v>
                </c:pt>
                <c:pt idx="175">
                  <c:v>1956.6765157011398</c:v>
                </c:pt>
                <c:pt idx="176">
                  <c:v>1956.6765157011398</c:v>
                </c:pt>
                <c:pt idx="177">
                  <c:v>1956.6765157011398</c:v>
                </c:pt>
                <c:pt idx="178">
                  <c:v>1956.6765157011398</c:v>
                </c:pt>
                <c:pt idx="179">
                  <c:v>1956.6765157011398</c:v>
                </c:pt>
                <c:pt idx="180">
                  <c:v>1956.6765157011398</c:v>
                </c:pt>
                <c:pt idx="181">
                  <c:v>1956.6765157011398</c:v>
                </c:pt>
                <c:pt idx="182">
                  <c:v>1956.6765157011398</c:v>
                </c:pt>
                <c:pt idx="183">
                  <c:v>1956.6765157011398</c:v>
                </c:pt>
                <c:pt idx="184">
                  <c:v>1956.6765157011398</c:v>
                </c:pt>
                <c:pt idx="185">
                  <c:v>1956.6765157011398</c:v>
                </c:pt>
                <c:pt idx="186">
                  <c:v>1956.6765157011398</c:v>
                </c:pt>
                <c:pt idx="187">
                  <c:v>1956.6765157011398</c:v>
                </c:pt>
                <c:pt idx="188">
                  <c:v>1956.6765157011398</c:v>
                </c:pt>
                <c:pt idx="189">
                  <c:v>1956.6765157011398</c:v>
                </c:pt>
                <c:pt idx="190">
                  <c:v>1956.6765157011398</c:v>
                </c:pt>
                <c:pt idx="191">
                  <c:v>1956.6765157011398</c:v>
                </c:pt>
                <c:pt idx="192">
                  <c:v>1956.6765157011398</c:v>
                </c:pt>
                <c:pt idx="193">
                  <c:v>1956.6765157011398</c:v>
                </c:pt>
                <c:pt idx="194">
                  <c:v>1956.6765157011398</c:v>
                </c:pt>
                <c:pt idx="195">
                  <c:v>1956.6765157011398</c:v>
                </c:pt>
                <c:pt idx="196">
                  <c:v>1956.6765157011398</c:v>
                </c:pt>
                <c:pt idx="197">
                  <c:v>1956.6765157011398</c:v>
                </c:pt>
                <c:pt idx="198">
                  <c:v>1956.6765157011398</c:v>
                </c:pt>
                <c:pt idx="199">
                  <c:v>1956.6765157011398</c:v>
                </c:pt>
                <c:pt idx="200">
                  <c:v>1956.6765157011398</c:v>
                </c:pt>
                <c:pt idx="201">
                  <c:v>1956.6765157011398</c:v>
                </c:pt>
                <c:pt idx="202">
                  <c:v>1956.6765157011398</c:v>
                </c:pt>
                <c:pt idx="203">
                  <c:v>1956.6765157011398</c:v>
                </c:pt>
                <c:pt idx="204">
                  <c:v>1956.6765157011398</c:v>
                </c:pt>
                <c:pt idx="205">
                  <c:v>1956.6765157011398</c:v>
                </c:pt>
                <c:pt idx="206">
                  <c:v>1956.6765157011398</c:v>
                </c:pt>
                <c:pt idx="207">
                  <c:v>1956.6765157011398</c:v>
                </c:pt>
                <c:pt idx="208">
                  <c:v>1956.6765157011398</c:v>
                </c:pt>
                <c:pt idx="209">
                  <c:v>1956.6765157011398</c:v>
                </c:pt>
                <c:pt idx="210">
                  <c:v>1956.6765157011398</c:v>
                </c:pt>
                <c:pt idx="211">
                  <c:v>1956.6765157011398</c:v>
                </c:pt>
                <c:pt idx="212">
                  <c:v>1956.6765157011398</c:v>
                </c:pt>
                <c:pt idx="213">
                  <c:v>1956.6765157011398</c:v>
                </c:pt>
                <c:pt idx="214">
                  <c:v>1956.6765157011398</c:v>
                </c:pt>
                <c:pt idx="215">
                  <c:v>1956.6765157011398</c:v>
                </c:pt>
                <c:pt idx="216">
                  <c:v>1956.6765157011398</c:v>
                </c:pt>
                <c:pt idx="217">
                  <c:v>1956.6765157011398</c:v>
                </c:pt>
                <c:pt idx="218">
                  <c:v>1956.6765157011398</c:v>
                </c:pt>
                <c:pt idx="219">
                  <c:v>1956.6765157011398</c:v>
                </c:pt>
                <c:pt idx="220">
                  <c:v>1956.6765157011398</c:v>
                </c:pt>
                <c:pt idx="221">
                  <c:v>1944.1166755124236</c:v>
                </c:pt>
                <c:pt idx="222">
                  <c:v>1961.6141262500139</c:v>
                </c:pt>
                <c:pt idx="223">
                  <c:v>1961.6141262500139</c:v>
                </c:pt>
                <c:pt idx="224">
                  <c:v>1961.6141262500139</c:v>
                </c:pt>
                <c:pt idx="225">
                  <c:v>1961.6141262500139</c:v>
                </c:pt>
                <c:pt idx="226">
                  <c:v>1961.6141262500139</c:v>
                </c:pt>
                <c:pt idx="227">
                  <c:v>1961.6141262500139</c:v>
                </c:pt>
                <c:pt idx="228">
                  <c:v>1961.6141262500139</c:v>
                </c:pt>
                <c:pt idx="229">
                  <c:v>1961.6141262500139</c:v>
                </c:pt>
                <c:pt idx="230">
                  <c:v>1961.6141262500139</c:v>
                </c:pt>
                <c:pt idx="231">
                  <c:v>1961.6141262500139</c:v>
                </c:pt>
                <c:pt idx="232">
                  <c:v>1961.6141262500139</c:v>
                </c:pt>
                <c:pt idx="233">
                  <c:v>1961.6141262500139</c:v>
                </c:pt>
                <c:pt idx="234">
                  <c:v>1961.6141262500139</c:v>
                </c:pt>
                <c:pt idx="235">
                  <c:v>1961.6141262500139</c:v>
                </c:pt>
                <c:pt idx="236">
                  <c:v>1961.6141262500139</c:v>
                </c:pt>
                <c:pt idx="237">
                  <c:v>1961.6141262500139</c:v>
                </c:pt>
                <c:pt idx="238">
                  <c:v>1961.6141262500139</c:v>
                </c:pt>
                <c:pt idx="239">
                  <c:v>1961.6141262500139</c:v>
                </c:pt>
                <c:pt idx="240">
                  <c:v>1961.6141262500139</c:v>
                </c:pt>
                <c:pt idx="241">
                  <c:v>1961.6141262500139</c:v>
                </c:pt>
                <c:pt idx="242">
                  <c:v>1961.6141262500139</c:v>
                </c:pt>
                <c:pt idx="243">
                  <c:v>1961.6141262500139</c:v>
                </c:pt>
                <c:pt idx="244">
                  <c:v>1961.6141262500139</c:v>
                </c:pt>
                <c:pt idx="245">
                  <c:v>1961.6141262500139</c:v>
                </c:pt>
                <c:pt idx="246">
                  <c:v>1961.6141262500139</c:v>
                </c:pt>
                <c:pt idx="247">
                  <c:v>1961.6141262500139</c:v>
                </c:pt>
                <c:pt idx="248">
                  <c:v>1961.6141262500139</c:v>
                </c:pt>
                <c:pt idx="249">
                  <c:v>1961.6141262500139</c:v>
                </c:pt>
                <c:pt idx="250">
                  <c:v>1961.6141262500139</c:v>
                </c:pt>
                <c:pt idx="251">
                  <c:v>1961.6141262500139</c:v>
                </c:pt>
                <c:pt idx="252">
                  <c:v>1961.6141262500139</c:v>
                </c:pt>
                <c:pt idx="253">
                  <c:v>1961.6141262500139</c:v>
                </c:pt>
                <c:pt idx="254">
                  <c:v>1961.6141262500139</c:v>
                </c:pt>
                <c:pt idx="255">
                  <c:v>1961.6141262500139</c:v>
                </c:pt>
                <c:pt idx="256">
                  <c:v>1961.6141262500139</c:v>
                </c:pt>
                <c:pt idx="257">
                  <c:v>1961.6141262500139</c:v>
                </c:pt>
                <c:pt idx="258">
                  <c:v>1961.6141262500139</c:v>
                </c:pt>
                <c:pt idx="259">
                  <c:v>1961.6141262500139</c:v>
                </c:pt>
                <c:pt idx="260">
                  <c:v>1961.6141262500139</c:v>
                </c:pt>
                <c:pt idx="261">
                  <c:v>1961.6141262500139</c:v>
                </c:pt>
                <c:pt idx="262">
                  <c:v>1961.6141262500139</c:v>
                </c:pt>
                <c:pt idx="263">
                  <c:v>1961.6141262500139</c:v>
                </c:pt>
                <c:pt idx="264">
                  <c:v>1961.6141262500139</c:v>
                </c:pt>
                <c:pt idx="265">
                  <c:v>1961.6141262500139</c:v>
                </c:pt>
                <c:pt idx="266">
                  <c:v>1961.6141262500139</c:v>
                </c:pt>
                <c:pt idx="267">
                  <c:v>1961.6141262500139</c:v>
                </c:pt>
                <c:pt idx="268">
                  <c:v>1961.6141262500139</c:v>
                </c:pt>
                <c:pt idx="269">
                  <c:v>1961.6141262500139</c:v>
                </c:pt>
                <c:pt idx="270">
                  <c:v>1961.6141262500139</c:v>
                </c:pt>
                <c:pt idx="271">
                  <c:v>1961.6141262500139</c:v>
                </c:pt>
                <c:pt idx="272">
                  <c:v>1961.6141262500139</c:v>
                </c:pt>
                <c:pt idx="273">
                  <c:v>1961.6141262500139</c:v>
                </c:pt>
                <c:pt idx="274">
                  <c:v>1961.6141262500139</c:v>
                </c:pt>
                <c:pt idx="275">
                  <c:v>1961.6141262500139</c:v>
                </c:pt>
                <c:pt idx="276">
                  <c:v>1961.6141262500139</c:v>
                </c:pt>
                <c:pt idx="277">
                  <c:v>1961.6141262500139</c:v>
                </c:pt>
                <c:pt idx="278">
                  <c:v>1961.6141262500139</c:v>
                </c:pt>
                <c:pt idx="279">
                  <c:v>1961.6141262500139</c:v>
                </c:pt>
                <c:pt idx="280">
                  <c:v>1961.6141262500139</c:v>
                </c:pt>
                <c:pt idx="281">
                  <c:v>1961.6141262500139</c:v>
                </c:pt>
                <c:pt idx="282">
                  <c:v>1961.6141262500139</c:v>
                </c:pt>
                <c:pt idx="283">
                  <c:v>1961.6141262500139</c:v>
                </c:pt>
                <c:pt idx="284">
                  <c:v>1961.6141262500139</c:v>
                </c:pt>
                <c:pt idx="285">
                  <c:v>1961.6141262500139</c:v>
                </c:pt>
                <c:pt idx="286">
                  <c:v>1961.6141262500139</c:v>
                </c:pt>
                <c:pt idx="287">
                  <c:v>1961.6141262500139</c:v>
                </c:pt>
                <c:pt idx="288">
                  <c:v>1961.6141262500139</c:v>
                </c:pt>
                <c:pt idx="289">
                  <c:v>1961.6141262500139</c:v>
                </c:pt>
                <c:pt idx="290">
                  <c:v>1961.6141262500139</c:v>
                </c:pt>
                <c:pt idx="291">
                  <c:v>1961.6141262500139</c:v>
                </c:pt>
                <c:pt idx="292">
                  <c:v>1961.6141262500139</c:v>
                </c:pt>
                <c:pt idx="293">
                  <c:v>1961.6141262500139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A7D-7142-837F-C12F08717F82}"/>
            </c:ext>
          </c:extLst>
        </c:ser>
        <c:ser>
          <c:idx val="11"/>
          <c:order val="9"/>
          <c:tx>
            <c:strRef>
              <c:f>'Elo Data'!$AF$2</c:f>
              <c:strCache>
                <c:ptCount val="1"/>
                <c:pt idx="0">
                  <c:v>Veronica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'Elo Data'!$AF$3:$AF$296</c:f>
              <c:numCache>
                <c:formatCode>0.0</c:formatCode>
                <c:ptCount val="29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1984.195442084291</c:v>
                </c:pt>
                <c:pt idx="49">
                  <c:v>1984.195442084291</c:v>
                </c:pt>
                <c:pt idx="50">
                  <c:v>1984.195442084291</c:v>
                </c:pt>
                <c:pt idx="51">
                  <c:v>1984.195442084291</c:v>
                </c:pt>
                <c:pt idx="52">
                  <c:v>1984.195442084291</c:v>
                </c:pt>
                <c:pt idx="53">
                  <c:v>1984.195442084291</c:v>
                </c:pt>
                <c:pt idx="54">
                  <c:v>1984.195442084291</c:v>
                </c:pt>
                <c:pt idx="55">
                  <c:v>1984.195442084291</c:v>
                </c:pt>
                <c:pt idx="56">
                  <c:v>1984.195442084291</c:v>
                </c:pt>
                <c:pt idx="57">
                  <c:v>1984.195442084291</c:v>
                </c:pt>
                <c:pt idx="58">
                  <c:v>1984.195442084291</c:v>
                </c:pt>
                <c:pt idx="59">
                  <c:v>1984.195442084291</c:v>
                </c:pt>
                <c:pt idx="60">
                  <c:v>1984.195442084291</c:v>
                </c:pt>
                <c:pt idx="61">
                  <c:v>1984.195442084291</c:v>
                </c:pt>
                <c:pt idx="62">
                  <c:v>1984.195442084291</c:v>
                </c:pt>
                <c:pt idx="63">
                  <c:v>1984.195442084291</c:v>
                </c:pt>
                <c:pt idx="64">
                  <c:v>1984.195442084291</c:v>
                </c:pt>
                <c:pt idx="65">
                  <c:v>1984.195442084291</c:v>
                </c:pt>
                <c:pt idx="66">
                  <c:v>1984.195442084291</c:v>
                </c:pt>
                <c:pt idx="67">
                  <c:v>1984.195442084291</c:v>
                </c:pt>
                <c:pt idx="68">
                  <c:v>1984.195442084291</c:v>
                </c:pt>
                <c:pt idx="69">
                  <c:v>1984.195442084291</c:v>
                </c:pt>
                <c:pt idx="70">
                  <c:v>1984.195442084291</c:v>
                </c:pt>
                <c:pt idx="71">
                  <c:v>1984.195442084291</c:v>
                </c:pt>
                <c:pt idx="72">
                  <c:v>1984.195442084291</c:v>
                </c:pt>
                <c:pt idx="73">
                  <c:v>1984.195442084291</c:v>
                </c:pt>
                <c:pt idx="74">
                  <c:v>1984.195442084291</c:v>
                </c:pt>
                <c:pt idx="75">
                  <c:v>1984.195442084291</c:v>
                </c:pt>
                <c:pt idx="76">
                  <c:v>1999.6920305958363</c:v>
                </c:pt>
                <c:pt idx="77">
                  <c:v>1999.6920305958363</c:v>
                </c:pt>
                <c:pt idx="78">
                  <c:v>1999.6920305958363</c:v>
                </c:pt>
                <c:pt idx="79">
                  <c:v>1999.6920305958363</c:v>
                </c:pt>
                <c:pt idx="80">
                  <c:v>1999.6920305958363</c:v>
                </c:pt>
                <c:pt idx="81">
                  <c:v>1999.6920305958363</c:v>
                </c:pt>
                <c:pt idx="82">
                  <c:v>1999.6920305958363</c:v>
                </c:pt>
                <c:pt idx="83">
                  <c:v>1999.6920305958363</c:v>
                </c:pt>
                <c:pt idx="84">
                  <c:v>1999.6920305958363</c:v>
                </c:pt>
                <c:pt idx="85">
                  <c:v>1999.6920305958363</c:v>
                </c:pt>
                <c:pt idx="86">
                  <c:v>1999.6920305958363</c:v>
                </c:pt>
                <c:pt idx="87">
                  <c:v>1999.6920305958363</c:v>
                </c:pt>
                <c:pt idx="88">
                  <c:v>1999.6920305958363</c:v>
                </c:pt>
                <c:pt idx="89">
                  <c:v>1999.6920305958363</c:v>
                </c:pt>
                <c:pt idx="90">
                  <c:v>1999.6920305958363</c:v>
                </c:pt>
                <c:pt idx="91">
                  <c:v>1999.6920305958363</c:v>
                </c:pt>
                <c:pt idx="92">
                  <c:v>1999.6920305958363</c:v>
                </c:pt>
                <c:pt idx="93">
                  <c:v>1999.6920305958363</c:v>
                </c:pt>
                <c:pt idx="94">
                  <c:v>1999.6920305958363</c:v>
                </c:pt>
                <c:pt idx="95">
                  <c:v>1999.6920305958363</c:v>
                </c:pt>
                <c:pt idx="96">
                  <c:v>1999.6920305958363</c:v>
                </c:pt>
                <c:pt idx="97">
                  <c:v>1999.6920305958363</c:v>
                </c:pt>
                <c:pt idx="98">
                  <c:v>1999.6920305958363</c:v>
                </c:pt>
                <c:pt idx="99">
                  <c:v>1999.6920305958363</c:v>
                </c:pt>
                <c:pt idx="100">
                  <c:v>1999.6920305958363</c:v>
                </c:pt>
                <c:pt idx="101">
                  <c:v>1999.6920305958363</c:v>
                </c:pt>
                <c:pt idx="102">
                  <c:v>1999.6920305958363</c:v>
                </c:pt>
                <c:pt idx="103">
                  <c:v>1999.6920305958363</c:v>
                </c:pt>
                <c:pt idx="104">
                  <c:v>1999.6920305958363</c:v>
                </c:pt>
                <c:pt idx="105">
                  <c:v>1999.6920305958363</c:v>
                </c:pt>
                <c:pt idx="106">
                  <c:v>1999.6920305958363</c:v>
                </c:pt>
                <c:pt idx="107">
                  <c:v>1999.6920305958363</c:v>
                </c:pt>
                <c:pt idx="108">
                  <c:v>1999.6920305958363</c:v>
                </c:pt>
                <c:pt idx="109">
                  <c:v>1999.6920305958363</c:v>
                </c:pt>
                <c:pt idx="110">
                  <c:v>1999.6920305958363</c:v>
                </c:pt>
                <c:pt idx="111">
                  <c:v>1999.6920305958363</c:v>
                </c:pt>
                <c:pt idx="112">
                  <c:v>1985.3437082147036</c:v>
                </c:pt>
                <c:pt idx="113">
                  <c:v>1985.3437082147036</c:v>
                </c:pt>
                <c:pt idx="114">
                  <c:v>1985.3437082147036</c:v>
                </c:pt>
                <c:pt idx="115">
                  <c:v>1985.3437082147036</c:v>
                </c:pt>
                <c:pt idx="116">
                  <c:v>1985.3437082147036</c:v>
                </c:pt>
                <c:pt idx="117">
                  <c:v>1985.3437082147036</c:v>
                </c:pt>
                <c:pt idx="118">
                  <c:v>1985.3437082147036</c:v>
                </c:pt>
                <c:pt idx="119">
                  <c:v>1985.3437082147036</c:v>
                </c:pt>
                <c:pt idx="120">
                  <c:v>1985.3437082147036</c:v>
                </c:pt>
                <c:pt idx="121">
                  <c:v>1985.3437082147036</c:v>
                </c:pt>
                <c:pt idx="122">
                  <c:v>1985.3437082147036</c:v>
                </c:pt>
                <c:pt idx="123">
                  <c:v>1985.3437082147036</c:v>
                </c:pt>
                <c:pt idx="124">
                  <c:v>1985.3437082147036</c:v>
                </c:pt>
                <c:pt idx="125">
                  <c:v>1985.3437082147036</c:v>
                </c:pt>
                <c:pt idx="126">
                  <c:v>1985.3437082147036</c:v>
                </c:pt>
                <c:pt idx="127">
                  <c:v>1985.3437082147036</c:v>
                </c:pt>
                <c:pt idx="128">
                  <c:v>1985.3437082147036</c:v>
                </c:pt>
                <c:pt idx="129">
                  <c:v>1985.3437082147036</c:v>
                </c:pt>
                <c:pt idx="130">
                  <c:v>1985.3437082147036</c:v>
                </c:pt>
                <c:pt idx="131">
                  <c:v>1985.3437082147036</c:v>
                </c:pt>
                <c:pt idx="132">
                  <c:v>1985.3437082147036</c:v>
                </c:pt>
                <c:pt idx="133">
                  <c:v>1985.3437082147036</c:v>
                </c:pt>
                <c:pt idx="134">
                  <c:v>1985.3437082147036</c:v>
                </c:pt>
                <c:pt idx="135">
                  <c:v>1985.3437082147036</c:v>
                </c:pt>
                <c:pt idx="136">
                  <c:v>1985.3437082147036</c:v>
                </c:pt>
                <c:pt idx="137">
                  <c:v>1985.3437082147036</c:v>
                </c:pt>
                <c:pt idx="138">
                  <c:v>1985.3437082147036</c:v>
                </c:pt>
                <c:pt idx="139">
                  <c:v>1985.3437082147036</c:v>
                </c:pt>
                <c:pt idx="140">
                  <c:v>1985.3437082147036</c:v>
                </c:pt>
                <c:pt idx="141">
                  <c:v>1985.3437082147036</c:v>
                </c:pt>
                <c:pt idx="142">
                  <c:v>1985.3437082147036</c:v>
                </c:pt>
                <c:pt idx="143">
                  <c:v>1985.3437082147036</c:v>
                </c:pt>
                <c:pt idx="144">
                  <c:v>1985.3437082147036</c:v>
                </c:pt>
                <c:pt idx="145">
                  <c:v>1985.3437082147036</c:v>
                </c:pt>
                <c:pt idx="146">
                  <c:v>1985.3437082147036</c:v>
                </c:pt>
                <c:pt idx="147">
                  <c:v>1985.3437082147036</c:v>
                </c:pt>
                <c:pt idx="148">
                  <c:v>1985.3437082147036</c:v>
                </c:pt>
                <c:pt idx="149">
                  <c:v>1985.3437082147036</c:v>
                </c:pt>
                <c:pt idx="150">
                  <c:v>1985.3437082147036</c:v>
                </c:pt>
                <c:pt idx="151">
                  <c:v>1985.3437082147036</c:v>
                </c:pt>
                <c:pt idx="152">
                  <c:v>1985.3437082147036</c:v>
                </c:pt>
                <c:pt idx="153">
                  <c:v>1985.3437082147036</c:v>
                </c:pt>
                <c:pt idx="154">
                  <c:v>1985.3437082147036</c:v>
                </c:pt>
                <c:pt idx="155">
                  <c:v>1985.3437082147036</c:v>
                </c:pt>
                <c:pt idx="156">
                  <c:v>1985.3437082147036</c:v>
                </c:pt>
                <c:pt idx="157">
                  <c:v>1985.3437082147036</c:v>
                </c:pt>
                <c:pt idx="158">
                  <c:v>1985.3437082147036</c:v>
                </c:pt>
                <c:pt idx="159">
                  <c:v>1985.3437082147036</c:v>
                </c:pt>
                <c:pt idx="160">
                  <c:v>1985.3437082147036</c:v>
                </c:pt>
                <c:pt idx="161">
                  <c:v>1985.3437082147036</c:v>
                </c:pt>
                <c:pt idx="162">
                  <c:v>1985.3437082147036</c:v>
                </c:pt>
                <c:pt idx="163">
                  <c:v>1985.3437082147036</c:v>
                </c:pt>
                <c:pt idx="164">
                  <c:v>1985.3437082147036</c:v>
                </c:pt>
                <c:pt idx="165">
                  <c:v>1985.3437082147036</c:v>
                </c:pt>
                <c:pt idx="166">
                  <c:v>1985.3437082147036</c:v>
                </c:pt>
                <c:pt idx="167">
                  <c:v>1985.3437082147036</c:v>
                </c:pt>
                <c:pt idx="168">
                  <c:v>1985.3437082147036</c:v>
                </c:pt>
                <c:pt idx="169">
                  <c:v>1985.3437082147036</c:v>
                </c:pt>
                <c:pt idx="170">
                  <c:v>1985.3437082147036</c:v>
                </c:pt>
                <c:pt idx="171">
                  <c:v>1985.3437082147036</c:v>
                </c:pt>
                <c:pt idx="172">
                  <c:v>1985.3437082147036</c:v>
                </c:pt>
                <c:pt idx="173">
                  <c:v>1985.3437082147036</c:v>
                </c:pt>
                <c:pt idx="174">
                  <c:v>1985.3437082147036</c:v>
                </c:pt>
                <c:pt idx="175">
                  <c:v>1985.3437082147036</c:v>
                </c:pt>
                <c:pt idx="176">
                  <c:v>1985.3437082147036</c:v>
                </c:pt>
                <c:pt idx="177">
                  <c:v>1985.3437082147036</c:v>
                </c:pt>
                <c:pt idx="178">
                  <c:v>1985.3437082147036</c:v>
                </c:pt>
                <c:pt idx="179">
                  <c:v>1985.3437082147036</c:v>
                </c:pt>
                <c:pt idx="180">
                  <c:v>1985.3437082147036</c:v>
                </c:pt>
                <c:pt idx="181">
                  <c:v>1985.3437082147036</c:v>
                </c:pt>
                <c:pt idx="182">
                  <c:v>1985.3437082147036</c:v>
                </c:pt>
                <c:pt idx="183">
                  <c:v>1985.3437082147036</c:v>
                </c:pt>
                <c:pt idx="184">
                  <c:v>1985.3437082147036</c:v>
                </c:pt>
                <c:pt idx="185">
                  <c:v>1985.3437082147036</c:v>
                </c:pt>
                <c:pt idx="186">
                  <c:v>1985.3437082147036</c:v>
                </c:pt>
                <c:pt idx="187">
                  <c:v>1985.3437082147036</c:v>
                </c:pt>
                <c:pt idx="188">
                  <c:v>1985.3437082147036</c:v>
                </c:pt>
                <c:pt idx="189">
                  <c:v>1985.3437082147036</c:v>
                </c:pt>
                <c:pt idx="190">
                  <c:v>1985.3437082147036</c:v>
                </c:pt>
                <c:pt idx="191">
                  <c:v>1985.3437082147036</c:v>
                </c:pt>
                <c:pt idx="192">
                  <c:v>1985.3437082147036</c:v>
                </c:pt>
                <c:pt idx="193">
                  <c:v>1985.3437082147036</c:v>
                </c:pt>
                <c:pt idx="194">
                  <c:v>1985.3437082147036</c:v>
                </c:pt>
                <c:pt idx="195">
                  <c:v>1985.3437082147036</c:v>
                </c:pt>
                <c:pt idx="196">
                  <c:v>1985.3437082147036</c:v>
                </c:pt>
                <c:pt idx="197">
                  <c:v>1985.3437082147036</c:v>
                </c:pt>
                <c:pt idx="198">
                  <c:v>1985.3437082147036</c:v>
                </c:pt>
                <c:pt idx="199">
                  <c:v>1985.3437082147036</c:v>
                </c:pt>
                <c:pt idx="200">
                  <c:v>1985.3437082147036</c:v>
                </c:pt>
                <c:pt idx="201">
                  <c:v>1985.3437082147036</c:v>
                </c:pt>
                <c:pt idx="202">
                  <c:v>1985.3437082147036</c:v>
                </c:pt>
                <c:pt idx="203">
                  <c:v>1985.3437082147036</c:v>
                </c:pt>
                <c:pt idx="204">
                  <c:v>1985.3437082147036</c:v>
                </c:pt>
                <c:pt idx="205">
                  <c:v>1985.3437082147036</c:v>
                </c:pt>
                <c:pt idx="206">
                  <c:v>1985.3437082147036</c:v>
                </c:pt>
                <c:pt idx="207">
                  <c:v>1985.3437082147036</c:v>
                </c:pt>
                <c:pt idx="208">
                  <c:v>1969.7366724398109</c:v>
                </c:pt>
                <c:pt idx="209">
                  <c:v>1969.7366724398109</c:v>
                </c:pt>
                <c:pt idx="210">
                  <c:v>1969.7366724398109</c:v>
                </c:pt>
                <c:pt idx="211">
                  <c:v>1969.7366724398109</c:v>
                </c:pt>
                <c:pt idx="212">
                  <c:v>1969.7366724398109</c:v>
                </c:pt>
                <c:pt idx="213">
                  <c:v>1969.7366724398109</c:v>
                </c:pt>
                <c:pt idx="214">
                  <c:v>1969.7366724398109</c:v>
                </c:pt>
                <c:pt idx="215">
                  <c:v>1969.7366724398109</c:v>
                </c:pt>
                <c:pt idx="216">
                  <c:v>1969.7366724398109</c:v>
                </c:pt>
                <c:pt idx="217">
                  <c:v>1969.7366724398109</c:v>
                </c:pt>
                <c:pt idx="218">
                  <c:v>1969.7366724398109</c:v>
                </c:pt>
                <c:pt idx="219">
                  <c:v>1969.7366724398109</c:v>
                </c:pt>
                <c:pt idx="220">
                  <c:v>1969.7366724398109</c:v>
                </c:pt>
                <c:pt idx="221">
                  <c:v>1969.7366724398109</c:v>
                </c:pt>
                <c:pt idx="222">
                  <c:v>1969.7366724398109</c:v>
                </c:pt>
                <c:pt idx="223">
                  <c:v>1969.7366724398109</c:v>
                </c:pt>
                <c:pt idx="224">
                  <c:v>1969.7366724398109</c:v>
                </c:pt>
                <c:pt idx="225">
                  <c:v>1969.7366724398109</c:v>
                </c:pt>
                <c:pt idx="226">
                  <c:v>1969.7366724398109</c:v>
                </c:pt>
                <c:pt idx="227">
                  <c:v>1969.7366724398109</c:v>
                </c:pt>
                <c:pt idx="228">
                  <c:v>1969.7366724398109</c:v>
                </c:pt>
                <c:pt idx="229">
                  <c:v>1969.7366724398109</c:v>
                </c:pt>
                <c:pt idx="230">
                  <c:v>1969.7366724398109</c:v>
                </c:pt>
                <c:pt idx="231">
                  <c:v>1969.7366724398109</c:v>
                </c:pt>
                <c:pt idx="232">
                  <c:v>1969.7366724398109</c:v>
                </c:pt>
                <c:pt idx="233">
                  <c:v>1969.7366724398109</c:v>
                </c:pt>
                <c:pt idx="234">
                  <c:v>1969.7366724398109</c:v>
                </c:pt>
                <c:pt idx="235">
                  <c:v>1969.7366724398109</c:v>
                </c:pt>
                <c:pt idx="236">
                  <c:v>1969.7366724398109</c:v>
                </c:pt>
                <c:pt idx="237">
                  <c:v>1969.7366724398109</c:v>
                </c:pt>
                <c:pt idx="238">
                  <c:v>1969.7366724398109</c:v>
                </c:pt>
                <c:pt idx="239">
                  <c:v>1969.7366724398109</c:v>
                </c:pt>
                <c:pt idx="240">
                  <c:v>1969.7366724398109</c:v>
                </c:pt>
                <c:pt idx="241">
                  <c:v>1969.7366724398109</c:v>
                </c:pt>
                <c:pt idx="242">
                  <c:v>1969.7366724398109</c:v>
                </c:pt>
                <c:pt idx="243">
                  <c:v>1969.7366724398109</c:v>
                </c:pt>
                <c:pt idx="244">
                  <c:v>1969.7366724398109</c:v>
                </c:pt>
                <c:pt idx="245">
                  <c:v>1969.7366724398109</c:v>
                </c:pt>
                <c:pt idx="246">
                  <c:v>1969.7366724398109</c:v>
                </c:pt>
                <c:pt idx="247">
                  <c:v>1969.7366724398109</c:v>
                </c:pt>
                <c:pt idx="248">
                  <c:v>1969.7366724398109</c:v>
                </c:pt>
                <c:pt idx="249">
                  <c:v>1969.7366724398109</c:v>
                </c:pt>
                <c:pt idx="250">
                  <c:v>1969.7366724398109</c:v>
                </c:pt>
                <c:pt idx="251">
                  <c:v>1969.7366724398109</c:v>
                </c:pt>
                <c:pt idx="252">
                  <c:v>1969.7366724398109</c:v>
                </c:pt>
                <c:pt idx="253">
                  <c:v>1969.7366724398109</c:v>
                </c:pt>
                <c:pt idx="254">
                  <c:v>1969.7366724398109</c:v>
                </c:pt>
                <c:pt idx="255">
                  <c:v>1969.7366724398109</c:v>
                </c:pt>
                <c:pt idx="256">
                  <c:v>1969.7366724398109</c:v>
                </c:pt>
                <c:pt idx="257">
                  <c:v>1969.7366724398109</c:v>
                </c:pt>
                <c:pt idx="258">
                  <c:v>1969.7366724398109</c:v>
                </c:pt>
                <c:pt idx="259">
                  <c:v>1969.7366724398109</c:v>
                </c:pt>
                <c:pt idx="260">
                  <c:v>1969.7366724398109</c:v>
                </c:pt>
                <c:pt idx="261">
                  <c:v>1969.7366724398109</c:v>
                </c:pt>
                <c:pt idx="262">
                  <c:v>1969.7366724398109</c:v>
                </c:pt>
                <c:pt idx="263">
                  <c:v>1969.7366724398109</c:v>
                </c:pt>
                <c:pt idx="264">
                  <c:v>1969.7366724398109</c:v>
                </c:pt>
                <c:pt idx="265">
                  <c:v>1969.7366724398109</c:v>
                </c:pt>
                <c:pt idx="266">
                  <c:v>1969.7366724398109</c:v>
                </c:pt>
                <c:pt idx="267">
                  <c:v>1969.7366724398109</c:v>
                </c:pt>
                <c:pt idx="268">
                  <c:v>1969.7366724398109</c:v>
                </c:pt>
                <c:pt idx="269">
                  <c:v>1969.7366724398109</c:v>
                </c:pt>
                <c:pt idx="270">
                  <c:v>1969.7366724398109</c:v>
                </c:pt>
                <c:pt idx="271">
                  <c:v>1969.7366724398109</c:v>
                </c:pt>
                <c:pt idx="272">
                  <c:v>1969.7366724398109</c:v>
                </c:pt>
                <c:pt idx="273">
                  <c:v>1969.7366724398109</c:v>
                </c:pt>
                <c:pt idx="274">
                  <c:v>1969.7366724398109</c:v>
                </c:pt>
                <c:pt idx="275">
                  <c:v>1969.7366724398109</c:v>
                </c:pt>
                <c:pt idx="276">
                  <c:v>1969.7366724398109</c:v>
                </c:pt>
                <c:pt idx="277">
                  <c:v>1969.7366724398109</c:v>
                </c:pt>
                <c:pt idx="278">
                  <c:v>1969.7366724398109</c:v>
                </c:pt>
                <c:pt idx="279">
                  <c:v>1969.7366724398109</c:v>
                </c:pt>
                <c:pt idx="280">
                  <c:v>1969.7366724398109</c:v>
                </c:pt>
                <c:pt idx="281">
                  <c:v>1969.7366724398109</c:v>
                </c:pt>
                <c:pt idx="282">
                  <c:v>1969.7366724398109</c:v>
                </c:pt>
                <c:pt idx="283">
                  <c:v>1969.7366724398109</c:v>
                </c:pt>
                <c:pt idx="284">
                  <c:v>1969.7366724398109</c:v>
                </c:pt>
                <c:pt idx="285">
                  <c:v>1969.7366724398109</c:v>
                </c:pt>
                <c:pt idx="286">
                  <c:v>1969.7366724398109</c:v>
                </c:pt>
                <c:pt idx="287">
                  <c:v>1969.7366724398109</c:v>
                </c:pt>
                <c:pt idx="288">
                  <c:v>1969.7366724398109</c:v>
                </c:pt>
                <c:pt idx="289">
                  <c:v>1969.7366724398109</c:v>
                </c:pt>
                <c:pt idx="290">
                  <c:v>1969.7366724398109</c:v>
                </c:pt>
                <c:pt idx="291">
                  <c:v>1969.7366724398109</c:v>
                </c:pt>
                <c:pt idx="292">
                  <c:v>1969.7366724398109</c:v>
                </c:pt>
                <c:pt idx="293">
                  <c:v>1969.7366724398109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A7D-7142-837F-C12F08717F82}"/>
            </c:ext>
          </c:extLst>
        </c:ser>
        <c:ser>
          <c:idx val="12"/>
          <c:order val="10"/>
          <c:tx>
            <c:strRef>
              <c:f>'Elo Data'!$AG$2</c:f>
              <c:strCache>
                <c:ptCount val="1"/>
                <c:pt idx="0">
                  <c:v>Steven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'Elo Data'!$AG$3:$AG$296</c:f>
              <c:numCache>
                <c:formatCode>0.0</c:formatCode>
                <c:ptCount val="29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2016.2366112039426</c:v>
                </c:pt>
                <c:pt idx="57">
                  <c:v>2016.2366112039426</c:v>
                </c:pt>
                <c:pt idx="58">
                  <c:v>2016.2366112039426</c:v>
                </c:pt>
                <c:pt idx="59">
                  <c:v>2016.2366112039426</c:v>
                </c:pt>
                <c:pt idx="60">
                  <c:v>2016.2366112039426</c:v>
                </c:pt>
                <c:pt idx="61">
                  <c:v>2016.2366112039426</c:v>
                </c:pt>
                <c:pt idx="62">
                  <c:v>2016.2366112039426</c:v>
                </c:pt>
                <c:pt idx="63">
                  <c:v>2016.2366112039426</c:v>
                </c:pt>
                <c:pt idx="64">
                  <c:v>2016.2366112039426</c:v>
                </c:pt>
                <c:pt idx="65">
                  <c:v>2016.2366112039426</c:v>
                </c:pt>
                <c:pt idx="66">
                  <c:v>2016.2366112039426</c:v>
                </c:pt>
                <c:pt idx="67">
                  <c:v>2016.2366112039426</c:v>
                </c:pt>
                <c:pt idx="68">
                  <c:v>2016.2366112039426</c:v>
                </c:pt>
                <c:pt idx="69">
                  <c:v>2016.2366112039426</c:v>
                </c:pt>
                <c:pt idx="70">
                  <c:v>2016.2366112039426</c:v>
                </c:pt>
                <c:pt idx="71">
                  <c:v>2016.2366112039426</c:v>
                </c:pt>
                <c:pt idx="72">
                  <c:v>2016.2366112039426</c:v>
                </c:pt>
                <c:pt idx="73">
                  <c:v>2016.2366112039426</c:v>
                </c:pt>
                <c:pt idx="74">
                  <c:v>2016.2366112039426</c:v>
                </c:pt>
                <c:pt idx="75">
                  <c:v>2030.0228565563239</c:v>
                </c:pt>
                <c:pt idx="76">
                  <c:v>2030.0228565563239</c:v>
                </c:pt>
                <c:pt idx="77">
                  <c:v>2030.0228565563239</c:v>
                </c:pt>
                <c:pt idx="78">
                  <c:v>2030.0228565563239</c:v>
                </c:pt>
                <c:pt idx="79">
                  <c:v>2013.8193131106564</c:v>
                </c:pt>
                <c:pt idx="80">
                  <c:v>2013.8193131106564</c:v>
                </c:pt>
                <c:pt idx="81">
                  <c:v>2013.8193131106564</c:v>
                </c:pt>
                <c:pt idx="82">
                  <c:v>2013.8193131106564</c:v>
                </c:pt>
                <c:pt idx="83">
                  <c:v>2013.8193131106564</c:v>
                </c:pt>
                <c:pt idx="84">
                  <c:v>2013.8193131106564</c:v>
                </c:pt>
                <c:pt idx="85">
                  <c:v>2013.8193131106564</c:v>
                </c:pt>
                <c:pt idx="86">
                  <c:v>2013.8193131106564</c:v>
                </c:pt>
                <c:pt idx="87">
                  <c:v>2013.8193131106564</c:v>
                </c:pt>
                <c:pt idx="88">
                  <c:v>2013.8193131106564</c:v>
                </c:pt>
                <c:pt idx="89">
                  <c:v>2013.8193131106564</c:v>
                </c:pt>
                <c:pt idx="90">
                  <c:v>2013.8193131106564</c:v>
                </c:pt>
                <c:pt idx="91">
                  <c:v>2013.8193131106564</c:v>
                </c:pt>
                <c:pt idx="92">
                  <c:v>2013.8193131106564</c:v>
                </c:pt>
                <c:pt idx="93">
                  <c:v>2013.8193131106564</c:v>
                </c:pt>
                <c:pt idx="94">
                  <c:v>2013.8193131106564</c:v>
                </c:pt>
                <c:pt idx="95">
                  <c:v>2013.8193131106564</c:v>
                </c:pt>
                <c:pt idx="96">
                  <c:v>2013.8193131106564</c:v>
                </c:pt>
                <c:pt idx="97">
                  <c:v>2013.8193131106564</c:v>
                </c:pt>
                <c:pt idx="98">
                  <c:v>2013.8193131106564</c:v>
                </c:pt>
                <c:pt idx="99">
                  <c:v>2013.8193131106564</c:v>
                </c:pt>
                <c:pt idx="100">
                  <c:v>2013.8193131106564</c:v>
                </c:pt>
                <c:pt idx="101">
                  <c:v>2013.8193131106564</c:v>
                </c:pt>
                <c:pt idx="102">
                  <c:v>2013.8193131106564</c:v>
                </c:pt>
                <c:pt idx="103">
                  <c:v>2013.8193131106564</c:v>
                </c:pt>
                <c:pt idx="104">
                  <c:v>2013.8193131106564</c:v>
                </c:pt>
                <c:pt idx="105">
                  <c:v>2013.8193131106564</c:v>
                </c:pt>
                <c:pt idx="106">
                  <c:v>2013.8193131106564</c:v>
                </c:pt>
                <c:pt idx="107">
                  <c:v>2013.8193131106564</c:v>
                </c:pt>
                <c:pt idx="108">
                  <c:v>2013.8193131106564</c:v>
                </c:pt>
                <c:pt idx="109">
                  <c:v>2013.8193131106564</c:v>
                </c:pt>
                <c:pt idx="110">
                  <c:v>1995.4963068099603</c:v>
                </c:pt>
                <c:pt idx="111">
                  <c:v>1995.4963068099603</c:v>
                </c:pt>
                <c:pt idx="112">
                  <c:v>1995.4963068099603</c:v>
                </c:pt>
                <c:pt idx="113">
                  <c:v>1995.4963068099603</c:v>
                </c:pt>
                <c:pt idx="114">
                  <c:v>1995.4963068099603</c:v>
                </c:pt>
                <c:pt idx="115">
                  <c:v>1995.4963068099603</c:v>
                </c:pt>
                <c:pt idx="116">
                  <c:v>1995.4963068099603</c:v>
                </c:pt>
                <c:pt idx="117">
                  <c:v>1995.4963068099603</c:v>
                </c:pt>
                <c:pt idx="118">
                  <c:v>1995.4963068099603</c:v>
                </c:pt>
                <c:pt idx="119">
                  <c:v>1995.4963068099603</c:v>
                </c:pt>
                <c:pt idx="120">
                  <c:v>1995.4963068099603</c:v>
                </c:pt>
                <c:pt idx="121">
                  <c:v>1995.4963068099603</c:v>
                </c:pt>
                <c:pt idx="122">
                  <c:v>1995.4963068099603</c:v>
                </c:pt>
                <c:pt idx="123">
                  <c:v>1995.4963068099603</c:v>
                </c:pt>
                <c:pt idx="124">
                  <c:v>1995.4963068099603</c:v>
                </c:pt>
                <c:pt idx="125">
                  <c:v>1995.4963068099603</c:v>
                </c:pt>
                <c:pt idx="126">
                  <c:v>1995.4963068099603</c:v>
                </c:pt>
                <c:pt idx="127">
                  <c:v>1995.4963068099603</c:v>
                </c:pt>
                <c:pt idx="128">
                  <c:v>1995.4963068099603</c:v>
                </c:pt>
                <c:pt idx="129">
                  <c:v>1995.4963068099603</c:v>
                </c:pt>
                <c:pt idx="130">
                  <c:v>1995.4963068099603</c:v>
                </c:pt>
                <c:pt idx="131">
                  <c:v>1995.4963068099603</c:v>
                </c:pt>
                <c:pt idx="132">
                  <c:v>1995.4963068099603</c:v>
                </c:pt>
                <c:pt idx="133">
                  <c:v>1995.4963068099603</c:v>
                </c:pt>
                <c:pt idx="134">
                  <c:v>1995.4963068099603</c:v>
                </c:pt>
                <c:pt idx="135">
                  <c:v>1995.4963068099603</c:v>
                </c:pt>
                <c:pt idx="136">
                  <c:v>1995.4963068099603</c:v>
                </c:pt>
                <c:pt idx="137">
                  <c:v>1995.4963068099603</c:v>
                </c:pt>
                <c:pt idx="138">
                  <c:v>1995.4963068099603</c:v>
                </c:pt>
                <c:pt idx="139">
                  <c:v>1995.4963068099603</c:v>
                </c:pt>
                <c:pt idx="140">
                  <c:v>1995.4963068099603</c:v>
                </c:pt>
                <c:pt idx="141">
                  <c:v>1995.4963068099603</c:v>
                </c:pt>
                <c:pt idx="142">
                  <c:v>1995.4963068099603</c:v>
                </c:pt>
                <c:pt idx="143">
                  <c:v>1995.4963068099603</c:v>
                </c:pt>
                <c:pt idx="144">
                  <c:v>1995.4963068099603</c:v>
                </c:pt>
                <c:pt idx="145">
                  <c:v>1995.4963068099603</c:v>
                </c:pt>
                <c:pt idx="146">
                  <c:v>1995.4963068099603</c:v>
                </c:pt>
                <c:pt idx="147">
                  <c:v>1995.4963068099603</c:v>
                </c:pt>
                <c:pt idx="148">
                  <c:v>1995.4963068099603</c:v>
                </c:pt>
                <c:pt idx="149">
                  <c:v>1995.4963068099603</c:v>
                </c:pt>
                <c:pt idx="150">
                  <c:v>1995.4963068099603</c:v>
                </c:pt>
                <c:pt idx="151">
                  <c:v>1978.7191711054543</c:v>
                </c:pt>
                <c:pt idx="152">
                  <c:v>1978.7191711054543</c:v>
                </c:pt>
                <c:pt idx="153">
                  <c:v>1978.7191711054543</c:v>
                </c:pt>
                <c:pt idx="154">
                  <c:v>1978.7191711054543</c:v>
                </c:pt>
                <c:pt idx="155">
                  <c:v>1978.7191711054543</c:v>
                </c:pt>
                <c:pt idx="156">
                  <c:v>1978.7191711054543</c:v>
                </c:pt>
                <c:pt idx="157">
                  <c:v>1978.7191711054543</c:v>
                </c:pt>
                <c:pt idx="158">
                  <c:v>1978.7191711054543</c:v>
                </c:pt>
                <c:pt idx="159">
                  <c:v>1978.7191711054543</c:v>
                </c:pt>
                <c:pt idx="160">
                  <c:v>1978.7191711054543</c:v>
                </c:pt>
                <c:pt idx="161">
                  <c:v>1997.0919389821793</c:v>
                </c:pt>
                <c:pt idx="162">
                  <c:v>1980.9261994809697</c:v>
                </c:pt>
                <c:pt idx="163">
                  <c:v>1980.9261994809697</c:v>
                </c:pt>
                <c:pt idx="164">
                  <c:v>1980.9261994809697</c:v>
                </c:pt>
                <c:pt idx="165">
                  <c:v>1980.9261994809697</c:v>
                </c:pt>
                <c:pt idx="166">
                  <c:v>1980.9261994809697</c:v>
                </c:pt>
                <c:pt idx="167">
                  <c:v>1980.9261994809697</c:v>
                </c:pt>
                <c:pt idx="168">
                  <c:v>1980.9261994809697</c:v>
                </c:pt>
                <c:pt idx="169">
                  <c:v>1980.9261994809697</c:v>
                </c:pt>
                <c:pt idx="170">
                  <c:v>1980.9261994809697</c:v>
                </c:pt>
                <c:pt idx="171">
                  <c:v>1980.9261994809697</c:v>
                </c:pt>
                <c:pt idx="172">
                  <c:v>1980.9261994809697</c:v>
                </c:pt>
                <c:pt idx="173">
                  <c:v>1980.9261994809697</c:v>
                </c:pt>
                <c:pt idx="174">
                  <c:v>1980.9261994809697</c:v>
                </c:pt>
                <c:pt idx="175">
                  <c:v>1980.9261994809697</c:v>
                </c:pt>
                <c:pt idx="176">
                  <c:v>1980.9261994809697</c:v>
                </c:pt>
                <c:pt idx="177">
                  <c:v>1980.9261994809697</c:v>
                </c:pt>
                <c:pt idx="178">
                  <c:v>1980.9261994809697</c:v>
                </c:pt>
                <c:pt idx="179">
                  <c:v>1965.257899069936</c:v>
                </c:pt>
                <c:pt idx="180">
                  <c:v>1965.257899069936</c:v>
                </c:pt>
                <c:pt idx="181">
                  <c:v>1965.257899069936</c:v>
                </c:pt>
                <c:pt idx="182">
                  <c:v>1965.257899069936</c:v>
                </c:pt>
                <c:pt idx="183">
                  <c:v>1965.257899069936</c:v>
                </c:pt>
                <c:pt idx="184">
                  <c:v>1965.257899069936</c:v>
                </c:pt>
                <c:pt idx="185">
                  <c:v>1965.257899069936</c:v>
                </c:pt>
                <c:pt idx="186">
                  <c:v>1965.257899069936</c:v>
                </c:pt>
                <c:pt idx="187">
                  <c:v>1965.257899069936</c:v>
                </c:pt>
                <c:pt idx="188">
                  <c:v>1965.257899069936</c:v>
                </c:pt>
                <c:pt idx="189">
                  <c:v>1950.5841965666389</c:v>
                </c:pt>
                <c:pt idx="190">
                  <c:v>1950.5841965666389</c:v>
                </c:pt>
                <c:pt idx="191">
                  <c:v>1950.5841965666389</c:v>
                </c:pt>
                <c:pt idx="192">
                  <c:v>1950.5841965666389</c:v>
                </c:pt>
                <c:pt idx="193">
                  <c:v>1950.5841965666389</c:v>
                </c:pt>
                <c:pt idx="194">
                  <c:v>1950.5841965666389</c:v>
                </c:pt>
                <c:pt idx="195">
                  <c:v>1950.5841965666389</c:v>
                </c:pt>
                <c:pt idx="196">
                  <c:v>1950.5841965666389</c:v>
                </c:pt>
                <c:pt idx="197">
                  <c:v>1940.6229075640535</c:v>
                </c:pt>
                <c:pt idx="198">
                  <c:v>1940.6229075640535</c:v>
                </c:pt>
                <c:pt idx="199">
                  <c:v>1940.6229075640535</c:v>
                </c:pt>
                <c:pt idx="200">
                  <c:v>1940.6229075640535</c:v>
                </c:pt>
                <c:pt idx="201">
                  <c:v>1940.6229075640535</c:v>
                </c:pt>
                <c:pt idx="202">
                  <c:v>1940.6229075640535</c:v>
                </c:pt>
                <c:pt idx="203">
                  <c:v>1926.1675607596105</c:v>
                </c:pt>
                <c:pt idx="204">
                  <c:v>1926.1675607596105</c:v>
                </c:pt>
                <c:pt idx="205">
                  <c:v>1926.1675607596105</c:v>
                </c:pt>
                <c:pt idx="206">
                  <c:v>1926.1675607596105</c:v>
                </c:pt>
                <c:pt idx="207">
                  <c:v>1926.1675607596105</c:v>
                </c:pt>
                <c:pt idx="208">
                  <c:v>1926.1675607596105</c:v>
                </c:pt>
                <c:pt idx="209">
                  <c:v>1914.4949600053615</c:v>
                </c:pt>
                <c:pt idx="210">
                  <c:v>1914.4949600053615</c:v>
                </c:pt>
                <c:pt idx="211">
                  <c:v>1914.4949600053615</c:v>
                </c:pt>
                <c:pt idx="212">
                  <c:v>1914.4949600053615</c:v>
                </c:pt>
                <c:pt idx="213">
                  <c:v>1914.4949600053615</c:v>
                </c:pt>
                <c:pt idx="214">
                  <c:v>1903.2851844909758</c:v>
                </c:pt>
                <c:pt idx="215">
                  <c:v>1903.2851844909758</c:v>
                </c:pt>
                <c:pt idx="216">
                  <c:v>1903.2851844909758</c:v>
                </c:pt>
                <c:pt idx="217">
                  <c:v>1903.2851844909758</c:v>
                </c:pt>
                <c:pt idx="218">
                  <c:v>1903.2851844909758</c:v>
                </c:pt>
                <c:pt idx="219">
                  <c:v>1903.2851844909758</c:v>
                </c:pt>
                <c:pt idx="220">
                  <c:v>1903.2851844909758</c:v>
                </c:pt>
                <c:pt idx="221">
                  <c:v>1903.2851844909758</c:v>
                </c:pt>
                <c:pt idx="222">
                  <c:v>1903.2851844909758</c:v>
                </c:pt>
                <c:pt idx="223">
                  <c:v>1903.2851844909758</c:v>
                </c:pt>
                <c:pt idx="224">
                  <c:v>1903.2851844909758</c:v>
                </c:pt>
                <c:pt idx="225">
                  <c:v>1903.2851844909758</c:v>
                </c:pt>
                <c:pt idx="226">
                  <c:v>1903.2851844909758</c:v>
                </c:pt>
                <c:pt idx="227">
                  <c:v>1917.3930752798801</c:v>
                </c:pt>
                <c:pt idx="228">
                  <c:v>1917.3930752798801</c:v>
                </c:pt>
                <c:pt idx="229">
                  <c:v>1936.615036204081</c:v>
                </c:pt>
                <c:pt idx="230">
                  <c:v>1924.2662136638569</c:v>
                </c:pt>
                <c:pt idx="231">
                  <c:v>1924.2662136638569</c:v>
                </c:pt>
                <c:pt idx="232">
                  <c:v>1924.2662136638569</c:v>
                </c:pt>
                <c:pt idx="233">
                  <c:v>1915.2741783382182</c:v>
                </c:pt>
                <c:pt idx="234">
                  <c:v>1934.6710364717042</c:v>
                </c:pt>
                <c:pt idx="235">
                  <c:v>1921.7314526416635</c:v>
                </c:pt>
                <c:pt idx="236">
                  <c:v>1921.7314526416635</c:v>
                </c:pt>
                <c:pt idx="237">
                  <c:v>1921.7314526416635</c:v>
                </c:pt>
                <c:pt idx="238">
                  <c:v>1921.7314526416635</c:v>
                </c:pt>
                <c:pt idx="239">
                  <c:v>1921.7314526416635</c:v>
                </c:pt>
                <c:pt idx="240">
                  <c:v>1910.0178210679301</c:v>
                </c:pt>
                <c:pt idx="241">
                  <c:v>1910.0178210679301</c:v>
                </c:pt>
                <c:pt idx="242">
                  <c:v>1910.0178210679301</c:v>
                </c:pt>
                <c:pt idx="243">
                  <c:v>1910.0178210679301</c:v>
                </c:pt>
                <c:pt idx="244">
                  <c:v>1910.0178210679301</c:v>
                </c:pt>
                <c:pt idx="245">
                  <c:v>1910.0178210679301</c:v>
                </c:pt>
                <c:pt idx="246">
                  <c:v>1910.0178210679301</c:v>
                </c:pt>
                <c:pt idx="247">
                  <c:v>1910.0178210679301</c:v>
                </c:pt>
                <c:pt idx="248">
                  <c:v>1910.0178210679301</c:v>
                </c:pt>
                <c:pt idx="249">
                  <c:v>1910.0178210679301</c:v>
                </c:pt>
                <c:pt idx="250">
                  <c:v>1910.0178210679301</c:v>
                </c:pt>
                <c:pt idx="251">
                  <c:v>1910.0178210679301</c:v>
                </c:pt>
                <c:pt idx="252">
                  <c:v>1910.0178210679301</c:v>
                </c:pt>
                <c:pt idx="253">
                  <c:v>1899.3754404640424</c:v>
                </c:pt>
                <c:pt idx="254">
                  <c:v>1899.3754404640424</c:v>
                </c:pt>
                <c:pt idx="255">
                  <c:v>1899.3754404640424</c:v>
                </c:pt>
                <c:pt idx="256">
                  <c:v>1899.3754404640424</c:v>
                </c:pt>
                <c:pt idx="257">
                  <c:v>1899.3754404640424</c:v>
                </c:pt>
                <c:pt idx="258">
                  <c:v>1899.3754404640424</c:v>
                </c:pt>
                <c:pt idx="259">
                  <c:v>1899.3754404640424</c:v>
                </c:pt>
                <c:pt idx="260">
                  <c:v>1899.3754404640424</c:v>
                </c:pt>
                <c:pt idx="261">
                  <c:v>1899.3754404640424</c:v>
                </c:pt>
                <c:pt idx="262">
                  <c:v>1899.3754404640424</c:v>
                </c:pt>
                <c:pt idx="263">
                  <c:v>1888.5183233484438</c:v>
                </c:pt>
                <c:pt idx="264">
                  <c:v>1888.5183233484438</c:v>
                </c:pt>
                <c:pt idx="265">
                  <c:v>1888.5183233484438</c:v>
                </c:pt>
                <c:pt idx="266">
                  <c:v>1879.5329422654854</c:v>
                </c:pt>
                <c:pt idx="267">
                  <c:v>1879.5329422654854</c:v>
                </c:pt>
                <c:pt idx="268">
                  <c:v>1879.5329422654854</c:v>
                </c:pt>
                <c:pt idx="269">
                  <c:v>1879.5329422654854</c:v>
                </c:pt>
                <c:pt idx="270">
                  <c:v>1879.5329422654854</c:v>
                </c:pt>
                <c:pt idx="271">
                  <c:v>1879.5329422654854</c:v>
                </c:pt>
                <c:pt idx="272">
                  <c:v>1879.5329422654854</c:v>
                </c:pt>
                <c:pt idx="273">
                  <c:v>1879.5329422654854</c:v>
                </c:pt>
                <c:pt idx="274">
                  <c:v>1879.5329422654854</c:v>
                </c:pt>
                <c:pt idx="275">
                  <c:v>1879.5329422654854</c:v>
                </c:pt>
                <c:pt idx="276">
                  <c:v>1879.5329422654854</c:v>
                </c:pt>
                <c:pt idx="277">
                  <c:v>1879.5329422654854</c:v>
                </c:pt>
                <c:pt idx="278">
                  <c:v>1879.5329422654854</c:v>
                </c:pt>
                <c:pt idx="279">
                  <c:v>1899.6491285423222</c:v>
                </c:pt>
                <c:pt idx="280">
                  <c:v>1899.6491285423222</c:v>
                </c:pt>
                <c:pt idx="281">
                  <c:v>1899.6491285423222</c:v>
                </c:pt>
                <c:pt idx="282">
                  <c:v>1899.6491285423222</c:v>
                </c:pt>
                <c:pt idx="283">
                  <c:v>1920.5858224712103</c:v>
                </c:pt>
                <c:pt idx="284">
                  <c:v>1920.5858224712103</c:v>
                </c:pt>
                <c:pt idx="285">
                  <c:v>1920.5858224712103</c:v>
                </c:pt>
                <c:pt idx="286">
                  <c:v>1920.5858224712103</c:v>
                </c:pt>
                <c:pt idx="287">
                  <c:v>1920.5858224712103</c:v>
                </c:pt>
                <c:pt idx="288">
                  <c:v>1920.5858224712103</c:v>
                </c:pt>
                <c:pt idx="289">
                  <c:v>1920.5858224712103</c:v>
                </c:pt>
                <c:pt idx="290">
                  <c:v>1920.5858224712103</c:v>
                </c:pt>
                <c:pt idx="291">
                  <c:v>1920.5858224712103</c:v>
                </c:pt>
                <c:pt idx="292">
                  <c:v>1920.5858224712103</c:v>
                </c:pt>
                <c:pt idx="293">
                  <c:v>1920.5858224712103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A7D-7142-837F-C12F08717F82}"/>
            </c:ext>
          </c:extLst>
        </c:ser>
        <c:ser>
          <c:idx val="13"/>
          <c:order val="11"/>
          <c:tx>
            <c:strRef>
              <c:f>'Elo Data'!$AH$2</c:f>
              <c:strCache>
                <c:ptCount val="1"/>
                <c:pt idx="0">
                  <c:v>L - Jim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'Elo Data'!$AH$3:$AH$296</c:f>
              <c:numCache>
                <c:formatCode>0.0</c:formatCode>
                <c:ptCount val="29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2014.8770095635946</c:v>
                </c:pt>
                <c:pt idx="60">
                  <c:v>2014.8770095635946</c:v>
                </c:pt>
                <c:pt idx="61">
                  <c:v>2014.8770095635946</c:v>
                </c:pt>
                <c:pt idx="62">
                  <c:v>2014.8770095635946</c:v>
                </c:pt>
                <c:pt idx="63">
                  <c:v>2014.8770095635946</c:v>
                </c:pt>
                <c:pt idx="64">
                  <c:v>2014.8770095635946</c:v>
                </c:pt>
                <c:pt idx="65">
                  <c:v>2014.8770095635946</c:v>
                </c:pt>
                <c:pt idx="66">
                  <c:v>2014.8770095635946</c:v>
                </c:pt>
                <c:pt idx="67">
                  <c:v>2014.8770095635946</c:v>
                </c:pt>
                <c:pt idx="68">
                  <c:v>2014.8770095635946</c:v>
                </c:pt>
                <c:pt idx="69">
                  <c:v>2014.8770095635946</c:v>
                </c:pt>
                <c:pt idx="70">
                  <c:v>2014.8770095635946</c:v>
                </c:pt>
                <c:pt idx="71">
                  <c:v>2014.8770095635946</c:v>
                </c:pt>
                <c:pt idx="72">
                  <c:v>2014.8770095635946</c:v>
                </c:pt>
                <c:pt idx="73">
                  <c:v>2014.8770095635946</c:v>
                </c:pt>
                <c:pt idx="74">
                  <c:v>2014.8770095635946</c:v>
                </c:pt>
                <c:pt idx="75">
                  <c:v>2014.8770095635946</c:v>
                </c:pt>
                <c:pt idx="76">
                  <c:v>2014.8770095635946</c:v>
                </c:pt>
                <c:pt idx="77">
                  <c:v>2014.8770095635946</c:v>
                </c:pt>
                <c:pt idx="78">
                  <c:v>2014.8770095635946</c:v>
                </c:pt>
                <c:pt idx="79">
                  <c:v>2014.8770095635946</c:v>
                </c:pt>
                <c:pt idx="80">
                  <c:v>2014.8770095635946</c:v>
                </c:pt>
                <c:pt idx="81">
                  <c:v>2014.8770095635946</c:v>
                </c:pt>
                <c:pt idx="82">
                  <c:v>2014.8770095635946</c:v>
                </c:pt>
                <c:pt idx="83">
                  <c:v>2014.8770095635946</c:v>
                </c:pt>
                <c:pt idx="84">
                  <c:v>2014.8770095635946</c:v>
                </c:pt>
                <c:pt idx="85">
                  <c:v>2014.8770095635946</c:v>
                </c:pt>
                <c:pt idx="86">
                  <c:v>2014.8770095635946</c:v>
                </c:pt>
                <c:pt idx="87">
                  <c:v>2014.8770095635946</c:v>
                </c:pt>
                <c:pt idx="88">
                  <c:v>2014.8770095635946</c:v>
                </c:pt>
                <c:pt idx="89">
                  <c:v>2014.8770095635946</c:v>
                </c:pt>
                <c:pt idx="90">
                  <c:v>2014.8770095635946</c:v>
                </c:pt>
                <c:pt idx="91">
                  <c:v>2014.8770095635946</c:v>
                </c:pt>
                <c:pt idx="92">
                  <c:v>2014.8770095635946</c:v>
                </c:pt>
                <c:pt idx="93">
                  <c:v>2014.8770095635946</c:v>
                </c:pt>
                <c:pt idx="94">
                  <c:v>2014.8770095635946</c:v>
                </c:pt>
                <c:pt idx="95">
                  <c:v>2014.8770095635946</c:v>
                </c:pt>
                <c:pt idx="96">
                  <c:v>2014.8770095635946</c:v>
                </c:pt>
                <c:pt idx="97">
                  <c:v>2014.8770095635946</c:v>
                </c:pt>
                <c:pt idx="98">
                  <c:v>2014.8770095635946</c:v>
                </c:pt>
                <c:pt idx="99">
                  <c:v>2014.8770095635946</c:v>
                </c:pt>
                <c:pt idx="100">
                  <c:v>2014.8770095635946</c:v>
                </c:pt>
                <c:pt idx="101">
                  <c:v>2014.8770095635946</c:v>
                </c:pt>
                <c:pt idx="102">
                  <c:v>2014.8770095635946</c:v>
                </c:pt>
                <c:pt idx="103">
                  <c:v>2014.8770095635946</c:v>
                </c:pt>
                <c:pt idx="104">
                  <c:v>2014.8770095635946</c:v>
                </c:pt>
                <c:pt idx="105">
                  <c:v>2014.8770095635946</c:v>
                </c:pt>
                <c:pt idx="106">
                  <c:v>2014.8770095635946</c:v>
                </c:pt>
                <c:pt idx="107">
                  <c:v>2014.8770095635946</c:v>
                </c:pt>
                <c:pt idx="108">
                  <c:v>2014.8770095635946</c:v>
                </c:pt>
                <c:pt idx="109">
                  <c:v>2014.8770095635946</c:v>
                </c:pt>
                <c:pt idx="110">
                  <c:v>2014.8770095635946</c:v>
                </c:pt>
                <c:pt idx="111">
                  <c:v>2014.8770095635946</c:v>
                </c:pt>
                <c:pt idx="112">
                  <c:v>2014.8770095635946</c:v>
                </c:pt>
                <c:pt idx="113">
                  <c:v>2014.8770095635946</c:v>
                </c:pt>
                <c:pt idx="114">
                  <c:v>2014.8770095635946</c:v>
                </c:pt>
                <c:pt idx="115">
                  <c:v>2014.8770095635946</c:v>
                </c:pt>
                <c:pt idx="116">
                  <c:v>2014.8770095635946</c:v>
                </c:pt>
                <c:pt idx="117">
                  <c:v>2014.8770095635946</c:v>
                </c:pt>
                <c:pt idx="118">
                  <c:v>2014.8770095635946</c:v>
                </c:pt>
                <c:pt idx="119">
                  <c:v>2014.8770095635946</c:v>
                </c:pt>
                <c:pt idx="120">
                  <c:v>2014.8770095635946</c:v>
                </c:pt>
                <c:pt idx="121">
                  <c:v>2014.8770095635946</c:v>
                </c:pt>
                <c:pt idx="122">
                  <c:v>2014.8770095635946</c:v>
                </c:pt>
                <c:pt idx="123">
                  <c:v>2014.8770095635946</c:v>
                </c:pt>
                <c:pt idx="124">
                  <c:v>2014.8770095635946</c:v>
                </c:pt>
                <c:pt idx="125">
                  <c:v>2014.8770095635946</c:v>
                </c:pt>
                <c:pt idx="126">
                  <c:v>2014.8770095635946</c:v>
                </c:pt>
                <c:pt idx="127">
                  <c:v>2014.8770095635946</c:v>
                </c:pt>
                <c:pt idx="128">
                  <c:v>2014.8770095635946</c:v>
                </c:pt>
                <c:pt idx="129">
                  <c:v>2014.8770095635946</c:v>
                </c:pt>
                <c:pt idx="130">
                  <c:v>2014.8770095635946</c:v>
                </c:pt>
                <c:pt idx="131">
                  <c:v>2014.8770095635946</c:v>
                </c:pt>
                <c:pt idx="132">
                  <c:v>2014.8770095635946</c:v>
                </c:pt>
                <c:pt idx="133">
                  <c:v>2014.8770095635946</c:v>
                </c:pt>
                <c:pt idx="134">
                  <c:v>2014.8770095635946</c:v>
                </c:pt>
                <c:pt idx="135">
                  <c:v>2014.8770095635946</c:v>
                </c:pt>
                <c:pt idx="136">
                  <c:v>2014.8770095635946</c:v>
                </c:pt>
                <c:pt idx="137">
                  <c:v>2014.8770095635946</c:v>
                </c:pt>
                <c:pt idx="138">
                  <c:v>2014.8770095635946</c:v>
                </c:pt>
                <c:pt idx="139">
                  <c:v>2014.8770095635946</c:v>
                </c:pt>
                <c:pt idx="140">
                  <c:v>2014.8770095635946</c:v>
                </c:pt>
                <c:pt idx="141">
                  <c:v>2014.8770095635946</c:v>
                </c:pt>
                <c:pt idx="142">
                  <c:v>2014.8770095635946</c:v>
                </c:pt>
                <c:pt idx="143">
                  <c:v>2014.8770095635946</c:v>
                </c:pt>
                <c:pt idx="144">
                  <c:v>2014.8770095635946</c:v>
                </c:pt>
                <c:pt idx="145">
                  <c:v>2014.8770095635946</c:v>
                </c:pt>
                <c:pt idx="146">
                  <c:v>2014.8770095635946</c:v>
                </c:pt>
                <c:pt idx="147">
                  <c:v>2027.5275221968514</c:v>
                </c:pt>
                <c:pt idx="148">
                  <c:v>2027.5275221968514</c:v>
                </c:pt>
                <c:pt idx="149">
                  <c:v>2027.5275221968514</c:v>
                </c:pt>
                <c:pt idx="150">
                  <c:v>2027.5275221968514</c:v>
                </c:pt>
                <c:pt idx="151">
                  <c:v>2027.5275221968514</c:v>
                </c:pt>
                <c:pt idx="152">
                  <c:v>2027.5275221968514</c:v>
                </c:pt>
                <c:pt idx="153">
                  <c:v>2027.5275221968514</c:v>
                </c:pt>
                <c:pt idx="154">
                  <c:v>2027.5275221968514</c:v>
                </c:pt>
                <c:pt idx="155">
                  <c:v>2027.5275221968514</c:v>
                </c:pt>
                <c:pt idx="156">
                  <c:v>2027.5275221968514</c:v>
                </c:pt>
                <c:pt idx="157">
                  <c:v>2027.5275221968514</c:v>
                </c:pt>
                <c:pt idx="158">
                  <c:v>2027.5275221968514</c:v>
                </c:pt>
                <c:pt idx="159">
                  <c:v>2027.5275221968514</c:v>
                </c:pt>
                <c:pt idx="160">
                  <c:v>2027.5275221968514</c:v>
                </c:pt>
                <c:pt idx="161">
                  <c:v>2027.5275221968514</c:v>
                </c:pt>
                <c:pt idx="162">
                  <c:v>2027.5275221968514</c:v>
                </c:pt>
                <c:pt idx="163">
                  <c:v>2027.5275221968514</c:v>
                </c:pt>
                <c:pt idx="164">
                  <c:v>2027.5275221968514</c:v>
                </c:pt>
                <c:pt idx="165">
                  <c:v>2027.5275221968514</c:v>
                </c:pt>
                <c:pt idx="166">
                  <c:v>2027.5275221968514</c:v>
                </c:pt>
                <c:pt idx="167">
                  <c:v>2027.5275221968514</c:v>
                </c:pt>
                <c:pt idx="168">
                  <c:v>2027.5275221968514</c:v>
                </c:pt>
                <c:pt idx="169">
                  <c:v>2027.5275221968514</c:v>
                </c:pt>
                <c:pt idx="170">
                  <c:v>2027.5275221968514</c:v>
                </c:pt>
                <c:pt idx="171">
                  <c:v>2027.5275221968514</c:v>
                </c:pt>
                <c:pt idx="172">
                  <c:v>2027.5275221968514</c:v>
                </c:pt>
                <c:pt idx="173">
                  <c:v>2027.5275221968514</c:v>
                </c:pt>
                <c:pt idx="174">
                  <c:v>2027.5275221968514</c:v>
                </c:pt>
                <c:pt idx="175">
                  <c:v>2027.5275221968514</c:v>
                </c:pt>
                <c:pt idx="176">
                  <c:v>2027.5275221968514</c:v>
                </c:pt>
                <c:pt idx="177">
                  <c:v>2027.5275221968514</c:v>
                </c:pt>
                <c:pt idx="178">
                  <c:v>2027.5275221968514</c:v>
                </c:pt>
                <c:pt idx="179">
                  <c:v>2027.5275221968514</c:v>
                </c:pt>
                <c:pt idx="180">
                  <c:v>2027.5275221968514</c:v>
                </c:pt>
                <c:pt idx="181">
                  <c:v>2027.5275221968514</c:v>
                </c:pt>
                <c:pt idx="182">
                  <c:v>2027.5275221968514</c:v>
                </c:pt>
                <c:pt idx="183">
                  <c:v>2027.5275221968514</c:v>
                </c:pt>
                <c:pt idx="184">
                  <c:v>2027.5275221968514</c:v>
                </c:pt>
                <c:pt idx="185">
                  <c:v>2027.5275221968514</c:v>
                </c:pt>
                <c:pt idx="186">
                  <c:v>2027.5275221968514</c:v>
                </c:pt>
                <c:pt idx="187">
                  <c:v>2027.5275221968514</c:v>
                </c:pt>
                <c:pt idx="188">
                  <c:v>2027.5275221968514</c:v>
                </c:pt>
                <c:pt idx="189">
                  <c:v>2027.5275221968514</c:v>
                </c:pt>
                <c:pt idx="190">
                  <c:v>2027.5275221968514</c:v>
                </c:pt>
                <c:pt idx="191">
                  <c:v>2027.5275221968514</c:v>
                </c:pt>
                <c:pt idx="192">
                  <c:v>2027.5275221968514</c:v>
                </c:pt>
                <c:pt idx="193">
                  <c:v>2027.5275221968514</c:v>
                </c:pt>
                <c:pt idx="194">
                  <c:v>2027.5275221968514</c:v>
                </c:pt>
                <c:pt idx="195">
                  <c:v>2027.5275221968514</c:v>
                </c:pt>
                <c:pt idx="196">
                  <c:v>2027.5275221968514</c:v>
                </c:pt>
                <c:pt idx="197">
                  <c:v>2027.5275221968514</c:v>
                </c:pt>
                <c:pt idx="198">
                  <c:v>2027.5275221968514</c:v>
                </c:pt>
                <c:pt idx="199">
                  <c:v>2027.5275221968514</c:v>
                </c:pt>
                <c:pt idx="200">
                  <c:v>2027.5275221968514</c:v>
                </c:pt>
                <c:pt idx="201">
                  <c:v>2027.5275221968514</c:v>
                </c:pt>
                <c:pt idx="202">
                  <c:v>2027.5275221968514</c:v>
                </c:pt>
                <c:pt idx="203">
                  <c:v>2027.5275221968514</c:v>
                </c:pt>
                <c:pt idx="204">
                  <c:v>2027.5275221968514</c:v>
                </c:pt>
                <c:pt idx="205">
                  <c:v>2027.5275221968514</c:v>
                </c:pt>
                <c:pt idx="206">
                  <c:v>2027.5275221968514</c:v>
                </c:pt>
                <c:pt idx="207">
                  <c:v>2027.5275221968514</c:v>
                </c:pt>
                <c:pt idx="208">
                  <c:v>2027.5275221968514</c:v>
                </c:pt>
                <c:pt idx="209">
                  <c:v>2027.5275221968514</c:v>
                </c:pt>
                <c:pt idx="210">
                  <c:v>2027.5275221968514</c:v>
                </c:pt>
                <c:pt idx="211">
                  <c:v>2027.5275221968514</c:v>
                </c:pt>
                <c:pt idx="212">
                  <c:v>2027.5275221968514</c:v>
                </c:pt>
                <c:pt idx="213">
                  <c:v>2027.5275221968514</c:v>
                </c:pt>
                <c:pt idx="214">
                  <c:v>2027.5275221968514</c:v>
                </c:pt>
                <c:pt idx="215">
                  <c:v>2027.5275221968514</c:v>
                </c:pt>
                <c:pt idx="216">
                  <c:v>2027.5275221968514</c:v>
                </c:pt>
                <c:pt idx="217">
                  <c:v>2027.5275221968514</c:v>
                </c:pt>
                <c:pt idx="218">
                  <c:v>2027.5275221968514</c:v>
                </c:pt>
                <c:pt idx="219">
                  <c:v>2027.5275221968514</c:v>
                </c:pt>
                <c:pt idx="220">
                  <c:v>2027.5275221968514</c:v>
                </c:pt>
                <c:pt idx="221">
                  <c:v>2027.5275221968514</c:v>
                </c:pt>
                <c:pt idx="222">
                  <c:v>2027.5275221968514</c:v>
                </c:pt>
                <c:pt idx="223">
                  <c:v>2027.5275221968514</c:v>
                </c:pt>
                <c:pt idx="224">
                  <c:v>2027.5275221968514</c:v>
                </c:pt>
                <c:pt idx="225">
                  <c:v>2027.5275221968514</c:v>
                </c:pt>
                <c:pt idx="226">
                  <c:v>2027.5275221968514</c:v>
                </c:pt>
                <c:pt idx="227">
                  <c:v>2027.5275221968514</c:v>
                </c:pt>
                <c:pt idx="228">
                  <c:v>2027.5275221968514</c:v>
                </c:pt>
                <c:pt idx="229">
                  <c:v>2027.5275221968514</c:v>
                </c:pt>
                <c:pt idx="230">
                  <c:v>2027.5275221968514</c:v>
                </c:pt>
                <c:pt idx="231">
                  <c:v>2027.5275221968514</c:v>
                </c:pt>
                <c:pt idx="232">
                  <c:v>2027.5275221968514</c:v>
                </c:pt>
                <c:pt idx="233">
                  <c:v>2027.5275221968514</c:v>
                </c:pt>
                <c:pt idx="234">
                  <c:v>2027.5275221968514</c:v>
                </c:pt>
                <c:pt idx="235">
                  <c:v>2027.5275221968514</c:v>
                </c:pt>
                <c:pt idx="236">
                  <c:v>2027.5275221968514</c:v>
                </c:pt>
                <c:pt idx="237">
                  <c:v>2027.5275221968514</c:v>
                </c:pt>
                <c:pt idx="238">
                  <c:v>2027.5275221968514</c:v>
                </c:pt>
                <c:pt idx="239">
                  <c:v>2027.5275221968514</c:v>
                </c:pt>
                <c:pt idx="240">
                  <c:v>2027.5275221968514</c:v>
                </c:pt>
                <c:pt idx="241">
                  <c:v>2027.5275221968514</c:v>
                </c:pt>
                <c:pt idx="242">
                  <c:v>2027.5275221968514</c:v>
                </c:pt>
                <c:pt idx="243">
                  <c:v>2027.5275221968514</c:v>
                </c:pt>
                <c:pt idx="244">
                  <c:v>2027.5275221968514</c:v>
                </c:pt>
                <c:pt idx="245">
                  <c:v>2027.5275221968514</c:v>
                </c:pt>
                <c:pt idx="246">
                  <c:v>2027.5275221968514</c:v>
                </c:pt>
                <c:pt idx="247">
                  <c:v>2027.5275221968514</c:v>
                </c:pt>
                <c:pt idx="248">
                  <c:v>2027.5275221968514</c:v>
                </c:pt>
                <c:pt idx="249">
                  <c:v>2027.5275221968514</c:v>
                </c:pt>
                <c:pt idx="250">
                  <c:v>2027.5275221968514</c:v>
                </c:pt>
                <c:pt idx="251">
                  <c:v>2027.5275221968514</c:v>
                </c:pt>
                <c:pt idx="252">
                  <c:v>2027.5275221968514</c:v>
                </c:pt>
                <c:pt idx="253">
                  <c:v>2027.5275221968514</c:v>
                </c:pt>
                <c:pt idx="254">
                  <c:v>2027.5275221968514</c:v>
                </c:pt>
                <c:pt idx="255">
                  <c:v>2027.5275221968514</c:v>
                </c:pt>
                <c:pt idx="256">
                  <c:v>2027.5275221968514</c:v>
                </c:pt>
                <c:pt idx="257">
                  <c:v>2027.5275221968514</c:v>
                </c:pt>
                <c:pt idx="258">
                  <c:v>2027.5275221968514</c:v>
                </c:pt>
                <c:pt idx="259">
                  <c:v>2027.5275221968514</c:v>
                </c:pt>
                <c:pt idx="260">
                  <c:v>2027.5275221968514</c:v>
                </c:pt>
                <c:pt idx="261">
                  <c:v>2027.5275221968514</c:v>
                </c:pt>
                <c:pt idx="262">
                  <c:v>2027.5275221968514</c:v>
                </c:pt>
                <c:pt idx="263">
                  <c:v>2027.5275221968514</c:v>
                </c:pt>
                <c:pt idx="264">
                  <c:v>2027.5275221968514</c:v>
                </c:pt>
                <c:pt idx="265">
                  <c:v>2027.5275221968514</c:v>
                </c:pt>
                <c:pt idx="266">
                  <c:v>2027.5275221968514</c:v>
                </c:pt>
                <c:pt idx="267">
                  <c:v>2027.5275221968514</c:v>
                </c:pt>
                <c:pt idx="268">
                  <c:v>2027.5275221968514</c:v>
                </c:pt>
                <c:pt idx="269">
                  <c:v>2027.5275221968514</c:v>
                </c:pt>
                <c:pt idx="270">
                  <c:v>2027.5275221968514</c:v>
                </c:pt>
                <c:pt idx="271">
                  <c:v>2027.5275221968514</c:v>
                </c:pt>
                <c:pt idx="272">
                  <c:v>2027.5275221968514</c:v>
                </c:pt>
                <c:pt idx="273">
                  <c:v>2027.5275221968514</c:v>
                </c:pt>
                <c:pt idx="274">
                  <c:v>2027.5275221968514</c:v>
                </c:pt>
                <c:pt idx="275">
                  <c:v>2027.5275221968514</c:v>
                </c:pt>
                <c:pt idx="276">
                  <c:v>2027.5275221968514</c:v>
                </c:pt>
                <c:pt idx="277">
                  <c:v>2027.5275221968514</c:v>
                </c:pt>
                <c:pt idx="278">
                  <c:v>2027.5275221968514</c:v>
                </c:pt>
                <c:pt idx="279">
                  <c:v>2027.5275221968514</c:v>
                </c:pt>
                <c:pt idx="280">
                  <c:v>2027.5275221968514</c:v>
                </c:pt>
                <c:pt idx="281">
                  <c:v>2027.5275221968514</c:v>
                </c:pt>
                <c:pt idx="282">
                  <c:v>2027.5275221968514</c:v>
                </c:pt>
                <c:pt idx="283">
                  <c:v>2027.5275221968514</c:v>
                </c:pt>
                <c:pt idx="284">
                  <c:v>2027.5275221968514</c:v>
                </c:pt>
                <c:pt idx="285">
                  <c:v>2027.5275221968514</c:v>
                </c:pt>
                <c:pt idx="286">
                  <c:v>2027.5275221968514</c:v>
                </c:pt>
                <c:pt idx="287">
                  <c:v>2027.5275221968514</c:v>
                </c:pt>
                <c:pt idx="288">
                  <c:v>2027.5275221968514</c:v>
                </c:pt>
                <c:pt idx="289">
                  <c:v>2027.5275221968514</c:v>
                </c:pt>
                <c:pt idx="290">
                  <c:v>2027.5275221968514</c:v>
                </c:pt>
                <c:pt idx="291">
                  <c:v>2027.5275221968514</c:v>
                </c:pt>
                <c:pt idx="292">
                  <c:v>2027.5275221968514</c:v>
                </c:pt>
                <c:pt idx="293">
                  <c:v>2027.5275221968514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A7D-7142-837F-C12F08717F82}"/>
            </c:ext>
          </c:extLst>
        </c:ser>
        <c:ser>
          <c:idx val="14"/>
          <c:order val="12"/>
          <c:tx>
            <c:strRef>
              <c:f>'Elo Data'!$AI$2</c:f>
              <c:strCache>
                <c:ptCount val="1"/>
                <c:pt idx="0">
                  <c:v>Kevin L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'Elo Data'!$AI$3:$AI$296</c:f>
              <c:numCache>
                <c:formatCode>0.0</c:formatCode>
                <c:ptCount val="29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2015</c:v>
                </c:pt>
                <c:pt idx="61">
                  <c:v>2015</c:v>
                </c:pt>
                <c:pt idx="62">
                  <c:v>2015</c:v>
                </c:pt>
                <c:pt idx="63">
                  <c:v>2015</c:v>
                </c:pt>
                <c:pt idx="64">
                  <c:v>2015</c:v>
                </c:pt>
                <c:pt idx="65">
                  <c:v>2015</c:v>
                </c:pt>
                <c:pt idx="66">
                  <c:v>2015</c:v>
                </c:pt>
                <c:pt idx="67">
                  <c:v>2015</c:v>
                </c:pt>
                <c:pt idx="68">
                  <c:v>2015</c:v>
                </c:pt>
                <c:pt idx="69">
                  <c:v>2015</c:v>
                </c:pt>
                <c:pt idx="70">
                  <c:v>2015</c:v>
                </c:pt>
                <c:pt idx="71">
                  <c:v>2015</c:v>
                </c:pt>
                <c:pt idx="72">
                  <c:v>2015</c:v>
                </c:pt>
                <c:pt idx="73">
                  <c:v>2015</c:v>
                </c:pt>
                <c:pt idx="74">
                  <c:v>2015</c:v>
                </c:pt>
                <c:pt idx="75">
                  <c:v>2015</c:v>
                </c:pt>
                <c:pt idx="76">
                  <c:v>2015</c:v>
                </c:pt>
                <c:pt idx="77">
                  <c:v>2015</c:v>
                </c:pt>
                <c:pt idx="78">
                  <c:v>2015</c:v>
                </c:pt>
                <c:pt idx="79">
                  <c:v>2015</c:v>
                </c:pt>
                <c:pt idx="80">
                  <c:v>2015</c:v>
                </c:pt>
                <c:pt idx="81">
                  <c:v>2015</c:v>
                </c:pt>
                <c:pt idx="82">
                  <c:v>2015</c:v>
                </c:pt>
                <c:pt idx="83">
                  <c:v>2015</c:v>
                </c:pt>
                <c:pt idx="84">
                  <c:v>2015</c:v>
                </c:pt>
                <c:pt idx="85">
                  <c:v>2015</c:v>
                </c:pt>
                <c:pt idx="86">
                  <c:v>2015</c:v>
                </c:pt>
                <c:pt idx="87">
                  <c:v>2015</c:v>
                </c:pt>
                <c:pt idx="88">
                  <c:v>2015</c:v>
                </c:pt>
                <c:pt idx="89">
                  <c:v>2015</c:v>
                </c:pt>
                <c:pt idx="90">
                  <c:v>2015</c:v>
                </c:pt>
                <c:pt idx="91">
                  <c:v>2015</c:v>
                </c:pt>
                <c:pt idx="92">
                  <c:v>2015</c:v>
                </c:pt>
                <c:pt idx="93">
                  <c:v>2015</c:v>
                </c:pt>
                <c:pt idx="94">
                  <c:v>2015</c:v>
                </c:pt>
                <c:pt idx="95">
                  <c:v>2015</c:v>
                </c:pt>
                <c:pt idx="96">
                  <c:v>2015</c:v>
                </c:pt>
                <c:pt idx="97">
                  <c:v>2015</c:v>
                </c:pt>
                <c:pt idx="98">
                  <c:v>2015</c:v>
                </c:pt>
                <c:pt idx="99">
                  <c:v>2015</c:v>
                </c:pt>
                <c:pt idx="100">
                  <c:v>2015</c:v>
                </c:pt>
                <c:pt idx="101">
                  <c:v>2015</c:v>
                </c:pt>
                <c:pt idx="102">
                  <c:v>2015</c:v>
                </c:pt>
                <c:pt idx="103">
                  <c:v>2015</c:v>
                </c:pt>
                <c:pt idx="104">
                  <c:v>1995.273144788576</c:v>
                </c:pt>
                <c:pt idx="105">
                  <c:v>1995.273144788576</c:v>
                </c:pt>
                <c:pt idx="106">
                  <c:v>1995.273144788576</c:v>
                </c:pt>
                <c:pt idx="107">
                  <c:v>1995.273144788576</c:v>
                </c:pt>
                <c:pt idx="108">
                  <c:v>1995.273144788576</c:v>
                </c:pt>
                <c:pt idx="109">
                  <c:v>1995.273144788576</c:v>
                </c:pt>
                <c:pt idx="110">
                  <c:v>1995.273144788576</c:v>
                </c:pt>
                <c:pt idx="111">
                  <c:v>1980.4772069423966</c:v>
                </c:pt>
                <c:pt idx="112">
                  <c:v>1980.4772069423966</c:v>
                </c:pt>
                <c:pt idx="113">
                  <c:v>1980.4772069423966</c:v>
                </c:pt>
                <c:pt idx="114">
                  <c:v>1980.4772069423966</c:v>
                </c:pt>
                <c:pt idx="115">
                  <c:v>1980.4772069423966</c:v>
                </c:pt>
                <c:pt idx="116">
                  <c:v>1980.4772069423966</c:v>
                </c:pt>
                <c:pt idx="117">
                  <c:v>1980.4772069423966</c:v>
                </c:pt>
                <c:pt idx="118">
                  <c:v>1980.4772069423966</c:v>
                </c:pt>
                <c:pt idx="119">
                  <c:v>1980.4772069423966</c:v>
                </c:pt>
                <c:pt idx="120">
                  <c:v>1980.4772069423966</c:v>
                </c:pt>
                <c:pt idx="121">
                  <c:v>1980.4772069423966</c:v>
                </c:pt>
                <c:pt idx="122">
                  <c:v>1980.4772069423966</c:v>
                </c:pt>
                <c:pt idx="123">
                  <c:v>1980.4772069423966</c:v>
                </c:pt>
                <c:pt idx="124">
                  <c:v>1980.4772069423966</c:v>
                </c:pt>
                <c:pt idx="125">
                  <c:v>1980.4772069423966</c:v>
                </c:pt>
                <c:pt idx="126">
                  <c:v>1980.4772069423966</c:v>
                </c:pt>
                <c:pt idx="127">
                  <c:v>1980.4772069423966</c:v>
                </c:pt>
                <c:pt idx="128">
                  <c:v>1980.4772069423966</c:v>
                </c:pt>
                <c:pt idx="129">
                  <c:v>1980.4772069423966</c:v>
                </c:pt>
                <c:pt idx="130">
                  <c:v>1963.1111275471101</c:v>
                </c:pt>
                <c:pt idx="131">
                  <c:v>1963.1111275471101</c:v>
                </c:pt>
                <c:pt idx="132">
                  <c:v>1963.1111275471101</c:v>
                </c:pt>
                <c:pt idx="133">
                  <c:v>1963.1111275471101</c:v>
                </c:pt>
                <c:pt idx="134">
                  <c:v>1963.1111275471101</c:v>
                </c:pt>
                <c:pt idx="135">
                  <c:v>1963.1111275471101</c:v>
                </c:pt>
                <c:pt idx="136">
                  <c:v>1963.1111275471101</c:v>
                </c:pt>
                <c:pt idx="137">
                  <c:v>1963.1111275471101</c:v>
                </c:pt>
                <c:pt idx="138">
                  <c:v>1963.1111275471101</c:v>
                </c:pt>
                <c:pt idx="139">
                  <c:v>1963.1111275471101</c:v>
                </c:pt>
                <c:pt idx="140">
                  <c:v>1946.645047008921</c:v>
                </c:pt>
                <c:pt idx="141">
                  <c:v>1946.645047008921</c:v>
                </c:pt>
                <c:pt idx="142">
                  <c:v>1946.645047008921</c:v>
                </c:pt>
                <c:pt idx="143">
                  <c:v>1946.645047008921</c:v>
                </c:pt>
                <c:pt idx="144">
                  <c:v>1946.645047008921</c:v>
                </c:pt>
                <c:pt idx="145">
                  <c:v>1946.645047008921</c:v>
                </c:pt>
                <c:pt idx="146">
                  <c:v>1946.645047008921</c:v>
                </c:pt>
                <c:pt idx="147">
                  <c:v>1946.645047008921</c:v>
                </c:pt>
                <c:pt idx="148">
                  <c:v>1946.645047008921</c:v>
                </c:pt>
                <c:pt idx="149">
                  <c:v>1946.645047008921</c:v>
                </c:pt>
                <c:pt idx="150">
                  <c:v>1946.645047008921</c:v>
                </c:pt>
                <c:pt idx="151">
                  <c:v>1946.645047008921</c:v>
                </c:pt>
                <c:pt idx="152">
                  <c:v>1946.645047008921</c:v>
                </c:pt>
                <c:pt idx="153">
                  <c:v>1946.645047008921</c:v>
                </c:pt>
                <c:pt idx="154">
                  <c:v>1946.645047008921</c:v>
                </c:pt>
                <c:pt idx="155">
                  <c:v>1946.645047008921</c:v>
                </c:pt>
                <c:pt idx="156">
                  <c:v>1946.645047008921</c:v>
                </c:pt>
                <c:pt idx="157">
                  <c:v>1946.645047008921</c:v>
                </c:pt>
                <c:pt idx="158">
                  <c:v>1946.645047008921</c:v>
                </c:pt>
                <c:pt idx="159">
                  <c:v>1946.645047008921</c:v>
                </c:pt>
                <c:pt idx="160">
                  <c:v>1946.645047008921</c:v>
                </c:pt>
                <c:pt idx="161">
                  <c:v>1946.645047008921</c:v>
                </c:pt>
                <c:pt idx="162">
                  <c:v>1946.645047008921</c:v>
                </c:pt>
                <c:pt idx="163">
                  <c:v>1946.645047008921</c:v>
                </c:pt>
                <c:pt idx="164">
                  <c:v>1946.645047008921</c:v>
                </c:pt>
                <c:pt idx="165">
                  <c:v>1946.645047008921</c:v>
                </c:pt>
                <c:pt idx="166">
                  <c:v>1946.645047008921</c:v>
                </c:pt>
                <c:pt idx="167">
                  <c:v>1946.645047008921</c:v>
                </c:pt>
                <c:pt idx="168">
                  <c:v>1946.645047008921</c:v>
                </c:pt>
                <c:pt idx="169">
                  <c:v>1946.645047008921</c:v>
                </c:pt>
                <c:pt idx="170">
                  <c:v>1929.7026484469404</c:v>
                </c:pt>
                <c:pt idx="171">
                  <c:v>1929.7026484469404</c:v>
                </c:pt>
                <c:pt idx="172">
                  <c:v>1929.7026484469404</c:v>
                </c:pt>
                <c:pt idx="173">
                  <c:v>1929.7026484469404</c:v>
                </c:pt>
                <c:pt idx="174">
                  <c:v>1929.7026484469404</c:v>
                </c:pt>
                <c:pt idx="175">
                  <c:v>1929.7026484469404</c:v>
                </c:pt>
                <c:pt idx="176">
                  <c:v>1929.7026484469404</c:v>
                </c:pt>
                <c:pt idx="177">
                  <c:v>1929.7026484469404</c:v>
                </c:pt>
                <c:pt idx="178">
                  <c:v>1929.7026484469404</c:v>
                </c:pt>
                <c:pt idx="179">
                  <c:v>1929.7026484469404</c:v>
                </c:pt>
                <c:pt idx="180">
                  <c:v>1929.7026484469404</c:v>
                </c:pt>
                <c:pt idx="181">
                  <c:v>1929.7026484469404</c:v>
                </c:pt>
                <c:pt idx="182">
                  <c:v>1929.7026484469404</c:v>
                </c:pt>
                <c:pt idx="183">
                  <c:v>1929.7026484469404</c:v>
                </c:pt>
                <c:pt idx="184">
                  <c:v>1929.7026484469404</c:v>
                </c:pt>
                <c:pt idx="185">
                  <c:v>1929.7026484469404</c:v>
                </c:pt>
                <c:pt idx="186">
                  <c:v>1929.7026484469404</c:v>
                </c:pt>
                <c:pt idx="187">
                  <c:v>1929.7026484469404</c:v>
                </c:pt>
                <c:pt idx="188">
                  <c:v>1929.7026484469404</c:v>
                </c:pt>
                <c:pt idx="189">
                  <c:v>1929.7026484469404</c:v>
                </c:pt>
                <c:pt idx="190">
                  <c:v>1929.7026484469404</c:v>
                </c:pt>
                <c:pt idx="191">
                  <c:v>1929.7026484469404</c:v>
                </c:pt>
                <c:pt idx="192">
                  <c:v>1929.7026484469404</c:v>
                </c:pt>
                <c:pt idx="193">
                  <c:v>1929.7026484469404</c:v>
                </c:pt>
                <c:pt idx="194">
                  <c:v>1929.7026484469404</c:v>
                </c:pt>
                <c:pt idx="195">
                  <c:v>1929.7026484469404</c:v>
                </c:pt>
                <c:pt idx="196">
                  <c:v>1929.7026484469404</c:v>
                </c:pt>
                <c:pt idx="197">
                  <c:v>1929.7026484469404</c:v>
                </c:pt>
                <c:pt idx="198">
                  <c:v>1929.7026484469404</c:v>
                </c:pt>
                <c:pt idx="199">
                  <c:v>1929.7026484469404</c:v>
                </c:pt>
                <c:pt idx="200">
                  <c:v>1929.7026484469404</c:v>
                </c:pt>
                <c:pt idx="201">
                  <c:v>1929.7026484469404</c:v>
                </c:pt>
                <c:pt idx="202">
                  <c:v>1929.7026484469404</c:v>
                </c:pt>
                <c:pt idx="203">
                  <c:v>1929.7026484469404</c:v>
                </c:pt>
                <c:pt idx="204">
                  <c:v>1929.7026484469404</c:v>
                </c:pt>
                <c:pt idx="205">
                  <c:v>1929.7026484469404</c:v>
                </c:pt>
                <c:pt idx="206">
                  <c:v>1929.7026484469404</c:v>
                </c:pt>
                <c:pt idx="207">
                  <c:v>1929.7026484469404</c:v>
                </c:pt>
                <c:pt idx="208">
                  <c:v>1929.7026484469404</c:v>
                </c:pt>
                <c:pt idx="209">
                  <c:v>1929.7026484469404</c:v>
                </c:pt>
                <c:pt idx="210">
                  <c:v>1929.7026484469404</c:v>
                </c:pt>
                <c:pt idx="211">
                  <c:v>1929.7026484469404</c:v>
                </c:pt>
                <c:pt idx="212">
                  <c:v>1929.7026484469404</c:v>
                </c:pt>
                <c:pt idx="213">
                  <c:v>1929.7026484469404</c:v>
                </c:pt>
                <c:pt idx="214">
                  <c:v>1929.7026484469404</c:v>
                </c:pt>
                <c:pt idx="215">
                  <c:v>1929.7026484469404</c:v>
                </c:pt>
                <c:pt idx="216">
                  <c:v>1929.7026484469404</c:v>
                </c:pt>
                <c:pt idx="217">
                  <c:v>1929.7026484469404</c:v>
                </c:pt>
                <c:pt idx="218">
                  <c:v>1929.7026484469404</c:v>
                </c:pt>
                <c:pt idx="219">
                  <c:v>1929.7026484469404</c:v>
                </c:pt>
                <c:pt idx="220">
                  <c:v>1929.7026484469404</c:v>
                </c:pt>
                <c:pt idx="221">
                  <c:v>1929.7026484469404</c:v>
                </c:pt>
                <c:pt idx="222">
                  <c:v>1929.7026484469404</c:v>
                </c:pt>
                <c:pt idx="223">
                  <c:v>1929.7026484469404</c:v>
                </c:pt>
                <c:pt idx="224">
                  <c:v>1929.7026484469404</c:v>
                </c:pt>
                <c:pt idx="225">
                  <c:v>1929.7026484469404</c:v>
                </c:pt>
                <c:pt idx="226">
                  <c:v>1929.7026484469404</c:v>
                </c:pt>
                <c:pt idx="227">
                  <c:v>1929.7026484469404</c:v>
                </c:pt>
                <c:pt idx="228">
                  <c:v>1929.7026484469404</c:v>
                </c:pt>
                <c:pt idx="229">
                  <c:v>1929.7026484469404</c:v>
                </c:pt>
                <c:pt idx="230">
                  <c:v>1929.7026484469404</c:v>
                </c:pt>
                <c:pt idx="231">
                  <c:v>1929.7026484469404</c:v>
                </c:pt>
                <c:pt idx="232">
                  <c:v>1929.7026484469404</c:v>
                </c:pt>
                <c:pt idx="233">
                  <c:v>1929.7026484469404</c:v>
                </c:pt>
                <c:pt idx="234">
                  <c:v>1929.7026484469404</c:v>
                </c:pt>
                <c:pt idx="235">
                  <c:v>1929.7026484469404</c:v>
                </c:pt>
                <c:pt idx="236">
                  <c:v>1929.7026484469404</c:v>
                </c:pt>
                <c:pt idx="237">
                  <c:v>1929.7026484469404</c:v>
                </c:pt>
                <c:pt idx="238">
                  <c:v>1929.7026484469404</c:v>
                </c:pt>
                <c:pt idx="239">
                  <c:v>1929.7026484469404</c:v>
                </c:pt>
                <c:pt idx="240">
                  <c:v>1929.7026484469404</c:v>
                </c:pt>
                <c:pt idx="241">
                  <c:v>1929.7026484469404</c:v>
                </c:pt>
                <c:pt idx="242">
                  <c:v>1929.7026484469404</c:v>
                </c:pt>
                <c:pt idx="243">
                  <c:v>1929.7026484469404</c:v>
                </c:pt>
                <c:pt idx="244">
                  <c:v>1929.7026484469404</c:v>
                </c:pt>
                <c:pt idx="245">
                  <c:v>1929.7026484469404</c:v>
                </c:pt>
                <c:pt idx="246">
                  <c:v>1929.7026484469404</c:v>
                </c:pt>
                <c:pt idx="247">
                  <c:v>1929.7026484469404</c:v>
                </c:pt>
                <c:pt idx="248">
                  <c:v>1929.7026484469404</c:v>
                </c:pt>
                <c:pt idx="249">
                  <c:v>1929.7026484469404</c:v>
                </c:pt>
                <c:pt idx="250">
                  <c:v>1929.7026484469404</c:v>
                </c:pt>
                <c:pt idx="251">
                  <c:v>1929.7026484469404</c:v>
                </c:pt>
                <c:pt idx="252">
                  <c:v>1929.7026484469404</c:v>
                </c:pt>
                <c:pt idx="253">
                  <c:v>1929.7026484469404</c:v>
                </c:pt>
                <c:pt idx="254">
                  <c:v>1929.7026484469404</c:v>
                </c:pt>
                <c:pt idx="255">
                  <c:v>1929.7026484469404</c:v>
                </c:pt>
                <c:pt idx="256">
                  <c:v>1929.7026484469404</c:v>
                </c:pt>
                <c:pt idx="257">
                  <c:v>1929.7026484469404</c:v>
                </c:pt>
                <c:pt idx="258">
                  <c:v>1929.7026484469404</c:v>
                </c:pt>
                <c:pt idx="259">
                  <c:v>1929.7026484469404</c:v>
                </c:pt>
                <c:pt idx="260">
                  <c:v>1929.7026484469404</c:v>
                </c:pt>
                <c:pt idx="261">
                  <c:v>1929.7026484469404</c:v>
                </c:pt>
                <c:pt idx="262">
                  <c:v>1929.7026484469404</c:v>
                </c:pt>
                <c:pt idx="263">
                  <c:v>1929.7026484469404</c:v>
                </c:pt>
                <c:pt idx="264">
                  <c:v>1929.7026484469404</c:v>
                </c:pt>
                <c:pt idx="265">
                  <c:v>1929.7026484469404</c:v>
                </c:pt>
                <c:pt idx="266">
                  <c:v>1929.7026484469404</c:v>
                </c:pt>
                <c:pt idx="267">
                  <c:v>1929.7026484469404</c:v>
                </c:pt>
                <c:pt idx="268">
                  <c:v>1929.7026484469404</c:v>
                </c:pt>
                <c:pt idx="269">
                  <c:v>1929.7026484469404</c:v>
                </c:pt>
                <c:pt idx="270">
                  <c:v>1929.7026484469404</c:v>
                </c:pt>
                <c:pt idx="271">
                  <c:v>1929.7026484469404</c:v>
                </c:pt>
                <c:pt idx="272">
                  <c:v>1929.7026484469404</c:v>
                </c:pt>
                <c:pt idx="273">
                  <c:v>1929.7026484469404</c:v>
                </c:pt>
                <c:pt idx="274">
                  <c:v>1929.7026484469404</c:v>
                </c:pt>
                <c:pt idx="275">
                  <c:v>1929.7026484469404</c:v>
                </c:pt>
                <c:pt idx="276">
                  <c:v>1929.7026484469404</c:v>
                </c:pt>
                <c:pt idx="277">
                  <c:v>1929.7026484469404</c:v>
                </c:pt>
                <c:pt idx="278">
                  <c:v>1929.7026484469404</c:v>
                </c:pt>
                <c:pt idx="279">
                  <c:v>1929.7026484469404</c:v>
                </c:pt>
                <c:pt idx="280">
                  <c:v>1929.7026484469404</c:v>
                </c:pt>
                <c:pt idx="281">
                  <c:v>1929.7026484469404</c:v>
                </c:pt>
                <c:pt idx="282">
                  <c:v>1929.7026484469404</c:v>
                </c:pt>
                <c:pt idx="283">
                  <c:v>1929.7026484469404</c:v>
                </c:pt>
                <c:pt idx="284">
                  <c:v>1929.7026484469404</c:v>
                </c:pt>
                <c:pt idx="285">
                  <c:v>1929.7026484469404</c:v>
                </c:pt>
                <c:pt idx="286">
                  <c:v>1929.7026484469404</c:v>
                </c:pt>
                <c:pt idx="287">
                  <c:v>1929.7026484469404</c:v>
                </c:pt>
                <c:pt idx="288">
                  <c:v>1929.7026484469404</c:v>
                </c:pt>
                <c:pt idx="289">
                  <c:v>1929.7026484469404</c:v>
                </c:pt>
                <c:pt idx="290">
                  <c:v>1929.7026484469404</c:v>
                </c:pt>
                <c:pt idx="291">
                  <c:v>1929.7026484469404</c:v>
                </c:pt>
                <c:pt idx="292">
                  <c:v>1929.7026484469404</c:v>
                </c:pt>
                <c:pt idx="293">
                  <c:v>1929.7026484469404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A7D-7142-837F-C12F08717F82}"/>
            </c:ext>
          </c:extLst>
        </c:ser>
        <c:ser>
          <c:idx val="15"/>
          <c:order val="13"/>
          <c:tx>
            <c:strRef>
              <c:f>'Elo Data'!$AJ$2</c:f>
              <c:strCache>
                <c:ptCount val="1"/>
                <c:pt idx="0">
                  <c:v>R - Kevin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'Elo Data'!$AJ$3:$AJ$296</c:f>
              <c:numCache>
                <c:formatCode>0.0</c:formatCode>
                <c:ptCount val="29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2000</c:v>
                </c:pt>
                <c:pt idx="61">
                  <c:v>2000</c:v>
                </c:pt>
                <c:pt idx="62">
                  <c:v>2014.3528000084657</c:v>
                </c:pt>
                <c:pt idx="63">
                  <c:v>2014.3528000084657</c:v>
                </c:pt>
                <c:pt idx="64">
                  <c:v>2014.3528000084657</c:v>
                </c:pt>
                <c:pt idx="65">
                  <c:v>2014.3528000084657</c:v>
                </c:pt>
                <c:pt idx="66">
                  <c:v>2014.3528000084657</c:v>
                </c:pt>
                <c:pt idx="67">
                  <c:v>2014.3528000084657</c:v>
                </c:pt>
                <c:pt idx="68">
                  <c:v>2014.3528000084657</c:v>
                </c:pt>
                <c:pt idx="69">
                  <c:v>2014.3528000084657</c:v>
                </c:pt>
                <c:pt idx="70">
                  <c:v>2014.3528000084657</c:v>
                </c:pt>
                <c:pt idx="71">
                  <c:v>2014.3528000084657</c:v>
                </c:pt>
                <c:pt idx="72">
                  <c:v>2014.3528000084657</c:v>
                </c:pt>
                <c:pt idx="73">
                  <c:v>2014.3528000084657</c:v>
                </c:pt>
                <c:pt idx="74">
                  <c:v>2014.3528000084657</c:v>
                </c:pt>
                <c:pt idx="75">
                  <c:v>2014.3528000084657</c:v>
                </c:pt>
                <c:pt idx="76">
                  <c:v>2014.3528000084657</c:v>
                </c:pt>
                <c:pt idx="77">
                  <c:v>2014.3528000084657</c:v>
                </c:pt>
                <c:pt idx="78">
                  <c:v>2014.3528000084657</c:v>
                </c:pt>
                <c:pt idx="79">
                  <c:v>2014.3528000084657</c:v>
                </c:pt>
                <c:pt idx="80">
                  <c:v>2014.3528000084657</c:v>
                </c:pt>
                <c:pt idx="81">
                  <c:v>2014.3528000084657</c:v>
                </c:pt>
                <c:pt idx="82">
                  <c:v>2014.3528000084657</c:v>
                </c:pt>
                <c:pt idx="83">
                  <c:v>2014.3528000084657</c:v>
                </c:pt>
                <c:pt idx="84">
                  <c:v>2014.3528000084657</c:v>
                </c:pt>
                <c:pt idx="85">
                  <c:v>2014.3528000084657</c:v>
                </c:pt>
                <c:pt idx="86">
                  <c:v>2014.3528000084657</c:v>
                </c:pt>
                <c:pt idx="87">
                  <c:v>2014.3528000084657</c:v>
                </c:pt>
                <c:pt idx="88">
                  <c:v>2014.3528000084657</c:v>
                </c:pt>
                <c:pt idx="89">
                  <c:v>2014.3528000084657</c:v>
                </c:pt>
                <c:pt idx="90">
                  <c:v>2014.3528000084657</c:v>
                </c:pt>
                <c:pt idx="91">
                  <c:v>2014.3528000084657</c:v>
                </c:pt>
                <c:pt idx="92">
                  <c:v>2014.3528000084657</c:v>
                </c:pt>
                <c:pt idx="93">
                  <c:v>2014.3528000084657</c:v>
                </c:pt>
                <c:pt idx="94">
                  <c:v>2014.3528000084657</c:v>
                </c:pt>
                <c:pt idx="95">
                  <c:v>2014.3528000084657</c:v>
                </c:pt>
                <c:pt idx="96">
                  <c:v>2014.3528000084657</c:v>
                </c:pt>
                <c:pt idx="97">
                  <c:v>2014.3528000084657</c:v>
                </c:pt>
                <c:pt idx="98">
                  <c:v>2014.3528000084657</c:v>
                </c:pt>
                <c:pt idx="99">
                  <c:v>2014.3528000084657</c:v>
                </c:pt>
                <c:pt idx="100">
                  <c:v>2014.3528000084657</c:v>
                </c:pt>
                <c:pt idx="101">
                  <c:v>2014.3528000084657</c:v>
                </c:pt>
                <c:pt idx="102">
                  <c:v>2014.3528000084657</c:v>
                </c:pt>
                <c:pt idx="103">
                  <c:v>2014.3528000084657</c:v>
                </c:pt>
                <c:pt idx="104">
                  <c:v>2014.3528000084657</c:v>
                </c:pt>
                <c:pt idx="105">
                  <c:v>2014.3528000084657</c:v>
                </c:pt>
                <c:pt idx="106">
                  <c:v>2014.3528000084657</c:v>
                </c:pt>
                <c:pt idx="107">
                  <c:v>2014.3528000084657</c:v>
                </c:pt>
                <c:pt idx="108">
                  <c:v>2014.3528000084657</c:v>
                </c:pt>
                <c:pt idx="109">
                  <c:v>2014.3528000084657</c:v>
                </c:pt>
                <c:pt idx="110">
                  <c:v>2014.3528000084657</c:v>
                </c:pt>
                <c:pt idx="111">
                  <c:v>2014.3528000084657</c:v>
                </c:pt>
                <c:pt idx="112">
                  <c:v>2014.3528000084657</c:v>
                </c:pt>
                <c:pt idx="113">
                  <c:v>2014.3528000084657</c:v>
                </c:pt>
                <c:pt idx="114">
                  <c:v>2014.3528000084657</c:v>
                </c:pt>
                <c:pt idx="115">
                  <c:v>2014.3528000084657</c:v>
                </c:pt>
                <c:pt idx="116">
                  <c:v>2014.3528000084657</c:v>
                </c:pt>
                <c:pt idx="117">
                  <c:v>2014.3528000084657</c:v>
                </c:pt>
                <c:pt idx="118">
                  <c:v>2014.3528000084657</c:v>
                </c:pt>
                <c:pt idx="119">
                  <c:v>2014.3528000084657</c:v>
                </c:pt>
                <c:pt idx="120">
                  <c:v>2014.3528000084657</c:v>
                </c:pt>
                <c:pt idx="121">
                  <c:v>2014.3528000084657</c:v>
                </c:pt>
                <c:pt idx="122">
                  <c:v>2014.3528000084657</c:v>
                </c:pt>
                <c:pt idx="123">
                  <c:v>2014.3528000084657</c:v>
                </c:pt>
                <c:pt idx="124">
                  <c:v>2014.3528000084657</c:v>
                </c:pt>
                <c:pt idx="125">
                  <c:v>2014.3528000084657</c:v>
                </c:pt>
                <c:pt idx="126">
                  <c:v>2014.3528000084657</c:v>
                </c:pt>
                <c:pt idx="127">
                  <c:v>2014.3528000084657</c:v>
                </c:pt>
                <c:pt idx="128">
                  <c:v>2014.3528000084657</c:v>
                </c:pt>
                <c:pt idx="129">
                  <c:v>2014.3528000084657</c:v>
                </c:pt>
                <c:pt idx="130">
                  <c:v>2014.3528000084657</c:v>
                </c:pt>
                <c:pt idx="131">
                  <c:v>2014.3528000084657</c:v>
                </c:pt>
                <c:pt idx="132">
                  <c:v>2014.3528000084657</c:v>
                </c:pt>
                <c:pt idx="133">
                  <c:v>2014.3528000084657</c:v>
                </c:pt>
                <c:pt idx="134">
                  <c:v>2014.3528000084657</c:v>
                </c:pt>
                <c:pt idx="135">
                  <c:v>2014.3528000084657</c:v>
                </c:pt>
                <c:pt idx="136">
                  <c:v>2014.3528000084657</c:v>
                </c:pt>
                <c:pt idx="137">
                  <c:v>2014.3528000084657</c:v>
                </c:pt>
                <c:pt idx="138">
                  <c:v>2014.3528000084657</c:v>
                </c:pt>
                <c:pt idx="139">
                  <c:v>2014.3528000084657</c:v>
                </c:pt>
                <c:pt idx="140">
                  <c:v>2014.3528000084657</c:v>
                </c:pt>
                <c:pt idx="141">
                  <c:v>2014.3528000084657</c:v>
                </c:pt>
                <c:pt idx="142">
                  <c:v>2014.3528000084657</c:v>
                </c:pt>
                <c:pt idx="143">
                  <c:v>2014.3528000084657</c:v>
                </c:pt>
                <c:pt idx="144">
                  <c:v>2014.3528000084657</c:v>
                </c:pt>
                <c:pt idx="145">
                  <c:v>2014.3528000084657</c:v>
                </c:pt>
                <c:pt idx="146">
                  <c:v>2014.3528000084657</c:v>
                </c:pt>
                <c:pt idx="147">
                  <c:v>2014.3528000084657</c:v>
                </c:pt>
                <c:pt idx="148">
                  <c:v>2014.3528000084657</c:v>
                </c:pt>
                <c:pt idx="149">
                  <c:v>2014.3528000084657</c:v>
                </c:pt>
                <c:pt idx="150">
                  <c:v>2014.3528000084657</c:v>
                </c:pt>
                <c:pt idx="151">
                  <c:v>2014.3528000084657</c:v>
                </c:pt>
                <c:pt idx="152">
                  <c:v>2014.3528000084657</c:v>
                </c:pt>
                <c:pt idx="153">
                  <c:v>2014.3528000084657</c:v>
                </c:pt>
                <c:pt idx="154">
                  <c:v>2014.3528000084657</c:v>
                </c:pt>
                <c:pt idx="155">
                  <c:v>2014.3528000084657</c:v>
                </c:pt>
                <c:pt idx="156">
                  <c:v>2000.1952605247079</c:v>
                </c:pt>
                <c:pt idx="157">
                  <c:v>2000.1952605247079</c:v>
                </c:pt>
                <c:pt idx="158">
                  <c:v>2000.1952605247079</c:v>
                </c:pt>
                <c:pt idx="159">
                  <c:v>2000.1952605247079</c:v>
                </c:pt>
                <c:pt idx="160">
                  <c:v>2000.1952605247079</c:v>
                </c:pt>
                <c:pt idx="161">
                  <c:v>2000.1952605247079</c:v>
                </c:pt>
                <c:pt idx="162">
                  <c:v>2000.1952605247079</c:v>
                </c:pt>
                <c:pt idx="163">
                  <c:v>2000.1952605247079</c:v>
                </c:pt>
                <c:pt idx="164">
                  <c:v>2000.1952605247079</c:v>
                </c:pt>
                <c:pt idx="165">
                  <c:v>2000.1952605247079</c:v>
                </c:pt>
                <c:pt idx="166">
                  <c:v>2000.1952605247079</c:v>
                </c:pt>
                <c:pt idx="167">
                  <c:v>2000.1952605247079</c:v>
                </c:pt>
                <c:pt idx="168">
                  <c:v>2000.1952605247079</c:v>
                </c:pt>
                <c:pt idx="169">
                  <c:v>2000.1952605247079</c:v>
                </c:pt>
                <c:pt idx="170">
                  <c:v>2000.1952605247079</c:v>
                </c:pt>
                <c:pt idx="171">
                  <c:v>2000.1952605247079</c:v>
                </c:pt>
                <c:pt idx="172">
                  <c:v>2000.1952605247079</c:v>
                </c:pt>
                <c:pt idx="173">
                  <c:v>2000.1952605247079</c:v>
                </c:pt>
                <c:pt idx="174">
                  <c:v>2000.1952605247079</c:v>
                </c:pt>
                <c:pt idx="175">
                  <c:v>2000.1952605247079</c:v>
                </c:pt>
                <c:pt idx="176">
                  <c:v>2000.1952605247079</c:v>
                </c:pt>
                <c:pt idx="177">
                  <c:v>2000.1952605247079</c:v>
                </c:pt>
                <c:pt idx="178">
                  <c:v>2000.1952605247079</c:v>
                </c:pt>
                <c:pt idx="179">
                  <c:v>2000.1952605247079</c:v>
                </c:pt>
                <c:pt idx="180">
                  <c:v>2000.1952605247079</c:v>
                </c:pt>
                <c:pt idx="181">
                  <c:v>2000.1952605247079</c:v>
                </c:pt>
                <c:pt idx="182">
                  <c:v>2000.1952605247079</c:v>
                </c:pt>
                <c:pt idx="183">
                  <c:v>2000.1952605247079</c:v>
                </c:pt>
                <c:pt idx="184">
                  <c:v>2000.1952605247079</c:v>
                </c:pt>
                <c:pt idx="185">
                  <c:v>2000.1952605247079</c:v>
                </c:pt>
                <c:pt idx="186">
                  <c:v>2000.1952605247079</c:v>
                </c:pt>
                <c:pt idx="187">
                  <c:v>2000.1952605247079</c:v>
                </c:pt>
                <c:pt idx="188">
                  <c:v>2000.1952605247079</c:v>
                </c:pt>
                <c:pt idx="189">
                  <c:v>2000.1952605247079</c:v>
                </c:pt>
                <c:pt idx="190">
                  <c:v>2000.1952605247079</c:v>
                </c:pt>
                <c:pt idx="191">
                  <c:v>2000.1952605247079</c:v>
                </c:pt>
                <c:pt idx="192">
                  <c:v>2000.1952605247079</c:v>
                </c:pt>
                <c:pt idx="193">
                  <c:v>2000.1952605247079</c:v>
                </c:pt>
                <c:pt idx="194">
                  <c:v>2000.1952605247079</c:v>
                </c:pt>
                <c:pt idx="195">
                  <c:v>2000.1952605247079</c:v>
                </c:pt>
                <c:pt idx="196">
                  <c:v>2000.1952605247079</c:v>
                </c:pt>
                <c:pt idx="197">
                  <c:v>2000.1952605247079</c:v>
                </c:pt>
                <c:pt idx="198">
                  <c:v>2000.1952605247079</c:v>
                </c:pt>
                <c:pt idx="199">
                  <c:v>2000.1952605247079</c:v>
                </c:pt>
                <c:pt idx="200">
                  <c:v>2000.1952605247079</c:v>
                </c:pt>
                <c:pt idx="201">
                  <c:v>2000.1952605247079</c:v>
                </c:pt>
                <c:pt idx="202">
                  <c:v>2000.1952605247079</c:v>
                </c:pt>
                <c:pt idx="203">
                  <c:v>2000.1952605247079</c:v>
                </c:pt>
                <c:pt idx="204">
                  <c:v>2000.1952605247079</c:v>
                </c:pt>
                <c:pt idx="205">
                  <c:v>2000.1952605247079</c:v>
                </c:pt>
                <c:pt idx="206">
                  <c:v>2000.1952605247079</c:v>
                </c:pt>
                <c:pt idx="207">
                  <c:v>2000.1952605247079</c:v>
                </c:pt>
                <c:pt idx="208">
                  <c:v>2000.1952605247079</c:v>
                </c:pt>
                <c:pt idx="209">
                  <c:v>2000.1952605247079</c:v>
                </c:pt>
                <c:pt idx="210">
                  <c:v>2000.1952605247079</c:v>
                </c:pt>
                <c:pt idx="211">
                  <c:v>2000.1952605247079</c:v>
                </c:pt>
                <c:pt idx="212">
                  <c:v>2000.1952605247079</c:v>
                </c:pt>
                <c:pt idx="213">
                  <c:v>2000.1952605247079</c:v>
                </c:pt>
                <c:pt idx="214">
                  <c:v>2000.1952605247079</c:v>
                </c:pt>
                <c:pt idx="215">
                  <c:v>2000.1952605247079</c:v>
                </c:pt>
                <c:pt idx="216">
                  <c:v>2000.1952605247079</c:v>
                </c:pt>
                <c:pt idx="217">
                  <c:v>2000.1952605247079</c:v>
                </c:pt>
                <c:pt idx="218">
                  <c:v>2000.1952605247079</c:v>
                </c:pt>
                <c:pt idx="219">
                  <c:v>2000.1952605247079</c:v>
                </c:pt>
                <c:pt idx="220">
                  <c:v>2000.1952605247079</c:v>
                </c:pt>
                <c:pt idx="221">
                  <c:v>2000.1952605247079</c:v>
                </c:pt>
                <c:pt idx="222">
                  <c:v>2000.1952605247079</c:v>
                </c:pt>
                <c:pt idx="223">
                  <c:v>2000.1952605247079</c:v>
                </c:pt>
                <c:pt idx="224">
                  <c:v>2000.1952605247079</c:v>
                </c:pt>
                <c:pt idx="225">
                  <c:v>2000.1952605247079</c:v>
                </c:pt>
                <c:pt idx="226">
                  <c:v>2000.1952605247079</c:v>
                </c:pt>
                <c:pt idx="227">
                  <c:v>2000.1952605247079</c:v>
                </c:pt>
                <c:pt idx="228">
                  <c:v>2000.1952605247079</c:v>
                </c:pt>
                <c:pt idx="229">
                  <c:v>2000.1952605247079</c:v>
                </c:pt>
                <c:pt idx="230">
                  <c:v>2000.1952605247079</c:v>
                </c:pt>
                <c:pt idx="231">
                  <c:v>2000.1952605247079</c:v>
                </c:pt>
                <c:pt idx="232">
                  <c:v>2000.1952605247079</c:v>
                </c:pt>
                <c:pt idx="233">
                  <c:v>2000.1952605247079</c:v>
                </c:pt>
                <c:pt idx="234">
                  <c:v>2000.1952605247079</c:v>
                </c:pt>
                <c:pt idx="235">
                  <c:v>2000.1952605247079</c:v>
                </c:pt>
                <c:pt idx="236">
                  <c:v>2000.1952605247079</c:v>
                </c:pt>
                <c:pt idx="237">
                  <c:v>2000.1952605247079</c:v>
                </c:pt>
                <c:pt idx="238">
                  <c:v>2000.1952605247079</c:v>
                </c:pt>
                <c:pt idx="239">
                  <c:v>2000.1952605247079</c:v>
                </c:pt>
                <c:pt idx="240">
                  <c:v>2000.1952605247079</c:v>
                </c:pt>
                <c:pt idx="241">
                  <c:v>2000.1952605247079</c:v>
                </c:pt>
                <c:pt idx="242">
                  <c:v>2000.1952605247079</c:v>
                </c:pt>
                <c:pt idx="243">
                  <c:v>2000.1952605247079</c:v>
                </c:pt>
                <c:pt idx="244">
                  <c:v>2000.1952605247079</c:v>
                </c:pt>
                <c:pt idx="245">
                  <c:v>2000.1952605247079</c:v>
                </c:pt>
                <c:pt idx="246">
                  <c:v>2000.1952605247079</c:v>
                </c:pt>
                <c:pt idx="247">
                  <c:v>2000.1952605247079</c:v>
                </c:pt>
                <c:pt idx="248">
                  <c:v>2000.1952605247079</c:v>
                </c:pt>
                <c:pt idx="249">
                  <c:v>2000.1952605247079</c:v>
                </c:pt>
                <c:pt idx="250">
                  <c:v>2000.1952605247079</c:v>
                </c:pt>
                <c:pt idx="251">
                  <c:v>2000.1952605247079</c:v>
                </c:pt>
                <c:pt idx="252">
                  <c:v>2000.1952605247079</c:v>
                </c:pt>
                <c:pt idx="253">
                  <c:v>2000.1952605247079</c:v>
                </c:pt>
                <c:pt idx="254">
                  <c:v>2000.1952605247079</c:v>
                </c:pt>
                <c:pt idx="255">
                  <c:v>2000.1952605247079</c:v>
                </c:pt>
                <c:pt idx="256">
                  <c:v>2000.1952605247079</c:v>
                </c:pt>
                <c:pt idx="257">
                  <c:v>2000.1952605247079</c:v>
                </c:pt>
                <c:pt idx="258">
                  <c:v>2000.1952605247079</c:v>
                </c:pt>
                <c:pt idx="259">
                  <c:v>2000.1952605247079</c:v>
                </c:pt>
                <c:pt idx="260">
                  <c:v>2000.1952605247079</c:v>
                </c:pt>
                <c:pt idx="261">
                  <c:v>2000.1952605247079</c:v>
                </c:pt>
                <c:pt idx="262">
                  <c:v>2000.1952605247079</c:v>
                </c:pt>
                <c:pt idx="263">
                  <c:v>2000.1952605247079</c:v>
                </c:pt>
                <c:pt idx="264">
                  <c:v>1985.5645101254131</c:v>
                </c:pt>
                <c:pt idx="265">
                  <c:v>1985.5645101254131</c:v>
                </c:pt>
                <c:pt idx="266">
                  <c:v>1985.5645101254131</c:v>
                </c:pt>
                <c:pt idx="267">
                  <c:v>1985.5645101254131</c:v>
                </c:pt>
                <c:pt idx="268">
                  <c:v>1985.5645101254131</c:v>
                </c:pt>
                <c:pt idx="269">
                  <c:v>1985.5645101254131</c:v>
                </c:pt>
                <c:pt idx="270">
                  <c:v>1985.5645101254131</c:v>
                </c:pt>
                <c:pt idx="271">
                  <c:v>1985.5645101254131</c:v>
                </c:pt>
                <c:pt idx="272">
                  <c:v>1985.5645101254131</c:v>
                </c:pt>
                <c:pt idx="273">
                  <c:v>1985.5645101254131</c:v>
                </c:pt>
                <c:pt idx="274">
                  <c:v>1985.5645101254131</c:v>
                </c:pt>
                <c:pt idx="275">
                  <c:v>1985.5645101254131</c:v>
                </c:pt>
                <c:pt idx="276">
                  <c:v>1985.5645101254131</c:v>
                </c:pt>
                <c:pt idx="277">
                  <c:v>1985.5645101254131</c:v>
                </c:pt>
                <c:pt idx="278">
                  <c:v>1985.5645101254131</c:v>
                </c:pt>
                <c:pt idx="279">
                  <c:v>1985.5645101254131</c:v>
                </c:pt>
                <c:pt idx="280">
                  <c:v>1985.5645101254131</c:v>
                </c:pt>
                <c:pt idx="281">
                  <c:v>1985.5645101254131</c:v>
                </c:pt>
                <c:pt idx="282">
                  <c:v>1985.5645101254131</c:v>
                </c:pt>
                <c:pt idx="283">
                  <c:v>1985.5645101254131</c:v>
                </c:pt>
                <c:pt idx="284">
                  <c:v>1985.5645101254131</c:v>
                </c:pt>
                <c:pt idx="285">
                  <c:v>1985.5645101254131</c:v>
                </c:pt>
                <c:pt idx="286">
                  <c:v>1985.5645101254131</c:v>
                </c:pt>
                <c:pt idx="287">
                  <c:v>1985.5645101254131</c:v>
                </c:pt>
                <c:pt idx="288">
                  <c:v>1985.5645101254131</c:v>
                </c:pt>
                <c:pt idx="289">
                  <c:v>1985.5645101254131</c:v>
                </c:pt>
                <c:pt idx="290">
                  <c:v>1985.5645101254131</c:v>
                </c:pt>
                <c:pt idx="291">
                  <c:v>1985.5645101254131</c:v>
                </c:pt>
                <c:pt idx="292">
                  <c:v>1985.5645101254131</c:v>
                </c:pt>
                <c:pt idx="293">
                  <c:v>2000.0598970406465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A7D-7142-837F-C12F08717F82}"/>
            </c:ext>
          </c:extLst>
        </c:ser>
        <c:ser>
          <c:idx val="16"/>
          <c:order val="14"/>
          <c:tx>
            <c:strRef>
              <c:f>'Elo Data'!$AK$2</c:f>
              <c:strCache>
                <c:ptCount val="1"/>
                <c:pt idx="0">
                  <c:v>Marco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'Elo Data'!$AK$3:$AK$296</c:f>
              <c:numCache>
                <c:formatCode>0.0</c:formatCode>
                <c:ptCount val="29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2000</c:v>
                </c:pt>
                <c:pt idx="61">
                  <c:v>2000</c:v>
                </c:pt>
                <c:pt idx="62">
                  <c:v>2000</c:v>
                </c:pt>
                <c:pt idx="63">
                  <c:v>2000</c:v>
                </c:pt>
                <c:pt idx="64">
                  <c:v>2000</c:v>
                </c:pt>
                <c:pt idx="65">
                  <c:v>2000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2000</c:v>
                </c:pt>
                <c:pt idx="83">
                  <c:v>2000</c:v>
                </c:pt>
                <c:pt idx="84">
                  <c:v>2000</c:v>
                </c:pt>
                <c:pt idx="85">
                  <c:v>2000</c:v>
                </c:pt>
                <c:pt idx="86">
                  <c:v>2000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2016.8926208865785</c:v>
                </c:pt>
                <c:pt idx="109">
                  <c:v>2016.8926208865785</c:v>
                </c:pt>
                <c:pt idx="110">
                  <c:v>2016.8926208865785</c:v>
                </c:pt>
                <c:pt idx="111">
                  <c:v>2016.8926208865785</c:v>
                </c:pt>
                <c:pt idx="112">
                  <c:v>2016.8926208865785</c:v>
                </c:pt>
                <c:pt idx="113">
                  <c:v>2032.4213475401389</c:v>
                </c:pt>
                <c:pt idx="114">
                  <c:v>2032.4213475401389</c:v>
                </c:pt>
                <c:pt idx="115">
                  <c:v>2032.4213475401389</c:v>
                </c:pt>
                <c:pt idx="116">
                  <c:v>2032.4213475401389</c:v>
                </c:pt>
                <c:pt idx="117">
                  <c:v>2032.4213475401389</c:v>
                </c:pt>
                <c:pt idx="118">
                  <c:v>2032.4213475401389</c:v>
                </c:pt>
                <c:pt idx="119">
                  <c:v>2032.4213475401389</c:v>
                </c:pt>
                <c:pt idx="120">
                  <c:v>2032.4213475401389</c:v>
                </c:pt>
                <c:pt idx="121">
                  <c:v>2032.4213475401389</c:v>
                </c:pt>
                <c:pt idx="122">
                  <c:v>2032.4213475401389</c:v>
                </c:pt>
                <c:pt idx="123">
                  <c:v>2032.4213475401389</c:v>
                </c:pt>
                <c:pt idx="124">
                  <c:v>2032.4213475401389</c:v>
                </c:pt>
                <c:pt idx="125">
                  <c:v>2032.4213475401389</c:v>
                </c:pt>
                <c:pt idx="126">
                  <c:v>2032.4213475401389</c:v>
                </c:pt>
                <c:pt idx="127">
                  <c:v>2032.4213475401389</c:v>
                </c:pt>
                <c:pt idx="128">
                  <c:v>2032.4213475401389</c:v>
                </c:pt>
                <c:pt idx="129">
                  <c:v>2032.4213475401389</c:v>
                </c:pt>
                <c:pt idx="130">
                  <c:v>2032.4213475401389</c:v>
                </c:pt>
                <c:pt idx="131">
                  <c:v>2032.4213475401389</c:v>
                </c:pt>
                <c:pt idx="132">
                  <c:v>2032.4213475401389</c:v>
                </c:pt>
                <c:pt idx="133">
                  <c:v>2032.4213475401389</c:v>
                </c:pt>
                <c:pt idx="134">
                  <c:v>2032.4213475401389</c:v>
                </c:pt>
                <c:pt idx="135">
                  <c:v>2032.4213475401389</c:v>
                </c:pt>
                <c:pt idx="136">
                  <c:v>2032.4213475401389</c:v>
                </c:pt>
                <c:pt idx="137">
                  <c:v>2032.4213475401389</c:v>
                </c:pt>
                <c:pt idx="138">
                  <c:v>2032.4213475401389</c:v>
                </c:pt>
                <c:pt idx="139">
                  <c:v>2032.4213475401389</c:v>
                </c:pt>
                <c:pt idx="140">
                  <c:v>2032.4213475401389</c:v>
                </c:pt>
                <c:pt idx="141">
                  <c:v>2032.4213475401389</c:v>
                </c:pt>
                <c:pt idx="142">
                  <c:v>2032.4213475401389</c:v>
                </c:pt>
                <c:pt idx="143">
                  <c:v>2032.4213475401389</c:v>
                </c:pt>
                <c:pt idx="144">
                  <c:v>2032.4213475401389</c:v>
                </c:pt>
                <c:pt idx="145">
                  <c:v>2032.4213475401389</c:v>
                </c:pt>
                <c:pt idx="146">
                  <c:v>2032.4213475401389</c:v>
                </c:pt>
                <c:pt idx="147">
                  <c:v>2032.4213475401389</c:v>
                </c:pt>
                <c:pt idx="148">
                  <c:v>2032.4213475401389</c:v>
                </c:pt>
                <c:pt idx="149">
                  <c:v>2032.4213475401389</c:v>
                </c:pt>
                <c:pt idx="150">
                  <c:v>2032.4213475401389</c:v>
                </c:pt>
                <c:pt idx="151">
                  <c:v>2032.4213475401389</c:v>
                </c:pt>
                <c:pt idx="152">
                  <c:v>2032.4213475401389</c:v>
                </c:pt>
                <c:pt idx="153">
                  <c:v>2032.4213475401389</c:v>
                </c:pt>
                <c:pt idx="154">
                  <c:v>2032.4213475401389</c:v>
                </c:pt>
                <c:pt idx="155">
                  <c:v>2032.4213475401389</c:v>
                </c:pt>
                <c:pt idx="156">
                  <c:v>2032.4213475401389</c:v>
                </c:pt>
                <c:pt idx="157">
                  <c:v>2032.4213475401389</c:v>
                </c:pt>
                <c:pt idx="158">
                  <c:v>2032.4213475401389</c:v>
                </c:pt>
                <c:pt idx="159">
                  <c:v>2032.4213475401389</c:v>
                </c:pt>
                <c:pt idx="160">
                  <c:v>2032.4213475401389</c:v>
                </c:pt>
                <c:pt idx="161">
                  <c:v>2032.4213475401389</c:v>
                </c:pt>
                <c:pt idx="162">
                  <c:v>2032.4213475401389</c:v>
                </c:pt>
                <c:pt idx="163">
                  <c:v>2032.4213475401389</c:v>
                </c:pt>
                <c:pt idx="164">
                  <c:v>2023.364112097596</c:v>
                </c:pt>
                <c:pt idx="165">
                  <c:v>2013.703054402866</c:v>
                </c:pt>
                <c:pt idx="166">
                  <c:v>2013.703054402866</c:v>
                </c:pt>
                <c:pt idx="167">
                  <c:v>2013.703054402866</c:v>
                </c:pt>
                <c:pt idx="168">
                  <c:v>2013.703054402866</c:v>
                </c:pt>
                <c:pt idx="169">
                  <c:v>2013.703054402866</c:v>
                </c:pt>
                <c:pt idx="170">
                  <c:v>2013.703054402866</c:v>
                </c:pt>
                <c:pt idx="171">
                  <c:v>2013.703054402866</c:v>
                </c:pt>
                <c:pt idx="172">
                  <c:v>2013.703054402866</c:v>
                </c:pt>
                <c:pt idx="173">
                  <c:v>2013.703054402866</c:v>
                </c:pt>
                <c:pt idx="174">
                  <c:v>2013.703054402866</c:v>
                </c:pt>
                <c:pt idx="175">
                  <c:v>2013.703054402866</c:v>
                </c:pt>
                <c:pt idx="176">
                  <c:v>2013.703054402866</c:v>
                </c:pt>
                <c:pt idx="177">
                  <c:v>2013.703054402866</c:v>
                </c:pt>
                <c:pt idx="178">
                  <c:v>2013.703054402866</c:v>
                </c:pt>
                <c:pt idx="179">
                  <c:v>2013.703054402866</c:v>
                </c:pt>
                <c:pt idx="180">
                  <c:v>2013.703054402866</c:v>
                </c:pt>
                <c:pt idx="181">
                  <c:v>2013.703054402866</c:v>
                </c:pt>
                <c:pt idx="182">
                  <c:v>2013.703054402866</c:v>
                </c:pt>
                <c:pt idx="183">
                  <c:v>2013.703054402866</c:v>
                </c:pt>
                <c:pt idx="184">
                  <c:v>2013.703054402866</c:v>
                </c:pt>
                <c:pt idx="185">
                  <c:v>2013.703054402866</c:v>
                </c:pt>
                <c:pt idx="186">
                  <c:v>2013.703054402866</c:v>
                </c:pt>
                <c:pt idx="187">
                  <c:v>2013.703054402866</c:v>
                </c:pt>
                <c:pt idx="188">
                  <c:v>2013.703054402866</c:v>
                </c:pt>
                <c:pt idx="189">
                  <c:v>2013.703054402866</c:v>
                </c:pt>
                <c:pt idx="190">
                  <c:v>2013.703054402866</c:v>
                </c:pt>
                <c:pt idx="191">
                  <c:v>2013.703054402866</c:v>
                </c:pt>
                <c:pt idx="192">
                  <c:v>2013.703054402866</c:v>
                </c:pt>
                <c:pt idx="193">
                  <c:v>2013.703054402866</c:v>
                </c:pt>
                <c:pt idx="194">
                  <c:v>2013.703054402866</c:v>
                </c:pt>
                <c:pt idx="195">
                  <c:v>2013.703054402866</c:v>
                </c:pt>
                <c:pt idx="196">
                  <c:v>2013.703054402866</c:v>
                </c:pt>
                <c:pt idx="197">
                  <c:v>2013.703054402866</c:v>
                </c:pt>
                <c:pt idx="198">
                  <c:v>2013.703054402866</c:v>
                </c:pt>
                <c:pt idx="199">
                  <c:v>2013.703054402866</c:v>
                </c:pt>
                <c:pt idx="200">
                  <c:v>2013.703054402866</c:v>
                </c:pt>
                <c:pt idx="201">
                  <c:v>2013.703054402866</c:v>
                </c:pt>
                <c:pt idx="202">
                  <c:v>2013.703054402866</c:v>
                </c:pt>
                <c:pt idx="203">
                  <c:v>2013.703054402866</c:v>
                </c:pt>
                <c:pt idx="204">
                  <c:v>2013.703054402866</c:v>
                </c:pt>
                <c:pt idx="205">
                  <c:v>2013.703054402866</c:v>
                </c:pt>
                <c:pt idx="206">
                  <c:v>2013.703054402866</c:v>
                </c:pt>
                <c:pt idx="207">
                  <c:v>2013.703054402866</c:v>
                </c:pt>
                <c:pt idx="208">
                  <c:v>2013.703054402866</c:v>
                </c:pt>
                <c:pt idx="209">
                  <c:v>2013.703054402866</c:v>
                </c:pt>
                <c:pt idx="210">
                  <c:v>2013.703054402866</c:v>
                </c:pt>
                <c:pt idx="211">
                  <c:v>2013.703054402866</c:v>
                </c:pt>
                <c:pt idx="212">
                  <c:v>2013.703054402866</c:v>
                </c:pt>
                <c:pt idx="213">
                  <c:v>2013.703054402866</c:v>
                </c:pt>
                <c:pt idx="214">
                  <c:v>2013.703054402866</c:v>
                </c:pt>
                <c:pt idx="215">
                  <c:v>2013.703054402866</c:v>
                </c:pt>
                <c:pt idx="216">
                  <c:v>2013.703054402866</c:v>
                </c:pt>
                <c:pt idx="217">
                  <c:v>2013.703054402866</c:v>
                </c:pt>
                <c:pt idx="218">
                  <c:v>2013.703054402866</c:v>
                </c:pt>
                <c:pt idx="219">
                  <c:v>2013.703054402866</c:v>
                </c:pt>
                <c:pt idx="220">
                  <c:v>2013.703054402866</c:v>
                </c:pt>
                <c:pt idx="221">
                  <c:v>2026.2628945915822</c:v>
                </c:pt>
                <c:pt idx="222">
                  <c:v>2026.2628945915822</c:v>
                </c:pt>
                <c:pt idx="223">
                  <c:v>2026.2628945915822</c:v>
                </c:pt>
                <c:pt idx="224">
                  <c:v>2026.2628945915822</c:v>
                </c:pt>
                <c:pt idx="225">
                  <c:v>2043.4204760413884</c:v>
                </c:pt>
                <c:pt idx="226">
                  <c:v>2043.4204760413884</c:v>
                </c:pt>
                <c:pt idx="227">
                  <c:v>2043.4204760413884</c:v>
                </c:pt>
                <c:pt idx="228">
                  <c:v>2043.4204760413884</c:v>
                </c:pt>
                <c:pt idx="229">
                  <c:v>2043.4204760413884</c:v>
                </c:pt>
                <c:pt idx="230">
                  <c:v>2043.4204760413884</c:v>
                </c:pt>
                <c:pt idx="231">
                  <c:v>2043.4204760413884</c:v>
                </c:pt>
                <c:pt idx="232">
                  <c:v>2043.4204760413884</c:v>
                </c:pt>
                <c:pt idx="233">
                  <c:v>2043.4204760413884</c:v>
                </c:pt>
                <c:pt idx="234">
                  <c:v>2043.4204760413884</c:v>
                </c:pt>
                <c:pt idx="235">
                  <c:v>2043.4204760413884</c:v>
                </c:pt>
                <c:pt idx="236">
                  <c:v>2043.4204760413884</c:v>
                </c:pt>
                <c:pt idx="237">
                  <c:v>2043.4204760413884</c:v>
                </c:pt>
                <c:pt idx="238">
                  <c:v>2043.4204760413884</c:v>
                </c:pt>
                <c:pt idx="239">
                  <c:v>2043.4204760413884</c:v>
                </c:pt>
                <c:pt idx="240">
                  <c:v>2043.4204760413884</c:v>
                </c:pt>
                <c:pt idx="241">
                  <c:v>2043.4204760413884</c:v>
                </c:pt>
                <c:pt idx="242">
                  <c:v>2043.4204760413884</c:v>
                </c:pt>
                <c:pt idx="243">
                  <c:v>2043.4204760413884</c:v>
                </c:pt>
                <c:pt idx="244">
                  <c:v>2043.4204760413884</c:v>
                </c:pt>
                <c:pt idx="245">
                  <c:v>2043.4204760413884</c:v>
                </c:pt>
                <c:pt idx="246">
                  <c:v>2043.4204760413884</c:v>
                </c:pt>
                <c:pt idx="247">
                  <c:v>2043.4204760413884</c:v>
                </c:pt>
                <c:pt idx="248">
                  <c:v>2043.4204760413884</c:v>
                </c:pt>
                <c:pt idx="249">
                  <c:v>2043.4204760413884</c:v>
                </c:pt>
                <c:pt idx="250">
                  <c:v>2043.4204760413884</c:v>
                </c:pt>
                <c:pt idx="251">
                  <c:v>2043.4204760413884</c:v>
                </c:pt>
                <c:pt idx="252">
                  <c:v>2043.4204760413884</c:v>
                </c:pt>
                <c:pt idx="253">
                  <c:v>2043.4204760413884</c:v>
                </c:pt>
                <c:pt idx="254">
                  <c:v>2043.4204760413884</c:v>
                </c:pt>
                <c:pt idx="255">
                  <c:v>2043.4204760413884</c:v>
                </c:pt>
                <c:pt idx="256">
                  <c:v>2043.4204760413884</c:v>
                </c:pt>
                <c:pt idx="257">
                  <c:v>2043.4204760413884</c:v>
                </c:pt>
                <c:pt idx="258">
                  <c:v>2043.4204760413884</c:v>
                </c:pt>
                <c:pt idx="259">
                  <c:v>2043.4204760413884</c:v>
                </c:pt>
                <c:pt idx="260">
                  <c:v>2043.4204760413884</c:v>
                </c:pt>
                <c:pt idx="261">
                  <c:v>2043.4204760413884</c:v>
                </c:pt>
                <c:pt idx="262">
                  <c:v>2043.4204760413884</c:v>
                </c:pt>
                <c:pt idx="263">
                  <c:v>2043.4204760413884</c:v>
                </c:pt>
                <c:pt idx="264">
                  <c:v>2043.4204760413884</c:v>
                </c:pt>
                <c:pt idx="265">
                  <c:v>2043.4204760413884</c:v>
                </c:pt>
                <c:pt idx="266">
                  <c:v>2043.4204760413884</c:v>
                </c:pt>
                <c:pt idx="267">
                  <c:v>2043.4204760413884</c:v>
                </c:pt>
                <c:pt idx="268">
                  <c:v>2043.4204760413884</c:v>
                </c:pt>
                <c:pt idx="269">
                  <c:v>2043.4204760413884</c:v>
                </c:pt>
                <c:pt idx="270">
                  <c:v>2043.4204760413884</c:v>
                </c:pt>
                <c:pt idx="271">
                  <c:v>2043.4204760413884</c:v>
                </c:pt>
                <c:pt idx="272">
                  <c:v>2043.4204760413884</c:v>
                </c:pt>
                <c:pt idx="273">
                  <c:v>2043.4204760413884</c:v>
                </c:pt>
                <c:pt idx="274">
                  <c:v>2043.4204760413884</c:v>
                </c:pt>
                <c:pt idx="275">
                  <c:v>2043.4204760413884</c:v>
                </c:pt>
                <c:pt idx="276">
                  <c:v>2043.4204760413884</c:v>
                </c:pt>
                <c:pt idx="277">
                  <c:v>2043.4204760413884</c:v>
                </c:pt>
                <c:pt idx="278">
                  <c:v>2043.4204760413884</c:v>
                </c:pt>
                <c:pt idx="279">
                  <c:v>2043.4204760413884</c:v>
                </c:pt>
                <c:pt idx="280">
                  <c:v>2043.4204760413884</c:v>
                </c:pt>
                <c:pt idx="281">
                  <c:v>2043.4204760413884</c:v>
                </c:pt>
                <c:pt idx="282">
                  <c:v>2043.4204760413884</c:v>
                </c:pt>
                <c:pt idx="283">
                  <c:v>2043.4204760413884</c:v>
                </c:pt>
                <c:pt idx="284">
                  <c:v>2043.4204760413884</c:v>
                </c:pt>
                <c:pt idx="285">
                  <c:v>2043.4204760413884</c:v>
                </c:pt>
                <c:pt idx="286">
                  <c:v>2043.4204760413884</c:v>
                </c:pt>
                <c:pt idx="287">
                  <c:v>2043.4204760413884</c:v>
                </c:pt>
                <c:pt idx="288">
                  <c:v>2043.4204760413884</c:v>
                </c:pt>
                <c:pt idx="289">
                  <c:v>2043.4204760413884</c:v>
                </c:pt>
                <c:pt idx="290">
                  <c:v>2043.4204760413884</c:v>
                </c:pt>
                <c:pt idx="291">
                  <c:v>2043.4204760413884</c:v>
                </c:pt>
                <c:pt idx="292">
                  <c:v>2043.4204760413884</c:v>
                </c:pt>
                <c:pt idx="293">
                  <c:v>2043.4204760413884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A7D-7142-837F-C12F08717F82}"/>
            </c:ext>
          </c:extLst>
        </c:ser>
        <c:ser>
          <c:idx val="17"/>
          <c:order val="15"/>
          <c:tx>
            <c:strRef>
              <c:f>'Elo Data'!$AL$2</c:f>
              <c:strCache>
                <c:ptCount val="1"/>
                <c:pt idx="0">
                  <c:v>Jon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'Elo Data'!$AL$3:$AL$296</c:f>
              <c:numCache>
                <c:formatCode>0.0</c:formatCode>
                <c:ptCount val="29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2000</c:v>
                </c:pt>
                <c:pt idx="61">
                  <c:v>2000</c:v>
                </c:pt>
                <c:pt idx="62">
                  <c:v>2000</c:v>
                </c:pt>
                <c:pt idx="63">
                  <c:v>2000</c:v>
                </c:pt>
                <c:pt idx="64">
                  <c:v>2000</c:v>
                </c:pt>
                <c:pt idx="65">
                  <c:v>2000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2000</c:v>
                </c:pt>
                <c:pt idx="83">
                  <c:v>2000</c:v>
                </c:pt>
                <c:pt idx="84">
                  <c:v>2000</c:v>
                </c:pt>
                <c:pt idx="85">
                  <c:v>2000</c:v>
                </c:pt>
                <c:pt idx="86">
                  <c:v>2000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2010.5392714431</c:v>
                </c:pt>
                <c:pt idx="110">
                  <c:v>2010.5392714431</c:v>
                </c:pt>
                <c:pt idx="111">
                  <c:v>2010.5392714431</c:v>
                </c:pt>
                <c:pt idx="112">
                  <c:v>2010.5392714431</c:v>
                </c:pt>
                <c:pt idx="113">
                  <c:v>2010.5392714431</c:v>
                </c:pt>
                <c:pt idx="114">
                  <c:v>2010.5392714431</c:v>
                </c:pt>
                <c:pt idx="115">
                  <c:v>2010.5392714431</c:v>
                </c:pt>
                <c:pt idx="116">
                  <c:v>2010.5392714431</c:v>
                </c:pt>
                <c:pt idx="117">
                  <c:v>2010.5392714431</c:v>
                </c:pt>
                <c:pt idx="118">
                  <c:v>2010.5392714431</c:v>
                </c:pt>
                <c:pt idx="119">
                  <c:v>2010.5392714431</c:v>
                </c:pt>
                <c:pt idx="120">
                  <c:v>2010.5392714431</c:v>
                </c:pt>
                <c:pt idx="121">
                  <c:v>2010.5392714431</c:v>
                </c:pt>
                <c:pt idx="122">
                  <c:v>2010.5392714431</c:v>
                </c:pt>
                <c:pt idx="123">
                  <c:v>2010.5392714431</c:v>
                </c:pt>
                <c:pt idx="124">
                  <c:v>1989.6942255047829</c:v>
                </c:pt>
                <c:pt idx="125">
                  <c:v>1989.6942255047829</c:v>
                </c:pt>
                <c:pt idx="126">
                  <c:v>1989.6942255047829</c:v>
                </c:pt>
                <c:pt idx="127">
                  <c:v>1989.6942255047829</c:v>
                </c:pt>
                <c:pt idx="128">
                  <c:v>1989.6942255047829</c:v>
                </c:pt>
                <c:pt idx="129">
                  <c:v>1989.6942255047829</c:v>
                </c:pt>
                <c:pt idx="130">
                  <c:v>1989.6942255047829</c:v>
                </c:pt>
                <c:pt idx="131">
                  <c:v>1989.6942255047829</c:v>
                </c:pt>
                <c:pt idx="132">
                  <c:v>1989.6942255047829</c:v>
                </c:pt>
                <c:pt idx="133">
                  <c:v>1989.6942255047829</c:v>
                </c:pt>
                <c:pt idx="134">
                  <c:v>1971.275636231378</c:v>
                </c:pt>
                <c:pt idx="135">
                  <c:v>1971.275636231378</c:v>
                </c:pt>
                <c:pt idx="136">
                  <c:v>1971.275636231378</c:v>
                </c:pt>
                <c:pt idx="137">
                  <c:v>1971.275636231378</c:v>
                </c:pt>
                <c:pt idx="138">
                  <c:v>1971.275636231378</c:v>
                </c:pt>
                <c:pt idx="139">
                  <c:v>1971.275636231378</c:v>
                </c:pt>
                <c:pt idx="140">
                  <c:v>1971.275636231378</c:v>
                </c:pt>
                <c:pt idx="141">
                  <c:v>1971.275636231378</c:v>
                </c:pt>
                <c:pt idx="142">
                  <c:v>1971.275636231378</c:v>
                </c:pt>
                <c:pt idx="143">
                  <c:v>1971.275636231378</c:v>
                </c:pt>
                <c:pt idx="144">
                  <c:v>1971.275636231378</c:v>
                </c:pt>
                <c:pt idx="145">
                  <c:v>1971.275636231378</c:v>
                </c:pt>
                <c:pt idx="146">
                  <c:v>1971.275636231378</c:v>
                </c:pt>
                <c:pt idx="147">
                  <c:v>1971.275636231378</c:v>
                </c:pt>
                <c:pt idx="148">
                  <c:v>1971.275636231378</c:v>
                </c:pt>
                <c:pt idx="149">
                  <c:v>1971.275636231378</c:v>
                </c:pt>
                <c:pt idx="150">
                  <c:v>1971.275636231378</c:v>
                </c:pt>
                <c:pt idx="151">
                  <c:v>1971.275636231378</c:v>
                </c:pt>
                <c:pt idx="152">
                  <c:v>1971.275636231378</c:v>
                </c:pt>
                <c:pt idx="153">
                  <c:v>1971.275636231378</c:v>
                </c:pt>
                <c:pt idx="154">
                  <c:v>1971.275636231378</c:v>
                </c:pt>
                <c:pt idx="155">
                  <c:v>1971.275636231378</c:v>
                </c:pt>
                <c:pt idx="156">
                  <c:v>1971.275636231378</c:v>
                </c:pt>
                <c:pt idx="157">
                  <c:v>1971.275636231378</c:v>
                </c:pt>
                <c:pt idx="158">
                  <c:v>1971.275636231378</c:v>
                </c:pt>
                <c:pt idx="159">
                  <c:v>1971.275636231378</c:v>
                </c:pt>
                <c:pt idx="160">
                  <c:v>1971.275636231378</c:v>
                </c:pt>
                <c:pt idx="161">
                  <c:v>1971.275636231378</c:v>
                </c:pt>
                <c:pt idx="162">
                  <c:v>1971.275636231378</c:v>
                </c:pt>
                <c:pt idx="163">
                  <c:v>1971.275636231378</c:v>
                </c:pt>
                <c:pt idx="164">
                  <c:v>1971.275636231378</c:v>
                </c:pt>
                <c:pt idx="165">
                  <c:v>1971.275636231378</c:v>
                </c:pt>
                <c:pt idx="166">
                  <c:v>1971.275636231378</c:v>
                </c:pt>
                <c:pt idx="167">
                  <c:v>1971.275636231378</c:v>
                </c:pt>
                <c:pt idx="168">
                  <c:v>1971.275636231378</c:v>
                </c:pt>
                <c:pt idx="169">
                  <c:v>1971.275636231378</c:v>
                </c:pt>
                <c:pt idx="170">
                  <c:v>1971.275636231378</c:v>
                </c:pt>
                <c:pt idx="171">
                  <c:v>1971.275636231378</c:v>
                </c:pt>
                <c:pt idx="172">
                  <c:v>1971.275636231378</c:v>
                </c:pt>
                <c:pt idx="173">
                  <c:v>1971.275636231378</c:v>
                </c:pt>
                <c:pt idx="174">
                  <c:v>1971.275636231378</c:v>
                </c:pt>
                <c:pt idx="175">
                  <c:v>1971.275636231378</c:v>
                </c:pt>
                <c:pt idx="176">
                  <c:v>1971.275636231378</c:v>
                </c:pt>
                <c:pt idx="177">
                  <c:v>1971.275636231378</c:v>
                </c:pt>
                <c:pt idx="178">
                  <c:v>1971.275636231378</c:v>
                </c:pt>
                <c:pt idx="179">
                  <c:v>1971.275636231378</c:v>
                </c:pt>
                <c:pt idx="180">
                  <c:v>1971.275636231378</c:v>
                </c:pt>
                <c:pt idx="181">
                  <c:v>1971.275636231378</c:v>
                </c:pt>
                <c:pt idx="182">
                  <c:v>1971.275636231378</c:v>
                </c:pt>
                <c:pt idx="183">
                  <c:v>1971.275636231378</c:v>
                </c:pt>
                <c:pt idx="184">
                  <c:v>1971.275636231378</c:v>
                </c:pt>
                <c:pt idx="185">
                  <c:v>1971.275636231378</c:v>
                </c:pt>
                <c:pt idx="186">
                  <c:v>1971.275636231378</c:v>
                </c:pt>
                <c:pt idx="187">
                  <c:v>1971.275636231378</c:v>
                </c:pt>
                <c:pt idx="188">
                  <c:v>1971.275636231378</c:v>
                </c:pt>
                <c:pt idx="189">
                  <c:v>1971.275636231378</c:v>
                </c:pt>
                <c:pt idx="190">
                  <c:v>1971.275636231378</c:v>
                </c:pt>
                <c:pt idx="191">
                  <c:v>1971.275636231378</c:v>
                </c:pt>
                <c:pt idx="192">
                  <c:v>1971.275636231378</c:v>
                </c:pt>
                <c:pt idx="193">
                  <c:v>1971.275636231378</c:v>
                </c:pt>
                <c:pt idx="194">
                  <c:v>1971.275636231378</c:v>
                </c:pt>
                <c:pt idx="195">
                  <c:v>1971.275636231378</c:v>
                </c:pt>
                <c:pt idx="196">
                  <c:v>1971.275636231378</c:v>
                </c:pt>
                <c:pt idx="197">
                  <c:v>1971.275636231378</c:v>
                </c:pt>
                <c:pt idx="198">
                  <c:v>1971.275636231378</c:v>
                </c:pt>
                <c:pt idx="199">
                  <c:v>1971.275636231378</c:v>
                </c:pt>
                <c:pt idx="200">
                  <c:v>1971.275636231378</c:v>
                </c:pt>
                <c:pt idx="201">
                  <c:v>1971.275636231378</c:v>
                </c:pt>
                <c:pt idx="202">
                  <c:v>1971.275636231378</c:v>
                </c:pt>
                <c:pt idx="203">
                  <c:v>1971.275636231378</c:v>
                </c:pt>
                <c:pt idx="204">
                  <c:v>1971.275636231378</c:v>
                </c:pt>
                <c:pt idx="205">
                  <c:v>1971.275636231378</c:v>
                </c:pt>
                <c:pt idx="206">
                  <c:v>1971.275636231378</c:v>
                </c:pt>
                <c:pt idx="207">
                  <c:v>1971.275636231378</c:v>
                </c:pt>
                <c:pt idx="208">
                  <c:v>1986.8826720062707</c:v>
                </c:pt>
                <c:pt idx="209">
                  <c:v>1986.8826720062707</c:v>
                </c:pt>
                <c:pt idx="210">
                  <c:v>1986.8826720062707</c:v>
                </c:pt>
                <c:pt idx="211">
                  <c:v>1986.8826720062707</c:v>
                </c:pt>
                <c:pt idx="212">
                  <c:v>1986.8826720062707</c:v>
                </c:pt>
                <c:pt idx="213">
                  <c:v>1986.8826720062707</c:v>
                </c:pt>
                <c:pt idx="214">
                  <c:v>1986.8826720062707</c:v>
                </c:pt>
                <c:pt idx="215">
                  <c:v>1986.8826720062707</c:v>
                </c:pt>
                <c:pt idx="216">
                  <c:v>1986.8826720062707</c:v>
                </c:pt>
                <c:pt idx="217">
                  <c:v>1974.3797571156667</c:v>
                </c:pt>
                <c:pt idx="218">
                  <c:v>1974.3797571156667</c:v>
                </c:pt>
                <c:pt idx="219">
                  <c:v>1960.4838713481554</c:v>
                </c:pt>
                <c:pt idx="220">
                  <c:v>1960.4838713481554</c:v>
                </c:pt>
                <c:pt idx="221">
                  <c:v>1960.4838713481554</c:v>
                </c:pt>
                <c:pt idx="222">
                  <c:v>1960.4838713481554</c:v>
                </c:pt>
                <c:pt idx="223">
                  <c:v>1960.4838713481554</c:v>
                </c:pt>
                <c:pt idx="224">
                  <c:v>1960.4838713481554</c:v>
                </c:pt>
                <c:pt idx="225">
                  <c:v>1960.4838713481554</c:v>
                </c:pt>
                <c:pt idx="226">
                  <c:v>1960.4838713481554</c:v>
                </c:pt>
                <c:pt idx="227">
                  <c:v>1960.4838713481554</c:v>
                </c:pt>
                <c:pt idx="228">
                  <c:v>1948.374948912533</c:v>
                </c:pt>
                <c:pt idx="229">
                  <c:v>1948.374948912533</c:v>
                </c:pt>
                <c:pt idx="230">
                  <c:v>1948.374948912533</c:v>
                </c:pt>
                <c:pt idx="231">
                  <c:v>1948.374948912533</c:v>
                </c:pt>
                <c:pt idx="232">
                  <c:v>1948.374948912533</c:v>
                </c:pt>
                <c:pt idx="233">
                  <c:v>1948.374948912533</c:v>
                </c:pt>
                <c:pt idx="234">
                  <c:v>1948.374948912533</c:v>
                </c:pt>
                <c:pt idx="235">
                  <c:v>1948.374948912533</c:v>
                </c:pt>
                <c:pt idx="236">
                  <c:v>1948.374948912533</c:v>
                </c:pt>
                <c:pt idx="237">
                  <c:v>1948.374948912533</c:v>
                </c:pt>
                <c:pt idx="238">
                  <c:v>1948.374948912533</c:v>
                </c:pt>
                <c:pt idx="239">
                  <c:v>1948.374948912533</c:v>
                </c:pt>
                <c:pt idx="240">
                  <c:v>1948.374948912533</c:v>
                </c:pt>
                <c:pt idx="241">
                  <c:v>1967.5623553977555</c:v>
                </c:pt>
                <c:pt idx="242">
                  <c:v>1967.5623553977555</c:v>
                </c:pt>
                <c:pt idx="243">
                  <c:v>1967.5623553977555</c:v>
                </c:pt>
                <c:pt idx="244">
                  <c:v>1967.5623553977555</c:v>
                </c:pt>
                <c:pt idx="245">
                  <c:v>1967.5623553977555</c:v>
                </c:pt>
                <c:pt idx="246">
                  <c:v>1967.5623553977555</c:v>
                </c:pt>
                <c:pt idx="247">
                  <c:v>1967.5623553977555</c:v>
                </c:pt>
                <c:pt idx="248">
                  <c:v>1967.5623553977555</c:v>
                </c:pt>
                <c:pt idx="249">
                  <c:v>1967.5623553977555</c:v>
                </c:pt>
                <c:pt idx="250">
                  <c:v>1967.5623553977555</c:v>
                </c:pt>
                <c:pt idx="251">
                  <c:v>1967.5623553977555</c:v>
                </c:pt>
                <c:pt idx="252">
                  <c:v>1967.5623553977555</c:v>
                </c:pt>
                <c:pt idx="253">
                  <c:v>1967.5623553977555</c:v>
                </c:pt>
                <c:pt idx="254">
                  <c:v>1967.5623553977555</c:v>
                </c:pt>
                <c:pt idx="255">
                  <c:v>1967.5623553977555</c:v>
                </c:pt>
                <c:pt idx="256">
                  <c:v>1967.5623553977555</c:v>
                </c:pt>
                <c:pt idx="257">
                  <c:v>1967.5623553977555</c:v>
                </c:pt>
                <c:pt idx="258">
                  <c:v>1967.5623553977555</c:v>
                </c:pt>
                <c:pt idx="259">
                  <c:v>1967.5623553977555</c:v>
                </c:pt>
                <c:pt idx="260">
                  <c:v>1967.5623553977555</c:v>
                </c:pt>
                <c:pt idx="261">
                  <c:v>1967.5623553977555</c:v>
                </c:pt>
                <c:pt idx="262">
                  <c:v>1967.5623553977555</c:v>
                </c:pt>
                <c:pt idx="263">
                  <c:v>1967.5623553977555</c:v>
                </c:pt>
                <c:pt idx="264">
                  <c:v>1967.5623553977555</c:v>
                </c:pt>
                <c:pt idx="265">
                  <c:v>1967.5623553977555</c:v>
                </c:pt>
                <c:pt idx="266">
                  <c:v>1967.5623553977555</c:v>
                </c:pt>
                <c:pt idx="267">
                  <c:v>1967.5623553977555</c:v>
                </c:pt>
                <c:pt idx="268">
                  <c:v>1967.5623553977555</c:v>
                </c:pt>
                <c:pt idx="269">
                  <c:v>1967.5623553977555</c:v>
                </c:pt>
                <c:pt idx="270">
                  <c:v>1967.5623553977555</c:v>
                </c:pt>
                <c:pt idx="271">
                  <c:v>1967.5623553977555</c:v>
                </c:pt>
                <c:pt idx="272">
                  <c:v>1967.5623553977555</c:v>
                </c:pt>
                <c:pt idx="273">
                  <c:v>1967.5623553977555</c:v>
                </c:pt>
                <c:pt idx="274">
                  <c:v>1967.5623553977555</c:v>
                </c:pt>
                <c:pt idx="275">
                  <c:v>1967.5623553977555</c:v>
                </c:pt>
                <c:pt idx="276">
                  <c:v>1967.5623553977555</c:v>
                </c:pt>
                <c:pt idx="277">
                  <c:v>1967.5623553977555</c:v>
                </c:pt>
                <c:pt idx="278">
                  <c:v>1967.5623553977555</c:v>
                </c:pt>
                <c:pt idx="279">
                  <c:v>1967.5623553977555</c:v>
                </c:pt>
                <c:pt idx="280">
                  <c:v>1967.5623553977555</c:v>
                </c:pt>
                <c:pt idx="281">
                  <c:v>1967.5623553977555</c:v>
                </c:pt>
                <c:pt idx="282">
                  <c:v>1967.5623553977555</c:v>
                </c:pt>
                <c:pt idx="283">
                  <c:v>1967.5623553977555</c:v>
                </c:pt>
                <c:pt idx="284">
                  <c:v>1976.8532468647832</c:v>
                </c:pt>
                <c:pt idx="285">
                  <c:v>1976.8532468647832</c:v>
                </c:pt>
                <c:pt idx="286">
                  <c:v>1976.8532468647832</c:v>
                </c:pt>
                <c:pt idx="287">
                  <c:v>1976.8532468647832</c:v>
                </c:pt>
                <c:pt idx="288">
                  <c:v>1976.8532468647832</c:v>
                </c:pt>
                <c:pt idx="289">
                  <c:v>1976.8532468647832</c:v>
                </c:pt>
                <c:pt idx="290">
                  <c:v>1976.8532468647832</c:v>
                </c:pt>
                <c:pt idx="291">
                  <c:v>1976.8532468647832</c:v>
                </c:pt>
                <c:pt idx="292">
                  <c:v>1976.8532468647832</c:v>
                </c:pt>
                <c:pt idx="293">
                  <c:v>1976.8532468647832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0A7D-7142-837F-C12F08717F82}"/>
            </c:ext>
          </c:extLst>
        </c:ser>
        <c:ser>
          <c:idx val="18"/>
          <c:order val="16"/>
          <c:tx>
            <c:strRef>
              <c:f>'Elo Data'!$AM$2</c:f>
              <c:strCache>
                <c:ptCount val="1"/>
                <c:pt idx="0">
                  <c:v>L - Robin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'Elo Data'!$AM$3:$AM$296</c:f>
              <c:numCache>
                <c:formatCode>0.0</c:formatCode>
                <c:ptCount val="29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2000</c:v>
                </c:pt>
                <c:pt idx="61">
                  <c:v>2000</c:v>
                </c:pt>
                <c:pt idx="62">
                  <c:v>2000</c:v>
                </c:pt>
                <c:pt idx="63">
                  <c:v>2000</c:v>
                </c:pt>
                <c:pt idx="64">
                  <c:v>2000</c:v>
                </c:pt>
                <c:pt idx="65">
                  <c:v>2000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2000</c:v>
                </c:pt>
                <c:pt idx="83">
                  <c:v>2000</c:v>
                </c:pt>
                <c:pt idx="84">
                  <c:v>2000</c:v>
                </c:pt>
                <c:pt idx="85">
                  <c:v>2000</c:v>
                </c:pt>
                <c:pt idx="86">
                  <c:v>2000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2000</c:v>
                </c:pt>
                <c:pt idx="110">
                  <c:v>2000</c:v>
                </c:pt>
                <c:pt idx="111">
                  <c:v>2000</c:v>
                </c:pt>
                <c:pt idx="112">
                  <c:v>2000</c:v>
                </c:pt>
                <c:pt idx="113">
                  <c:v>2000</c:v>
                </c:pt>
                <c:pt idx="114">
                  <c:v>2000</c:v>
                </c:pt>
                <c:pt idx="115">
                  <c:v>2000</c:v>
                </c:pt>
                <c:pt idx="116">
                  <c:v>2000</c:v>
                </c:pt>
                <c:pt idx="117">
                  <c:v>2000</c:v>
                </c:pt>
                <c:pt idx="118">
                  <c:v>2000</c:v>
                </c:pt>
                <c:pt idx="119">
                  <c:v>2000</c:v>
                </c:pt>
                <c:pt idx="120">
                  <c:v>2000</c:v>
                </c:pt>
                <c:pt idx="121">
                  <c:v>2000</c:v>
                </c:pt>
                <c:pt idx="122">
                  <c:v>2000</c:v>
                </c:pt>
                <c:pt idx="123">
                  <c:v>2000</c:v>
                </c:pt>
                <c:pt idx="124">
                  <c:v>2000</c:v>
                </c:pt>
                <c:pt idx="125">
                  <c:v>2000</c:v>
                </c:pt>
                <c:pt idx="126">
                  <c:v>2000</c:v>
                </c:pt>
                <c:pt idx="127">
                  <c:v>2000</c:v>
                </c:pt>
                <c:pt idx="128">
                  <c:v>2000</c:v>
                </c:pt>
                <c:pt idx="129">
                  <c:v>2000</c:v>
                </c:pt>
                <c:pt idx="130">
                  <c:v>2000</c:v>
                </c:pt>
                <c:pt idx="131">
                  <c:v>2000</c:v>
                </c:pt>
                <c:pt idx="132">
                  <c:v>2000</c:v>
                </c:pt>
                <c:pt idx="133">
                  <c:v>2000</c:v>
                </c:pt>
                <c:pt idx="134">
                  <c:v>2000</c:v>
                </c:pt>
                <c:pt idx="135">
                  <c:v>2000</c:v>
                </c:pt>
                <c:pt idx="136">
                  <c:v>2000</c:v>
                </c:pt>
                <c:pt idx="137">
                  <c:v>2000</c:v>
                </c:pt>
                <c:pt idx="138">
                  <c:v>2000</c:v>
                </c:pt>
                <c:pt idx="139">
                  <c:v>2000</c:v>
                </c:pt>
                <c:pt idx="140">
                  <c:v>2000</c:v>
                </c:pt>
                <c:pt idx="141">
                  <c:v>2000</c:v>
                </c:pt>
                <c:pt idx="142">
                  <c:v>2000</c:v>
                </c:pt>
                <c:pt idx="143">
                  <c:v>2000</c:v>
                </c:pt>
                <c:pt idx="144">
                  <c:v>2000</c:v>
                </c:pt>
                <c:pt idx="145">
                  <c:v>2000</c:v>
                </c:pt>
                <c:pt idx="146">
                  <c:v>2000</c:v>
                </c:pt>
                <c:pt idx="147">
                  <c:v>2000</c:v>
                </c:pt>
                <c:pt idx="148">
                  <c:v>2000</c:v>
                </c:pt>
                <c:pt idx="149">
                  <c:v>2000</c:v>
                </c:pt>
                <c:pt idx="150">
                  <c:v>2000</c:v>
                </c:pt>
                <c:pt idx="151">
                  <c:v>2000</c:v>
                </c:pt>
                <c:pt idx="152">
                  <c:v>2000</c:v>
                </c:pt>
                <c:pt idx="153">
                  <c:v>2000</c:v>
                </c:pt>
                <c:pt idx="154">
                  <c:v>2000</c:v>
                </c:pt>
                <c:pt idx="155">
                  <c:v>2000</c:v>
                </c:pt>
                <c:pt idx="156">
                  <c:v>2000</c:v>
                </c:pt>
                <c:pt idx="157">
                  <c:v>2000</c:v>
                </c:pt>
                <c:pt idx="158">
                  <c:v>2000</c:v>
                </c:pt>
                <c:pt idx="159">
                  <c:v>2000</c:v>
                </c:pt>
                <c:pt idx="160">
                  <c:v>2000</c:v>
                </c:pt>
                <c:pt idx="161">
                  <c:v>2000</c:v>
                </c:pt>
                <c:pt idx="162">
                  <c:v>2000</c:v>
                </c:pt>
                <c:pt idx="163">
                  <c:v>2000</c:v>
                </c:pt>
                <c:pt idx="164">
                  <c:v>2000</c:v>
                </c:pt>
                <c:pt idx="165">
                  <c:v>2000</c:v>
                </c:pt>
                <c:pt idx="166">
                  <c:v>2000</c:v>
                </c:pt>
                <c:pt idx="167">
                  <c:v>2000</c:v>
                </c:pt>
                <c:pt idx="168">
                  <c:v>2000</c:v>
                </c:pt>
                <c:pt idx="169">
                  <c:v>2000</c:v>
                </c:pt>
                <c:pt idx="170">
                  <c:v>2000</c:v>
                </c:pt>
                <c:pt idx="171">
                  <c:v>2000</c:v>
                </c:pt>
                <c:pt idx="172">
                  <c:v>1984.4045980097367</c:v>
                </c:pt>
                <c:pt idx="173">
                  <c:v>1984.4045980097367</c:v>
                </c:pt>
                <c:pt idx="174">
                  <c:v>1984.4045980097367</c:v>
                </c:pt>
                <c:pt idx="175">
                  <c:v>1984.4045980097367</c:v>
                </c:pt>
                <c:pt idx="176">
                  <c:v>1984.4045980097367</c:v>
                </c:pt>
                <c:pt idx="177">
                  <c:v>1984.4045980097367</c:v>
                </c:pt>
                <c:pt idx="178">
                  <c:v>1984.4045980097367</c:v>
                </c:pt>
                <c:pt idx="179">
                  <c:v>1984.4045980097367</c:v>
                </c:pt>
                <c:pt idx="180">
                  <c:v>1984.4045980097367</c:v>
                </c:pt>
                <c:pt idx="181">
                  <c:v>1984.4045980097367</c:v>
                </c:pt>
                <c:pt idx="182">
                  <c:v>1984.4045980097367</c:v>
                </c:pt>
                <c:pt idx="183">
                  <c:v>1984.4045980097367</c:v>
                </c:pt>
                <c:pt idx="184">
                  <c:v>1984.4045980097367</c:v>
                </c:pt>
                <c:pt idx="185">
                  <c:v>1984.4045980097367</c:v>
                </c:pt>
                <c:pt idx="186">
                  <c:v>1984.4045980097367</c:v>
                </c:pt>
                <c:pt idx="187">
                  <c:v>1984.4045980097367</c:v>
                </c:pt>
                <c:pt idx="188">
                  <c:v>1984.4045980097367</c:v>
                </c:pt>
                <c:pt idx="189">
                  <c:v>1984.4045980097367</c:v>
                </c:pt>
                <c:pt idx="190">
                  <c:v>1984.4045980097367</c:v>
                </c:pt>
                <c:pt idx="191">
                  <c:v>1984.4045980097367</c:v>
                </c:pt>
                <c:pt idx="192">
                  <c:v>1984.4045980097367</c:v>
                </c:pt>
                <c:pt idx="193">
                  <c:v>1984.4045980097367</c:v>
                </c:pt>
                <c:pt idx="194">
                  <c:v>1984.4045980097367</c:v>
                </c:pt>
                <c:pt idx="195">
                  <c:v>1984.4045980097367</c:v>
                </c:pt>
                <c:pt idx="196">
                  <c:v>1984.4045980097367</c:v>
                </c:pt>
                <c:pt idx="197">
                  <c:v>1984.4045980097367</c:v>
                </c:pt>
                <c:pt idx="198">
                  <c:v>1984.4045980097367</c:v>
                </c:pt>
                <c:pt idx="199">
                  <c:v>1984.4045980097367</c:v>
                </c:pt>
                <c:pt idx="200">
                  <c:v>1984.4045980097367</c:v>
                </c:pt>
                <c:pt idx="201">
                  <c:v>1984.4045980097367</c:v>
                </c:pt>
                <c:pt idx="202">
                  <c:v>1984.4045980097367</c:v>
                </c:pt>
                <c:pt idx="203">
                  <c:v>1984.4045980097367</c:v>
                </c:pt>
                <c:pt idx="204">
                  <c:v>1984.4045980097367</c:v>
                </c:pt>
                <c:pt idx="205">
                  <c:v>1984.4045980097367</c:v>
                </c:pt>
                <c:pt idx="206">
                  <c:v>1984.4045980097367</c:v>
                </c:pt>
                <c:pt idx="207">
                  <c:v>1984.4045980097367</c:v>
                </c:pt>
                <c:pt idx="208">
                  <c:v>1984.4045980097367</c:v>
                </c:pt>
                <c:pt idx="209">
                  <c:v>1984.4045980097367</c:v>
                </c:pt>
                <c:pt idx="210">
                  <c:v>1984.4045980097367</c:v>
                </c:pt>
                <c:pt idx="211">
                  <c:v>1984.4045980097367</c:v>
                </c:pt>
                <c:pt idx="212">
                  <c:v>1984.4045980097367</c:v>
                </c:pt>
                <c:pt idx="213">
                  <c:v>1984.4045980097367</c:v>
                </c:pt>
                <c:pt idx="214">
                  <c:v>1984.4045980097367</c:v>
                </c:pt>
                <c:pt idx="215">
                  <c:v>1984.4045980097367</c:v>
                </c:pt>
                <c:pt idx="216">
                  <c:v>1984.4045980097367</c:v>
                </c:pt>
                <c:pt idx="217">
                  <c:v>1984.4045980097367</c:v>
                </c:pt>
                <c:pt idx="218">
                  <c:v>1984.4045980097367</c:v>
                </c:pt>
                <c:pt idx="219">
                  <c:v>1984.4045980097367</c:v>
                </c:pt>
                <c:pt idx="220">
                  <c:v>1984.4045980097367</c:v>
                </c:pt>
                <c:pt idx="221">
                  <c:v>1984.4045980097367</c:v>
                </c:pt>
                <c:pt idx="222">
                  <c:v>1984.4045980097367</c:v>
                </c:pt>
                <c:pt idx="223">
                  <c:v>1984.4045980097367</c:v>
                </c:pt>
                <c:pt idx="224">
                  <c:v>1984.4045980097367</c:v>
                </c:pt>
                <c:pt idx="225">
                  <c:v>1984.4045980097367</c:v>
                </c:pt>
                <c:pt idx="226">
                  <c:v>1984.4045980097367</c:v>
                </c:pt>
                <c:pt idx="227">
                  <c:v>1984.4045980097367</c:v>
                </c:pt>
                <c:pt idx="228">
                  <c:v>1984.4045980097367</c:v>
                </c:pt>
                <c:pt idx="229">
                  <c:v>1984.4045980097367</c:v>
                </c:pt>
                <c:pt idx="230">
                  <c:v>1984.4045980097367</c:v>
                </c:pt>
                <c:pt idx="231">
                  <c:v>1984.4045980097367</c:v>
                </c:pt>
                <c:pt idx="232">
                  <c:v>1984.4045980097367</c:v>
                </c:pt>
                <c:pt idx="233">
                  <c:v>1984.4045980097367</c:v>
                </c:pt>
                <c:pt idx="234">
                  <c:v>1984.4045980097367</c:v>
                </c:pt>
                <c:pt idx="235">
                  <c:v>1984.4045980097367</c:v>
                </c:pt>
                <c:pt idx="236">
                  <c:v>1984.4045980097367</c:v>
                </c:pt>
                <c:pt idx="237">
                  <c:v>1984.4045980097367</c:v>
                </c:pt>
                <c:pt idx="238">
                  <c:v>1984.4045980097367</c:v>
                </c:pt>
                <c:pt idx="239">
                  <c:v>1984.4045980097367</c:v>
                </c:pt>
                <c:pt idx="240">
                  <c:v>1984.4045980097367</c:v>
                </c:pt>
                <c:pt idx="241">
                  <c:v>1984.4045980097367</c:v>
                </c:pt>
                <c:pt idx="242">
                  <c:v>1984.4045980097367</c:v>
                </c:pt>
                <c:pt idx="243">
                  <c:v>1984.4045980097367</c:v>
                </c:pt>
                <c:pt idx="244">
                  <c:v>1984.4045980097367</c:v>
                </c:pt>
                <c:pt idx="245">
                  <c:v>1984.4045980097367</c:v>
                </c:pt>
                <c:pt idx="246">
                  <c:v>1984.4045980097367</c:v>
                </c:pt>
                <c:pt idx="247">
                  <c:v>1984.4045980097367</c:v>
                </c:pt>
                <c:pt idx="248">
                  <c:v>1984.4045980097367</c:v>
                </c:pt>
                <c:pt idx="249">
                  <c:v>1984.4045980097367</c:v>
                </c:pt>
                <c:pt idx="250">
                  <c:v>1984.4045980097367</c:v>
                </c:pt>
                <c:pt idx="251">
                  <c:v>1984.4045980097367</c:v>
                </c:pt>
                <c:pt idx="252">
                  <c:v>1984.4045980097367</c:v>
                </c:pt>
                <c:pt idx="253">
                  <c:v>1984.4045980097367</c:v>
                </c:pt>
                <c:pt idx="254">
                  <c:v>1984.4045980097367</c:v>
                </c:pt>
                <c:pt idx="255">
                  <c:v>1984.4045980097367</c:v>
                </c:pt>
                <c:pt idx="256">
                  <c:v>1984.4045980097367</c:v>
                </c:pt>
                <c:pt idx="257">
                  <c:v>1984.4045980097367</c:v>
                </c:pt>
                <c:pt idx="258">
                  <c:v>1984.4045980097367</c:v>
                </c:pt>
                <c:pt idx="259">
                  <c:v>1984.4045980097367</c:v>
                </c:pt>
                <c:pt idx="260">
                  <c:v>1984.4045980097367</c:v>
                </c:pt>
                <c:pt idx="261">
                  <c:v>1984.4045980097367</c:v>
                </c:pt>
                <c:pt idx="262">
                  <c:v>1984.4045980097367</c:v>
                </c:pt>
                <c:pt idx="263">
                  <c:v>1984.4045980097367</c:v>
                </c:pt>
                <c:pt idx="264">
                  <c:v>1984.4045980097367</c:v>
                </c:pt>
                <c:pt idx="265">
                  <c:v>1984.4045980097367</c:v>
                </c:pt>
                <c:pt idx="266">
                  <c:v>1984.4045980097367</c:v>
                </c:pt>
                <c:pt idx="267">
                  <c:v>1984.4045980097367</c:v>
                </c:pt>
                <c:pt idx="268">
                  <c:v>1984.4045980097367</c:v>
                </c:pt>
                <c:pt idx="269">
                  <c:v>1984.4045980097367</c:v>
                </c:pt>
                <c:pt idx="270">
                  <c:v>1984.4045980097367</c:v>
                </c:pt>
                <c:pt idx="271">
                  <c:v>1984.4045980097367</c:v>
                </c:pt>
                <c:pt idx="272">
                  <c:v>1984.4045980097367</c:v>
                </c:pt>
                <c:pt idx="273">
                  <c:v>1984.4045980097367</c:v>
                </c:pt>
                <c:pt idx="274">
                  <c:v>1984.4045980097367</c:v>
                </c:pt>
                <c:pt idx="275">
                  <c:v>1984.4045980097367</c:v>
                </c:pt>
                <c:pt idx="276">
                  <c:v>1984.4045980097367</c:v>
                </c:pt>
                <c:pt idx="277">
                  <c:v>1984.4045980097367</c:v>
                </c:pt>
                <c:pt idx="278">
                  <c:v>1984.4045980097367</c:v>
                </c:pt>
                <c:pt idx="279">
                  <c:v>1984.4045980097367</c:v>
                </c:pt>
                <c:pt idx="280">
                  <c:v>1984.4045980097367</c:v>
                </c:pt>
                <c:pt idx="281">
                  <c:v>1984.4045980097367</c:v>
                </c:pt>
                <c:pt idx="282">
                  <c:v>1984.4045980097367</c:v>
                </c:pt>
                <c:pt idx="283">
                  <c:v>1984.4045980097367</c:v>
                </c:pt>
                <c:pt idx="284">
                  <c:v>1984.4045980097367</c:v>
                </c:pt>
                <c:pt idx="285">
                  <c:v>1984.4045980097367</c:v>
                </c:pt>
                <c:pt idx="286">
                  <c:v>1984.4045980097367</c:v>
                </c:pt>
                <c:pt idx="287">
                  <c:v>1984.4045980097367</c:v>
                </c:pt>
                <c:pt idx="288">
                  <c:v>1984.4045980097367</c:v>
                </c:pt>
                <c:pt idx="289">
                  <c:v>1984.4045980097367</c:v>
                </c:pt>
                <c:pt idx="290">
                  <c:v>1984.4045980097367</c:v>
                </c:pt>
                <c:pt idx="291">
                  <c:v>1984.4045980097367</c:v>
                </c:pt>
                <c:pt idx="292">
                  <c:v>1984.4045980097367</c:v>
                </c:pt>
                <c:pt idx="293">
                  <c:v>1984.4045980097367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0A7D-7142-837F-C12F08717F82}"/>
            </c:ext>
          </c:extLst>
        </c:ser>
        <c:ser>
          <c:idx val="19"/>
          <c:order val="17"/>
          <c:tx>
            <c:strRef>
              <c:f>'Elo Data'!$AN$2</c:f>
              <c:strCache>
                <c:ptCount val="1"/>
                <c:pt idx="0">
                  <c:v>L - Ricky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'Elo Data'!$AN$3:$AN$296</c:f>
              <c:numCache>
                <c:formatCode>0.0</c:formatCode>
                <c:ptCount val="29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2000</c:v>
                </c:pt>
                <c:pt idx="61">
                  <c:v>2000</c:v>
                </c:pt>
                <c:pt idx="62">
                  <c:v>2000</c:v>
                </c:pt>
                <c:pt idx="63">
                  <c:v>2000</c:v>
                </c:pt>
                <c:pt idx="64">
                  <c:v>2000</c:v>
                </c:pt>
                <c:pt idx="65">
                  <c:v>2000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2000</c:v>
                </c:pt>
                <c:pt idx="83">
                  <c:v>2000</c:v>
                </c:pt>
                <c:pt idx="84">
                  <c:v>2000</c:v>
                </c:pt>
                <c:pt idx="85">
                  <c:v>2000</c:v>
                </c:pt>
                <c:pt idx="86">
                  <c:v>2000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2000</c:v>
                </c:pt>
                <c:pt idx="110">
                  <c:v>2000</c:v>
                </c:pt>
                <c:pt idx="111">
                  <c:v>2000</c:v>
                </c:pt>
                <c:pt idx="112">
                  <c:v>2000</c:v>
                </c:pt>
                <c:pt idx="113">
                  <c:v>2000</c:v>
                </c:pt>
                <c:pt idx="114">
                  <c:v>2000</c:v>
                </c:pt>
                <c:pt idx="115">
                  <c:v>2000</c:v>
                </c:pt>
                <c:pt idx="116">
                  <c:v>2000</c:v>
                </c:pt>
                <c:pt idx="117">
                  <c:v>2000</c:v>
                </c:pt>
                <c:pt idx="118">
                  <c:v>2000</c:v>
                </c:pt>
                <c:pt idx="119">
                  <c:v>2000</c:v>
                </c:pt>
                <c:pt idx="120">
                  <c:v>2000</c:v>
                </c:pt>
                <c:pt idx="121">
                  <c:v>2000</c:v>
                </c:pt>
                <c:pt idx="122">
                  <c:v>2000</c:v>
                </c:pt>
                <c:pt idx="123">
                  <c:v>2000</c:v>
                </c:pt>
                <c:pt idx="124">
                  <c:v>2000</c:v>
                </c:pt>
                <c:pt idx="125">
                  <c:v>2000</c:v>
                </c:pt>
                <c:pt idx="126">
                  <c:v>2000</c:v>
                </c:pt>
                <c:pt idx="127">
                  <c:v>2000</c:v>
                </c:pt>
                <c:pt idx="128">
                  <c:v>2000</c:v>
                </c:pt>
                <c:pt idx="129">
                  <c:v>2000</c:v>
                </c:pt>
                <c:pt idx="130">
                  <c:v>2000</c:v>
                </c:pt>
                <c:pt idx="131">
                  <c:v>2000</c:v>
                </c:pt>
                <c:pt idx="132">
                  <c:v>2000</c:v>
                </c:pt>
                <c:pt idx="133">
                  <c:v>2000</c:v>
                </c:pt>
                <c:pt idx="134">
                  <c:v>2000</c:v>
                </c:pt>
                <c:pt idx="135">
                  <c:v>2000</c:v>
                </c:pt>
                <c:pt idx="136">
                  <c:v>2000</c:v>
                </c:pt>
                <c:pt idx="137">
                  <c:v>2000</c:v>
                </c:pt>
                <c:pt idx="138">
                  <c:v>2000</c:v>
                </c:pt>
                <c:pt idx="139">
                  <c:v>2000</c:v>
                </c:pt>
                <c:pt idx="140">
                  <c:v>2000</c:v>
                </c:pt>
                <c:pt idx="141">
                  <c:v>2000</c:v>
                </c:pt>
                <c:pt idx="142">
                  <c:v>2000</c:v>
                </c:pt>
                <c:pt idx="143">
                  <c:v>2000</c:v>
                </c:pt>
                <c:pt idx="144">
                  <c:v>2000</c:v>
                </c:pt>
                <c:pt idx="145">
                  <c:v>2000</c:v>
                </c:pt>
                <c:pt idx="146">
                  <c:v>2000</c:v>
                </c:pt>
                <c:pt idx="147">
                  <c:v>2000</c:v>
                </c:pt>
                <c:pt idx="148">
                  <c:v>2000</c:v>
                </c:pt>
                <c:pt idx="149">
                  <c:v>2000</c:v>
                </c:pt>
                <c:pt idx="150">
                  <c:v>2000</c:v>
                </c:pt>
                <c:pt idx="151">
                  <c:v>2000</c:v>
                </c:pt>
                <c:pt idx="152">
                  <c:v>2000</c:v>
                </c:pt>
                <c:pt idx="153">
                  <c:v>2000</c:v>
                </c:pt>
                <c:pt idx="154">
                  <c:v>2000</c:v>
                </c:pt>
                <c:pt idx="155">
                  <c:v>2000</c:v>
                </c:pt>
                <c:pt idx="156">
                  <c:v>2000</c:v>
                </c:pt>
                <c:pt idx="157">
                  <c:v>2000</c:v>
                </c:pt>
                <c:pt idx="158">
                  <c:v>2000</c:v>
                </c:pt>
                <c:pt idx="159">
                  <c:v>2000</c:v>
                </c:pt>
                <c:pt idx="160">
                  <c:v>2000</c:v>
                </c:pt>
                <c:pt idx="161">
                  <c:v>2000</c:v>
                </c:pt>
                <c:pt idx="162">
                  <c:v>2000</c:v>
                </c:pt>
                <c:pt idx="163">
                  <c:v>2000</c:v>
                </c:pt>
                <c:pt idx="164">
                  <c:v>2000</c:v>
                </c:pt>
                <c:pt idx="165">
                  <c:v>2000</c:v>
                </c:pt>
                <c:pt idx="166">
                  <c:v>2000</c:v>
                </c:pt>
                <c:pt idx="167">
                  <c:v>2000</c:v>
                </c:pt>
                <c:pt idx="168">
                  <c:v>2014.7800167973144</c:v>
                </c:pt>
                <c:pt idx="169">
                  <c:v>2014.7800167973144</c:v>
                </c:pt>
                <c:pt idx="170">
                  <c:v>2014.7800167973144</c:v>
                </c:pt>
                <c:pt idx="171">
                  <c:v>2014.7800167973144</c:v>
                </c:pt>
                <c:pt idx="172">
                  <c:v>2014.7800167973144</c:v>
                </c:pt>
                <c:pt idx="173">
                  <c:v>2014.7800167973144</c:v>
                </c:pt>
                <c:pt idx="174">
                  <c:v>2029.2197655607163</c:v>
                </c:pt>
                <c:pt idx="175">
                  <c:v>2029.2197655607163</c:v>
                </c:pt>
                <c:pt idx="176">
                  <c:v>2029.2197655607163</c:v>
                </c:pt>
                <c:pt idx="177">
                  <c:v>2029.2197655607163</c:v>
                </c:pt>
                <c:pt idx="178">
                  <c:v>2029.2197655607163</c:v>
                </c:pt>
                <c:pt idx="179">
                  <c:v>2029.2197655607163</c:v>
                </c:pt>
                <c:pt idx="180">
                  <c:v>2029.2197655607163</c:v>
                </c:pt>
                <c:pt idx="181">
                  <c:v>2029.2197655607163</c:v>
                </c:pt>
                <c:pt idx="182">
                  <c:v>2029.2197655607163</c:v>
                </c:pt>
                <c:pt idx="183">
                  <c:v>2029.2197655607163</c:v>
                </c:pt>
                <c:pt idx="184">
                  <c:v>2029.2197655607163</c:v>
                </c:pt>
                <c:pt idx="185">
                  <c:v>2029.2197655607163</c:v>
                </c:pt>
                <c:pt idx="186">
                  <c:v>2029.2197655607163</c:v>
                </c:pt>
                <c:pt idx="187">
                  <c:v>2029.2197655607163</c:v>
                </c:pt>
                <c:pt idx="188">
                  <c:v>2029.2197655607163</c:v>
                </c:pt>
                <c:pt idx="189">
                  <c:v>2029.2197655607163</c:v>
                </c:pt>
                <c:pt idx="190">
                  <c:v>2029.2197655607163</c:v>
                </c:pt>
                <c:pt idx="191">
                  <c:v>2029.2197655607163</c:v>
                </c:pt>
                <c:pt idx="192">
                  <c:v>2029.2197655607163</c:v>
                </c:pt>
                <c:pt idx="193">
                  <c:v>2029.2197655607163</c:v>
                </c:pt>
                <c:pt idx="194">
                  <c:v>2029.2197655607163</c:v>
                </c:pt>
                <c:pt idx="195">
                  <c:v>2029.2197655607163</c:v>
                </c:pt>
                <c:pt idx="196">
                  <c:v>2029.2197655607163</c:v>
                </c:pt>
                <c:pt idx="197">
                  <c:v>2029.2197655607163</c:v>
                </c:pt>
                <c:pt idx="198">
                  <c:v>2029.2197655607163</c:v>
                </c:pt>
                <c:pt idx="199">
                  <c:v>2029.2197655607163</c:v>
                </c:pt>
                <c:pt idx="200">
                  <c:v>2029.2197655607163</c:v>
                </c:pt>
                <c:pt idx="201">
                  <c:v>2029.2197655607163</c:v>
                </c:pt>
                <c:pt idx="202">
                  <c:v>2029.2197655607163</c:v>
                </c:pt>
                <c:pt idx="203">
                  <c:v>2029.2197655607163</c:v>
                </c:pt>
                <c:pt idx="204">
                  <c:v>2029.2197655607163</c:v>
                </c:pt>
                <c:pt idx="205">
                  <c:v>2029.2197655607163</c:v>
                </c:pt>
                <c:pt idx="206">
                  <c:v>2029.2197655607163</c:v>
                </c:pt>
                <c:pt idx="207">
                  <c:v>2029.2197655607163</c:v>
                </c:pt>
                <c:pt idx="208">
                  <c:v>2029.2197655607163</c:v>
                </c:pt>
                <c:pt idx="209">
                  <c:v>2029.2197655607163</c:v>
                </c:pt>
                <c:pt idx="210">
                  <c:v>2029.2197655607163</c:v>
                </c:pt>
                <c:pt idx="211">
                  <c:v>2029.2197655607163</c:v>
                </c:pt>
                <c:pt idx="212">
                  <c:v>2029.2197655607163</c:v>
                </c:pt>
                <c:pt idx="213">
                  <c:v>2029.2197655607163</c:v>
                </c:pt>
                <c:pt idx="214">
                  <c:v>2029.2197655607163</c:v>
                </c:pt>
                <c:pt idx="215">
                  <c:v>2029.2197655607163</c:v>
                </c:pt>
                <c:pt idx="216">
                  <c:v>2029.2197655607163</c:v>
                </c:pt>
                <c:pt idx="217">
                  <c:v>2029.2197655607163</c:v>
                </c:pt>
                <c:pt idx="218">
                  <c:v>2029.2197655607163</c:v>
                </c:pt>
                <c:pt idx="219">
                  <c:v>2029.2197655607163</c:v>
                </c:pt>
                <c:pt idx="220">
                  <c:v>2029.2197655607163</c:v>
                </c:pt>
                <c:pt idx="221">
                  <c:v>2029.2197655607163</c:v>
                </c:pt>
                <c:pt idx="222">
                  <c:v>2029.2197655607163</c:v>
                </c:pt>
                <c:pt idx="223">
                  <c:v>2029.2197655607163</c:v>
                </c:pt>
                <c:pt idx="224">
                  <c:v>2029.2197655607163</c:v>
                </c:pt>
                <c:pt idx="225">
                  <c:v>2029.2197655607163</c:v>
                </c:pt>
                <c:pt idx="226">
                  <c:v>2029.2197655607163</c:v>
                </c:pt>
                <c:pt idx="227">
                  <c:v>2029.2197655607163</c:v>
                </c:pt>
                <c:pt idx="228">
                  <c:v>2029.2197655607163</c:v>
                </c:pt>
                <c:pt idx="229">
                  <c:v>2029.2197655607163</c:v>
                </c:pt>
                <c:pt idx="230">
                  <c:v>2029.2197655607163</c:v>
                </c:pt>
                <c:pt idx="231">
                  <c:v>2029.2197655607163</c:v>
                </c:pt>
                <c:pt idx="232">
                  <c:v>2029.2197655607163</c:v>
                </c:pt>
                <c:pt idx="233">
                  <c:v>2029.2197655607163</c:v>
                </c:pt>
                <c:pt idx="234">
                  <c:v>2029.2197655607163</c:v>
                </c:pt>
                <c:pt idx="235">
                  <c:v>2029.2197655607163</c:v>
                </c:pt>
                <c:pt idx="236">
                  <c:v>2029.2197655607163</c:v>
                </c:pt>
                <c:pt idx="237">
                  <c:v>2029.2197655607163</c:v>
                </c:pt>
                <c:pt idx="238">
                  <c:v>2029.2197655607163</c:v>
                </c:pt>
                <c:pt idx="239">
                  <c:v>2029.2197655607163</c:v>
                </c:pt>
                <c:pt idx="240">
                  <c:v>2029.2197655607163</c:v>
                </c:pt>
                <c:pt idx="241">
                  <c:v>2029.2197655607163</c:v>
                </c:pt>
                <c:pt idx="242">
                  <c:v>2029.2197655607163</c:v>
                </c:pt>
                <c:pt idx="243">
                  <c:v>2029.2197655607163</c:v>
                </c:pt>
                <c:pt idx="244">
                  <c:v>2029.2197655607163</c:v>
                </c:pt>
                <c:pt idx="245">
                  <c:v>2029.2197655607163</c:v>
                </c:pt>
                <c:pt idx="246">
                  <c:v>2029.2197655607163</c:v>
                </c:pt>
                <c:pt idx="247">
                  <c:v>2029.2197655607163</c:v>
                </c:pt>
                <c:pt idx="248">
                  <c:v>2029.2197655607163</c:v>
                </c:pt>
                <c:pt idx="249">
                  <c:v>2029.2197655607163</c:v>
                </c:pt>
                <c:pt idx="250">
                  <c:v>2029.2197655607163</c:v>
                </c:pt>
                <c:pt idx="251">
                  <c:v>2029.2197655607163</c:v>
                </c:pt>
                <c:pt idx="252">
                  <c:v>2029.2197655607163</c:v>
                </c:pt>
                <c:pt idx="253">
                  <c:v>2029.2197655607163</c:v>
                </c:pt>
                <c:pt idx="254">
                  <c:v>2029.2197655607163</c:v>
                </c:pt>
                <c:pt idx="255">
                  <c:v>2029.2197655607163</c:v>
                </c:pt>
                <c:pt idx="256">
                  <c:v>2029.2197655607163</c:v>
                </c:pt>
                <c:pt idx="257">
                  <c:v>2029.2197655607163</c:v>
                </c:pt>
                <c:pt idx="258">
                  <c:v>2029.2197655607163</c:v>
                </c:pt>
                <c:pt idx="259">
                  <c:v>2029.2197655607163</c:v>
                </c:pt>
                <c:pt idx="260">
                  <c:v>2029.2197655607163</c:v>
                </c:pt>
                <c:pt idx="261">
                  <c:v>2029.2197655607163</c:v>
                </c:pt>
                <c:pt idx="262">
                  <c:v>2029.2197655607163</c:v>
                </c:pt>
                <c:pt idx="263">
                  <c:v>2029.2197655607163</c:v>
                </c:pt>
                <c:pt idx="264">
                  <c:v>2029.2197655607163</c:v>
                </c:pt>
                <c:pt idx="265">
                  <c:v>2029.2197655607163</c:v>
                </c:pt>
                <c:pt idx="266">
                  <c:v>2029.2197655607163</c:v>
                </c:pt>
                <c:pt idx="267">
                  <c:v>2029.2197655607163</c:v>
                </c:pt>
                <c:pt idx="268">
                  <c:v>2029.2197655607163</c:v>
                </c:pt>
                <c:pt idx="269">
                  <c:v>2029.2197655607163</c:v>
                </c:pt>
                <c:pt idx="270">
                  <c:v>2029.2197655607163</c:v>
                </c:pt>
                <c:pt idx="271">
                  <c:v>2029.2197655607163</c:v>
                </c:pt>
                <c:pt idx="272">
                  <c:v>2029.2197655607163</c:v>
                </c:pt>
                <c:pt idx="273">
                  <c:v>2029.2197655607163</c:v>
                </c:pt>
                <c:pt idx="274">
                  <c:v>2029.2197655607163</c:v>
                </c:pt>
                <c:pt idx="275">
                  <c:v>2029.2197655607163</c:v>
                </c:pt>
                <c:pt idx="276">
                  <c:v>2029.2197655607163</c:v>
                </c:pt>
                <c:pt idx="277">
                  <c:v>2029.2197655607163</c:v>
                </c:pt>
                <c:pt idx="278">
                  <c:v>2029.2197655607163</c:v>
                </c:pt>
                <c:pt idx="279">
                  <c:v>2029.2197655607163</c:v>
                </c:pt>
                <c:pt idx="280">
                  <c:v>2029.2197655607163</c:v>
                </c:pt>
                <c:pt idx="281">
                  <c:v>2029.2197655607163</c:v>
                </c:pt>
                <c:pt idx="282">
                  <c:v>2029.2197655607163</c:v>
                </c:pt>
                <c:pt idx="283">
                  <c:v>2029.2197655607163</c:v>
                </c:pt>
                <c:pt idx="284">
                  <c:v>2029.2197655607163</c:v>
                </c:pt>
                <c:pt idx="285">
                  <c:v>2029.2197655607163</c:v>
                </c:pt>
                <c:pt idx="286">
                  <c:v>2029.2197655607163</c:v>
                </c:pt>
                <c:pt idx="287">
                  <c:v>2029.2197655607163</c:v>
                </c:pt>
                <c:pt idx="288">
                  <c:v>2029.2197655607163</c:v>
                </c:pt>
                <c:pt idx="289">
                  <c:v>2029.2197655607163</c:v>
                </c:pt>
                <c:pt idx="290">
                  <c:v>2029.2197655607163</c:v>
                </c:pt>
                <c:pt idx="291">
                  <c:v>2029.2197655607163</c:v>
                </c:pt>
                <c:pt idx="292">
                  <c:v>2029.2197655607163</c:v>
                </c:pt>
                <c:pt idx="293">
                  <c:v>2029.2197655607163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0A7D-7142-837F-C12F08717F82}"/>
            </c:ext>
          </c:extLst>
        </c:ser>
        <c:ser>
          <c:idx val="20"/>
          <c:order val="18"/>
          <c:tx>
            <c:strRef>
              <c:f>'Elo Data'!$AO$2</c:f>
              <c:strCache>
                <c:ptCount val="1"/>
                <c:pt idx="0">
                  <c:v>L - Steven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'Elo Data'!$AO$3:$AO$296</c:f>
              <c:numCache>
                <c:formatCode>0.0</c:formatCode>
                <c:ptCount val="29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2000</c:v>
                </c:pt>
                <c:pt idx="61">
                  <c:v>2000</c:v>
                </c:pt>
                <c:pt idx="62">
                  <c:v>2000</c:v>
                </c:pt>
                <c:pt idx="63">
                  <c:v>2000</c:v>
                </c:pt>
                <c:pt idx="64">
                  <c:v>2000</c:v>
                </c:pt>
                <c:pt idx="65">
                  <c:v>2000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2000</c:v>
                </c:pt>
                <c:pt idx="83">
                  <c:v>2000</c:v>
                </c:pt>
                <c:pt idx="84">
                  <c:v>2000</c:v>
                </c:pt>
                <c:pt idx="85">
                  <c:v>2000</c:v>
                </c:pt>
                <c:pt idx="86">
                  <c:v>2000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2000</c:v>
                </c:pt>
                <c:pt idx="110">
                  <c:v>2000</c:v>
                </c:pt>
                <c:pt idx="111">
                  <c:v>2000</c:v>
                </c:pt>
                <c:pt idx="112">
                  <c:v>2000</c:v>
                </c:pt>
                <c:pt idx="113">
                  <c:v>2000</c:v>
                </c:pt>
                <c:pt idx="114">
                  <c:v>2000</c:v>
                </c:pt>
                <c:pt idx="115">
                  <c:v>2000</c:v>
                </c:pt>
                <c:pt idx="116">
                  <c:v>2000</c:v>
                </c:pt>
                <c:pt idx="117">
                  <c:v>2000</c:v>
                </c:pt>
                <c:pt idx="118">
                  <c:v>2000</c:v>
                </c:pt>
                <c:pt idx="119">
                  <c:v>2000</c:v>
                </c:pt>
                <c:pt idx="120">
                  <c:v>2000</c:v>
                </c:pt>
                <c:pt idx="121">
                  <c:v>2000</c:v>
                </c:pt>
                <c:pt idx="122">
                  <c:v>2000</c:v>
                </c:pt>
                <c:pt idx="123">
                  <c:v>2000</c:v>
                </c:pt>
                <c:pt idx="124">
                  <c:v>2000</c:v>
                </c:pt>
                <c:pt idx="125">
                  <c:v>2000</c:v>
                </c:pt>
                <c:pt idx="126">
                  <c:v>2000</c:v>
                </c:pt>
                <c:pt idx="127">
                  <c:v>2000</c:v>
                </c:pt>
                <c:pt idx="128">
                  <c:v>2000</c:v>
                </c:pt>
                <c:pt idx="129">
                  <c:v>2000</c:v>
                </c:pt>
                <c:pt idx="130">
                  <c:v>2000</c:v>
                </c:pt>
                <c:pt idx="131">
                  <c:v>2000</c:v>
                </c:pt>
                <c:pt idx="132">
                  <c:v>2000</c:v>
                </c:pt>
                <c:pt idx="133">
                  <c:v>2000</c:v>
                </c:pt>
                <c:pt idx="134">
                  <c:v>2000</c:v>
                </c:pt>
                <c:pt idx="135">
                  <c:v>2000</c:v>
                </c:pt>
                <c:pt idx="136">
                  <c:v>2000</c:v>
                </c:pt>
                <c:pt idx="137">
                  <c:v>2000</c:v>
                </c:pt>
                <c:pt idx="138">
                  <c:v>2000</c:v>
                </c:pt>
                <c:pt idx="139">
                  <c:v>2000</c:v>
                </c:pt>
                <c:pt idx="140">
                  <c:v>2000</c:v>
                </c:pt>
                <c:pt idx="141">
                  <c:v>2000</c:v>
                </c:pt>
                <c:pt idx="142">
                  <c:v>2000</c:v>
                </c:pt>
                <c:pt idx="143">
                  <c:v>2000</c:v>
                </c:pt>
                <c:pt idx="144">
                  <c:v>2000</c:v>
                </c:pt>
                <c:pt idx="145">
                  <c:v>2000</c:v>
                </c:pt>
                <c:pt idx="146">
                  <c:v>2000</c:v>
                </c:pt>
                <c:pt idx="147">
                  <c:v>2000</c:v>
                </c:pt>
                <c:pt idx="148">
                  <c:v>2000</c:v>
                </c:pt>
                <c:pt idx="149">
                  <c:v>2000</c:v>
                </c:pt>
                <c:pt idx="150">
                  <c:v>2000</c:v>
                </c:pt>
                <c:pt idx="151">
                  <c:v>2000</c:v>
                </c:pt>
                <c:pt idx="152">
                  <c:v>2000</c:v>
                </c:pt>
                <c:pt idx="153">
                  <c:v>2000</c:v>
                </c:pt>
                <c:pt idx="154">
                  <c:v>2000</c:v>
                </c:pt>
                <c:pt idx="155">
                  <c:v>2000</c:v>
                </c:pt>
                <c:pt idx="156">
                  <c:v>2000</c:v>
                </c:pt>
                <c:pt idx="157">
                  <c:v>2000</c:v>
                </c:pt>
                <c:pt idx="158">
                  <c:v>2000</c:v>
                </c:pt>
                <c:pt idx="159">
                  <c:v>2000</c:v>
                </c:pt>
                <c:pt idx="160">
                  <c:v>2000</c:v>
                </c:pt>
                <c:pt idx="161">
                  <c:v>2000</c:v>
                </c:pt>
                <c:pt idx="162">
                  <c:v>2000</c:v>
                </c:pt>
                <c:pt idx="163">
                  <c:v>2000</c:v>
                </c:pt>
                <c:pt idx="164">
                  <c:v>2000</c:v>
                </c:pt>
                <c:pt idx="165">
                  <c:v>2000</c:v>
                </c:pt>
                <c:pt idx="166">
                  <c:v>2000</c:v>
                </c:pt>
                <c:pt idx="167">
                  <c:v>2000</c:v>
                </c:pt>
                <c:pt idx="168">
                  <c:v>2000</c:v>
                </c:pt>
                <c:pt idx="169">
                  <c:v>2000</c:v>
                </c:pt>
                <c:pt idx="170">
                  <c:v>2000</c:v>
                </c:pt>
                <c:pt idx="171">
                  <c:v>2000</c:v>
                </c:pt>
                <c:pt idx="172">
                  <c:v>2000</c:v>
                </c:pt>
                <c:pt idx="173">
                  <c:v>2000</c:v>
                </c:pt>
                <c:pt idx="174">
                  <c:v>2000</c:v>
                </c:pt>
                <c:pt idx="175">
                  <c:v>2000</c:v>
                </c:pt>
                <c:pt idx="176">
                  <c:v>2000</c:v>
                </c:pt>
                <c:pt idx="177">
                  <c:v>2000</c:v>
                </c:pt>
                <c:pt idx="178">
                  <c:v>2000</c:v>
                </c:pt>
                <c:pt idx="179">
                  <c:v>2000</c:v>
                </c:pt>
                <c:pt idx="180">
                  <c:v>2000</c:v>
                </c:pt>
                <c:pt idx="181">
                  <c:v>2000</c:v>
                </c:pt>
                <c:pt idx="182">
                  <c:v>2000</c:v>
                </c:pt>
                <c:pt idx="183">
                  <c:v>2000</c:v>
                </c:pt>
                <c:pt idx="184">
                  <c:v>2000</c:v>
                </c:pt>
                <c:pt idx="185">
                  <c:v>2000</c:v>
                </c:pt>
                <c:pt idx="186">
                  <c:v>2000</c:v>
                </c:pt>
                <c:pt idx="187">
                  <c:v>2000</c:v>
                </c:pt>
                <c:pt idx="188">
                  <c:v>2000</c:v>
                </c:pt>
                <c:pt idx="189">
                  <c:v>2000</c:v>
                </c:pt>
                <c:pt idx="190">
                  <c:v>2000</c:v>
                </c:pt>
                <c:pt idx="191">
                  <c:v>2000</c:v>
                </c:pt>
                <c:pt idx="192">
                  <c:v>2000</c:v>
                </c:pt>
                <c:pt idx="193">
                  <c:v>2000</c:v>
                </c:pt>
                <c:pt idx="194">
                  <c:v>2000</c:v>
                </c:pt>
                <c:pt idx="195">
                  <c:v>2000</c:v>
                </c:pt>
                <c:pt idx="196">
                  <c:v>2000</c:v>
                </c:pt>
                <c:pt idx="197">
                  <c:v>2000</c:v>
                </c:pt>
                <c:pt idx="198">
                  <c:v>2000</c:v>
                </c:pt>
                <c:pt idx="199">
                  <c:v>2000</c:v>
                </c:pt>
                <c:pt idx="200">
                  <c:v>2000</c:v>
                </c:pt>
                <c:pt idx="201">
                  <c:v>2000</c:v>
                </c:pt>
                <c:pt idx="202">
                  <c:v>2000</c:v>
                </c:pt>
                <c:pt idx="203">
                  <c:v>2000</c:v>
                </c:pt>
                <c:pt idx="204">
                  <c:v>2000</c:v>
                </c:pt>
                <c:pt idx="205">
                  <c:v>2000</c:v>
                </c:pt>
                <c:pt idx="206">
                  <c:v>2000</c:v>
                </c:pt>
                <c:pt idx="207">
                  <c:v>2000</c:v>
                </c:pt>
                <c:pt idx="208">
                  <c:v>2000</c:v>
                </c:pt>
                <c:pt idx="209">
                  <c:v>2000</c:v>
                </c:pt>
                <c:pt idx="210">
                  <c:v>2000</c:v>
                </c:pt>
                <c:pt idx="211">
                  <c:v>2000</c:v>
                </c:pt>
                <c:pt idx="212">
                  <c:v>2000</c:v>
                </c:pt>
                <c:pt idx="213">
                  <c:v>2000</c:v>
                </c:pt>
                <c:pt idx="214">
                  <c:v>2000</c:v>
                </c:pt>
                <c:pt idx="215">
                  <c:v>2000</c:v>
                </c:pt>
                <c:pt idx="216">
                  <c:v>2000</c:v>
                </c:pt>
                <c:pt idx="217">
                  <c:v>2000</c:v>
                </c:pt>
                <c:pt idx="218">
                  <c:v>2000</c:v>
                </c:pt>
                <c:pt idx="219">
                  <c:v>2000</c:v>
                </c:pt>
                <c:pt idx="220">
                  <c:v>1985.5996139249264</c:v>
                </c:pt>
                <c:pt idx="221">
                  <c:v>1985.5996139249264</c:v>
                </c:pt>
                <c:pt idx="222">
                  <c:v>1985.5996139249264</c:v>
                </c:pt>
                <c:pt idx="223">
                  <c:v>1985.5996139249264</c:v>
                </c:pt>
                <c:pt idx="224">
                  <c:v>1985.5996139249264</c:v>
                </c:pt>
                <c:pt idx="225">
                  <c:v>1985.5996139249264</c:v>
                </c:pt>
                <c:pt idx="226">
                  <c:v>1985.5996139249264</c:v>
                </c:pt>
                <c:pt idx="227">
                  <c:v>1985.5996139249264</c:v>
                </c:pt>
                <c:pt idx="228">
                  <c:v>1985.5996139249264</c:v>
                </c:pt>
                <c:pt idx="229">
                  <c:v>1985.5996139249264</c:v>
                </c:pt>
                <c:pt idx="230">
                  <c:v>1985.5996139249264</c:v>
                </c:pt>
                <c:pt idx="231">
                  <c:v>1985.5996139249264</c:v>
                </c:pt>
                <c:pt idx="232">
                  <c:v>1985.5996139249264</c:v>
                </c:pt>
                <c:pt idx="233">
                  <c:v>1985.5996139249264</c:v>
                </c:pt>
                <c:pt idx="234">
                  <c:v>1985.5996139249264</c:v>
                </c:pt>
                <c:pt idx="235">
                  <c:v>1985.5996139249264</c:v>
                </c:pt>
                <c:pt idx="236">
                  <c:v>1985.5996139249264</c:v>
                </c:pt>
                <c:pt idx="237">
                  <c:v>1985.5996139249264</c:v>
                </c:pt>
                <c:pt idx="238">
                  <c:v>1985.5996139249264</c:v>
                </c:pt>
                <c:pt idx="239">
                  <c:v>1985.5996139249264</c:v>
                </c:pt>
                <c:pt idx="240">
                  <c:v>1985.5996139249264</c:v>
                </c:pt>
                <c:pt idx="241">
                  <c:v>1985.5996139249264</c:v>
                </c:pt>
                <c:pt idx="242">
                  <c:v>1985.5996139249264</c:v>
                </c:pt>
                <c:pt idx="243">
                  <c:v>1985.5996139249264</c:v>
                </c:pt>
                <c:pt idx="244">
                  <c:v>1985.5996139249264</c:v>
                </c:pt>
                <c:pt idx="245">
                  <c:v>1985.5996139249264</c:v>
                </c:pt>
                <c:pt idx="246">
                  <c:v>1985.5996139249264</c:v>
                </c:pt>
                <c:pt idx="247">
                  <c:v>1985.5996139249264</c:v>
                </c:pt>
                <c:pt idx="248">
                  <c:v>1985.5996139249264</c:v>
                </c:pt>
                <c:pt idx="249">
                  <c:v>1985.5996139249264</c:v>
                </c:pt>
                <c:pt idx="250">
                  <c:v>1985.5996139249264</c:v>
                </c:pt>
                <c:pt idx="251">
                  <c:v>1985.5996139249264</c:v>
                </c:pt>
                <c:pt idx="252">
                  <c:v>1985.5996139249264</c:v>
                </c:pt>
                <c:pt idx="253">
                  <c:v>1985.5996139249264</c:v>
                </c:pt>
                <c:pt idx="254">
                  <c:v>1985.5996139249264</c:v>
                </c:pt>
                <c:pt idx="255">
                  <c:v>1985.5996139249264</c:v>
                </c:pt>
                <c:pt idx="256">
                  <c:v>1985.5996139249264</c:v>
                </c:pt>
                <c:pt idx="257">
                  <c:v>1985.5996139249264</c:v>
                </c:pt>
                <c:pt idx="258">
                  <c:v>1985.5996139249264</c:v>
                </c:pt>
                <c:pt idx="259">
                  <c:v>1985.5996139249264</c:v>
                </c:pt>
                <c:pt idx="260">
                  <c:v>1985.5996139249264</c:v>
                </c:pt>
                <c:pt idx="261">
                  <c:v>1985.5996139249264</c:v>
                </c:pt>
                <c:pt idx="262">
                  <c:v>1985.5996139249264</c:v>
                </c:pt>
                <c:pt idx="263">
                  <c:v>1985.5996139249264</c:v>
                </c:pt>
                <c:pt idx="264">
                  <c:v>1985.5996139249264</c:v>
                </c:pt>
                <c:pt idx="265">
                  <c:v>1985.5996139249264</c:v>
                </c:pt>
                <c:pt idx="266">
                  <c:v>1985.5996139249264</c:v>
                </c:pt>
                <c:pt idx="267">
                  <c:v>1985.5996139249264</c:v>
                </c:pt>
                <c:pt idx="268">
                  <c:v>1985.5996139249264</c:v>
                </c:pt>
                <c:pt idx="269">
                  <c:v>1985.5996139249264</c:v>
                </c:pt>
                <c:pt idx="270">
                  <c:v>1985.5996139249264</c:v>
                </c:pt>
                <c:pt idx="271">
                  <c:v>1985.5996139249264</c:v>
                </c:pt>
                <c:pt idx="272">
                  <c:v>1985.5996139249264</c:v>
                </c:pt>
                <c:pt idx="273">
                  <c:v>1985.5996139249264</c:v>
                </c:pt>
                <c:pt idx="274">
                  <c:v>1985.5996139249264</c:v>
                </c:pt>
                <c:pt idx="275">
                  <c:v>1985.5996139249264</c:v>
                </c:pt>
                <c:pt idx="276">
                  <c:v>1963.4763165553979</c:v>
                </c:pt>
                <c:pt idx="277">
                  <c:v>1963.4763165553979</c:v>
                </c:pt>
                <c:pt idx="278">
                  <c:v>1963.4763165553979</c:v>
                </c:pt>
                <c:pt idx="279">
                  <c:v>1963.4763165553979</c:v>
                </c:pt>
                <c:pt idx="280">
                  <c:v>1963.4763165553979</c:v>
                </c:pt>
                <c:pt idx="281">
                  <c:v>1963.4763165553979</c:v>
                </c:pt>
                <c:pt idx="282">
                  <c:v>1963.4763165553979</c:v>
                </c:pt>
                <c:pt idx="283">
                  <c:v>1963.4763165553979</c:v>
                </c:pt>
                <c:pt idx="284">
                  <c:v>1963.4763165553979</c:v>
                </c:pt>
                <c:pt idx="285">
                  <c:v>1972.576152258222</c:v>
                </c:pt>
                <c:pt idx="286">
                  <c:v>1972.576152258222</c:v>
                </c:pt>
                <c:pt idx="287">
                  <c:v>1972.576152258222</c:v>
                </c:pt>
                <c:pt idx="288">
                  <c:v>1972.576152258222</c:v>
                </c:pt>
                <c:pt idx="289">
                  <c:v>1972.576152258222</c:v>
                </c:pt>
                <c:pt idx="290">
                  <c:v>1972.576152258222</c:v>
                </c:pt>
                <c:pt idx="291">
                  <c:v>1972.576152258222</c:v>
                </c:pt>
                <c:pt idx="292">
                  <c:v>1972.576152258222</c:v>
                </c:pt>
                <c:pt idx="293">
                  <c:v>1972.576152258222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0A7D-7142-837F-C12F08717F82}"/>
            </c:ext>
          </c:extLst>
        </c:ser>
        <c:ser>
          <c:idx val="0"/>
          <c:order val="19"/>
          <c:tx>
            <c:strRef>
              <c:f>'Elo Data'!$V$2</c:f>
              <c:strCache>
                <c:ptCount val="1"/>
                <c:pt idx="0">
                  <c:v>Ricky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'Elo Data'!$V$3:$V$296</c:f>
              <c:numCache>
                <c:formatCode>0.0</c:formatCode>
                <c:ptCount val="294"/>
                <c:pt idx="0">
                  <c:v>2000</c:v>
                </c:pt>
                <c:pt idx="1">
                  <c:v>2015</c:v>
                </c:pt>
                <c:pt idx="2">
                  <c:v>2028.7080052393337</c:v>
                </c:pt>
                <c:pt idx="3">
                  <c:v>2028.7080052393337</c:v>
                </c:pt>
                <c:pt idx="4">
                  <c:v>2028.7080052393337</c:v>
                </c:pt>
                <c:pt idx="5">
                  <c:v>2042.4713940353911</c:v>
                </c:pt>
                <c:pt idx="6">
                  <c:v>2056.2577750247324</c:v>
                </c:pt>
                <c:pt idx="7">
                  <c:v>2056.2577750247324</c:v>
                </c:pt>
                <c:pt idx="8">
                  <c:v>2056.2577750247324</c:v>
                </c:pt>
                <c:pt idx="9">
                  <c:v>2056.2577750247324</c:v>
                </c:pt>
                <c:pt idx="10">
                  <c:v>2056.2577750247324</c:v>
                </c:pt>
                <c:pt idx="11">
                  <c:v>2056.2577750247324</c:v>
                </c:pt>
                <c:pt idx="12">
                  <c:v>2069.3854328307593</c:v>
                </c:pt>
                <c:pt idx="13">
                  <c:v>2081.4097260616827</c:v>
                </c:pt>
                <c:pt idx="14">
                  <c:v>2092.4516761517621</c:v>
                </c:pt>
                <c:pt idx="15">
                  <c:v>2102.6223592179476</c:v>
                </c:pt>
                <c:pt idx="16">
                  <c:v>2112.0212938901932</c:v>
                </c:pt>
                <c:pt idx="17">
                  <c:v>2120.7363015988567</c:v>
                </c:pt>
                <c:pt idx="18">
                  <c:v>2128.8441781592023</c:v>
                </c:pt>
                <c:pt idx="19">
                  <c:v>2136.4117446590449</c:v>
                </c:pt>
                <c:pt idx="20">
                  <c:v>2143.4970191982502</c:v>
                </c:pt>
                <c:pt idx="21">
                  <c:v>2150.1503674616524</c:v>
                </c:pt>
                <c:pt idx="22">
                  <c:v>2156.4155623000552</c:v>
                </c:pt>
                <c:pt idx="23">
                  <c:v>2156.4155623000552</c:v>
                </c:pt>
                <c:pt idx="24">
                  <c:v>2162.3307245467049</c:v>
                </c:pt>
                <c:pt idx="25">
                  <c:v>2167.9291403130496</c:v>
                </c:pt>
                <c:pt idx="26">
                  <c:v>2176.9082686322067</c:v>
                </c:pt>
                <c:pt idx="27">
                  <c:v>2183.0579969387359</c:v>
                </c:pt>
                <c:pt idx="28">
                  <c:v>2161.1889758944289</c:v>
                </c:pt>
                <c:pt idx="29">
                  <c:v>2140.894763768365</c:v>
                </c:pt>
                <c:pt idx="30">
                  <c:v>2140.894763768365</c:v>
                </c:pt>
                <c:pt idx="31">
                  <c:v>2140.894763768365</c:v>
                </c:pt>
                <c:pt idx="32">
                  <c:v>2148.1858713637662</c:v>
                </c:pt>
                <c:pt idx="33">
                  <c:v>2158.862106352296</c:v>
                </c:pt>
                <c:pt idx="34">
                  <c:v>2158.862106352296</c:v>
                </c:pt>
                <c:pt idx="35">
                  <c:v>2165.9602832438145</c:v>
                </c:pt>
                <c:pt idx="36">
                  <c:v>2171.320821555466</c:v>
                </c:pt>
                <c:pt idx="37">
                  <c:v>2171.320821555466</c:v>
                </c:pt>
                <c:pt idx="38">
                  <c:v>2180.0042387362982</c:v>
                </c:pt>
                <c:pt idx="39">
                  <c:v>2188.0840373270412</c:v>
                </c:pt>
                <c:pt idx="40">
                  <c:v>2188.0840373270412</c:v>
                </c:pt>
                <c:pt idx="41">
                  <c:v>2193.3385419985857</c:v>
                </c:pt>
                <c:pt idx="42">
                  <c:v>2201.1064352341364</c:v>
                </c:pt>
                <c:pt idx="43">
                  <c:v>2201.1064352341364</c:v>
                </c:pt>
                <c:pt idx="44">
                  <c:v>2206.3703392554667</c:v>
                </c:pt>
                <c:pt idx="45">
                  <c:v>2211.3763604287624</c:v>
                </c:pt>
                <c:pt idx="46">
                  <c:v>2216.1466010587433</c:v>
                </c:pt>
                <c:pt idx="47">
                  <c:v>2216.1466010587433</c:v>
                </c:pt>
                <c:pt idx="48">
                  <c:v>2216.1466010587433</c:v>
                </c:pt>
                <c:pt idx="49">
                  <c:v>2220.7006230463262</c:v>
                </c:pt>
                <c:pt idx="50">
                  <c:v>2227.3621063453525</c:v>
                </c:pt>
                <c:pt idx="51">
                  <c:v>2227.3621063453525</c:v>
                </c:pt>
                <c:pt idx="52">
                  <c:v>2227.3621063453525</c:v>
                </c:pt>
                <c:pt idx="53">
                  <c:v>2227.3621063453525</c:v>
                </c:pt>
                <c:pt idx="54">
                  <c:v>2233.4093281214041</c:v>
                </c:pt>
                <c:pt idx="55">
                  <c:v>2237.6644770116891</c:v>
                </c:pt>
                <c:pt idx="56">
                  <c:v>2237.6644770116891</c:v>
                </c:pt>
                <c:pt idx="57">
                  <c:v>2237.6644770116891</c:v>
                </c:pt>
                <c:pt idx="58">
                  <c:v>2242.8177386352413</c:v>
                </c:pt>
                <c:pt idx="59">
                  <c:v>2242.8177386352413</c:v>
                </c:pt>
                <c:pt idx="60">
                  <c:v>2242.8177386352413</c:v>
                </c:pt>
                <c:pt idx="61">
                  <c:v>2242.8177386352413</c:v>
                </c:pt>
                <c:pt idx="62">
                  <c:v>2242.8177386352413</c:v>
                </c:pt>
                <c:pt idx="63">
                  <c:v>2248.2913576378637</c:v>
                </c:pt>
                <c:pt idx="64">
                  <c:v>2248.2913576378637</c:v>
                </c:pt>
                <c:pt idx="65">
                  <c:v>2248.2913576378637</c:v>
                </c:pt>
                <c:pt idx="66">
                  <c:v>2252.5889032366126</c:v>
                </c:pt>
                <c:pt idx="67">
                  <c:v>2227.1919820205649</c:v>
                </c:pt>
                <c:pt idx="68">
                  <c:v>2203.052976545614</c:v>
                </c:pt>
                <c:pt idx="69">
                  <c:v>2210.3358195655846</c:v>
                </c:pt>
                <c:pt idx="70">
                  <c:v>2210.3358195655846</c:v>
                </c:pt>
                <c:pt idx="71">
                  <c:v>2210.3358195655846</c:v>
                </c:pt>
                <c:pt idx="72">
                  <c:v>2186.1881706560066</c:v>
                </c:pt>
                <c:pt idx="73">
                  <c:v>2186.1881706560066</c:v>
                </c:pt>
                <c:pt idx="74">
                  <c:v>2186.1881706560066</c:v>
                </c:pt>
                <c:pt idx="75">
                  <c:v>2186.1881706560066</c:v>
                </c:pt>
                <c:pt idx="76">
                  <c:v>2186.1881706560066</c:v>
                </c:pt>
                <c:pt idx="77">
                  <c:v>2186.1881706560066</c:v>
                </c:pt>
                <c:pt idx="78">
                  <c:v>2186.1881706560066</c:v>
                </c:pt>
                <c:pt idx="79">
                  <c:v>2186.1881706560066</c:v>
                </c:pt>
                <c:pt idx="80">
                  <c:v>2186.1881706560066</c:v>
                </c:pt>
                <c:pt idx="81">
                  <c:v>2186.1881706560066</c:v>
                </c:pt>
                <c:pt idx="82">
                  <c:v>2186.1881706560066</c:v>
                </c:pt>
                <c:pt idx="83">
                  <c:v>2186.1881706560066</c:v>
                </c:pt>
                <c:pt idx="84">
                  <c:v>2186.1881706560066</c:v>
                </c:pt>
                <c:pt idx="85">
                  <c:v>2186.1881706560066</c:v>
                </c:pt>
                <c:pt idx="86">
                  <c:v>2186.1881706560066</c:v>
                </c:pt>
                <c:pt idx="87">
                  <c:v>2186.1881706560066</c:v>
                </c:pt>
                <c:pt idx="88">
                  <c:v>2186.1881706560066</c:v>
                </c:pt>
                <c:pt idx="89">
                  <c:v>2186.1881706560066</c:v>
                </c:pt>
                <c:pt idx="90">
                  <c:v>2186.1881706560066</c:v>
                </c:pt>
                <c:pt idx="91">
                  <c:v>2186.1881706560066</c:v>
                </c:pt>
                <c:pt idx="92">
                  <c:v>2186.1881706560066</c:v>
                </c:pt>
                <c:pt idx="93">
                  <c:v>2186.1881706560066</c:v>
                </c:pt>
                <c:pt idx="94">
                  <c:v>2186.1881706560066</c:v>
                </c:pt>
                <c:pt idx="95">
                  <c:v>2186.1881706560066</c:v>
                </c:pt>
                <c:pt idx="96">
                  <c:v>2186.1881706560066</c:v>
                </c:pt>
                <c:pt idx="97">
                  <c:v>2186.1881706560066</c:v>
                </c:pt>
                <c:pt idx="98">
                  <c:v>2186.1881706560066</c:v>
                </c:pt>
                <c:pt idx="99">
                  <c:v>2186.1881706560066</c:v>
                </c:pt>
                <c:pt idx="100">
                  <c:v>2186.1881706560066</c:v>
                </c:pt>
                <c:pt idx="101">
                  <c:v>2186.1881706560066</c:v>
                </c:pt>
                <c:pt idx="102">
                  <c:v>2186.1881706560066</c:v>
                </c:pt>
                <c:pt idx="103">
                  <c:v>2186.1881706560066</c:v>
                </c:pt>
                <c:pt idx="104">
                  <c:v>2186.1881706560066</c:v>
                </c:pt>
                <c:pt idx="105">
                  <c:v>2186.1881706560066</c:v>
                </c:pt>
                <c:pt idx="106">
                  <c:v>2186.1881706560066</c:v>
                </c:pt>
                <c:pt idx="107">
                  <c:v>2186.1881706560066</c:v>
                </c:pt>
                <c:pt idx="108">
                  <c:v>2186.1881706560066</c:v>
                </c:pt>
                <c:pt idx="109">
                  <c:v>2186.1881706560066</c:v>
                </c:pt>
                <c:pt idx="110">
                  <c:v>2186.1881706560066</c:v>
                </c:pt>
                <c:pt idx="111">
                  <c:v>2186.1881706560066</c:v>
                </c:pt>
                <c:pt idx="112">
                  <c:v>2186.1881706560066</c:v>
                </c:pt>
                <c:pt idx="113">
                  <c:v>2186.1881706560066</c:v>
                </c:pt>
                <c:pt idx="114">
                  <c:v>2186.1881706560066</c:v>
                </c:pt>
                <c:pt idx="115">
                  <c:v>2186.1881706560066</c:v>
                </c:pt>
                <c:pt idx="116">
                  <c:v>2186.1881706560066</c:v>
                </c:pt>
                <c:pt idx="117">
                  <c:v>2186.1881706560066</c:v>
                </c:pt>
                <c:pt idx="118">
                  <c:v>2186.1881706560066</c:v>
                </c:pt>
                <c:pt idx="119">
                  <c:v>2186.1881706560066</c:v>
                </c:pt>
                <c:pt idx="120">
                  <c:v>2186.1881706560066</c:v>
                </c:pt>
                <c:pt idx="121">
                  <c:v>2186.1881706560066</c:v>
                </c:pt>
                <c:pt idx="122">
                  <c:v>2186.1881706560066</c:v>
                </c:pt>
                <c:pt idx="123">
                  <c:v>2186.1881706560066</c:v>
                </c:pt>
                <c:pt idx="124">
                  <c:v>2186.1881706560066</c:v>
                </c:pt>
                <c:pt idx="125">
                  <c:v>2186.1881706560066</c:v>
                </c:pt>
                <c:pt idx="126">
                  <c:v>2186.1881706560066</c:v>
                </c:pt>
                <c:pt idx="127">
                  <c:v>2186.1881706560066</c:v>
                </c:pt>
                <c:pt idx="128">
                  <c:v>2186.1881706560066</c:v>
                </c:pt>
                <c:pt idx="129">
                  <c:v>2186.1881706560066</c:v>
                </c:pt>
                <c:pt idx="130">
                  <c:v>2186.1881706560066</c:v>
                </c:pt>
                <c:pt idx="131">
                  <c:v>2186.1881706560066</c:v>
                </c:pt>
                <c:pt idx="132">
                  <c:v>2186.1881706560066</c:v>
                </c:pt>
                <c:pt idx="133">
                  <c:v>2186.1881706560066</c:v>
                </c:pt>
                <c:pt idx="134">
                  <c:v>2186.1881706560066</c:v>
                </c:pt>
                <c:pt idx="135">
                  <c:v>2186.1881706560066</c:v>
                </c:pt>
                <c:pt idx="136">
                  <c:v>2186.1881706560066</c:v>
                </c:pt>
                <c:pt idx="137">
                  <c:v>2186.1881706560066</c:v>
                </c:pt>
                <c:pt idx="138">
                  <c:v>2186.1881706560066</c:v>
                </c:pt>
                <c:pt idx="139">
                  <c:v>2186.1881706560066</c:v>
                </c:pt>
                <c:pt idx="140">
                  <c:v>2186.1881706560066</c:v>
                </c:pt>
                <c:pt idx="141">
                  <c:v>2186.1881706560066</c:v>
                </c:pt>
                <c:pt idx="142">
                  <c:v>2186.1881706560066</c:v>
                </c:pt>
                <c:pt idx="143">
                  <c:v>2186.1881706560066</c:v>
                </c:pt>
                <c:pt idx="144">
                  <c:v>2186.1881706560066</c:v>
                </c:pt>
                <c:pt idx="145">
                  <c:v>2186.1881706560066</c:v>
                </c:pt>
                <c:pt idx="146">
                  <c:v>2186.1881706560066</c:v>
                </c:pt>
                <c:pt idx="147">
                  <c:v>2186.1881706560066</c:v>
                </c:pt>
                <c:pt idx="148">
                  <c:v>2186.1881706560066</c:v>
                </c:pt>
                <c:pt idx="149">
                  <c:v>2186.1881706560066</c:v>
                </c:pt>
                <c:pt idx="150">
                  <c:v>2186.1881706560066</c:v>
                </c:pt>
                <c:pt idx="151">
                  <c:v>2186.1881706560066</c:v>
                </c:pt>
                <c:pt idx="152">
                  <c:v>2186.1881706560066</c:v>
                </c:pt>
                <c:pt idx="153">
                  <c:v>2163.2231414952312</c:v>
                </c:pt>
                <c:pt idx="154">
                  <c:v>2163.2231414952312</c:v>
                </c:pt>
                <c:pt idx="155">
                  <c:v>2163.2231414952312</c:v>
                </c:pt>
                <c:pt idx="156">
                  <c:v>2163.2231414952312</c:v>
                </c:pt>
                <c:pt idx="157">
                  <c:v>2178.0366887288542</c:v>
                </c:pt>
                <c:pt idx="158">
                  <c:v>2178.0366887288542</c:v>
                </c:pt>
                <c:pt idx="159">
                  <c:v>2178.0366887288542</c:v>
                </c:pt>
                <c:pt idx="160">
                  <c:v>2178.0366887288542</c:v>
                </c:pt>
                <c:pt idx="161">
                  <c:v>2178.0366887288542</c:v>
                </c:pt>
                <c:pt idx="162">
                  <c:v>2178.0366887288542</c:v>
                </c:pt>
                <c:pt idx="163">
                  <c:v>2178.0366887288542</c:v>
                </c:pt>
                <c:pt idx="164">
                  <c:v>2187.0939241713972</c:v>
                </c:pt>
                <c:pt idx="165">
                  <c:v>2187.0939241713972</c:v>
                </c:pt>
                <c:pt idx="166">
                  <c:v>2187.0939241713972</c:v>
                </c:pt>
                <c:pt idx="167">
                  <c:v>2187.0939241713972</c:v>
                </c:pt>
                <c:pt idx="168">
                  <c:v>2187.0939241713972</c:v>
                </c:pt>
                <c:pt idx="169">
                  <c:v>2187.0939241713972</c:v>
                </c:pt>
                <c:pt idx="170">
                  <c:v>2187.0939241713972</c:v>
                </c:pt>
                <c:pt idx="171">
                  <c:v>2201.3576227918256</c:v>
                </c:pt>
                <c:pt idx="172">
                  <c:v>2201.3576227918256</c:v>
                </c:pt>
                <c:pt idx="173">
                  <c:v>2207.6036949748018</c:v>
                </c:pt>
                <c:pt idx="174">
                  <c:v>2207.6036949748018</c:v>
                </c:pt>
                <c:pt idx="175">
                  <c:v>2207.6036949748018</c:v>
                </c:pt>
                <c:pt idx="176">
                  <c:v>2213.5015806254446</c:v>
                </c:pt>
                <c:pt idx="177">
                  <c:v>2219.0843342546077</c:v>
                </c:pt>
                <c:pt idx="178">
                  <c:v>2224.3809097859216</c:v>
                </c:pt>
                <c:pt idx="179">
                  <c:v>2224.3809097859216</c:v>
                </c:pt>
                <c:pt idx="180">
                  <c:v>2224.3809097859216</c:v>
                </c:pt>
                <c:pt idx="181">
                  <c:v>2224.3809097859216</c:v>
                </c:pt>
                <c:pt idx="182">
                  <c:v>2224.3809097859216</c:v>
                </c:pt>
                <c:pt idx="183">
                  <c:v>2229.4167513851035</c:v>
                </c:pt>
                <c:pt idx="184">
                  <c:v>2229.4167513851035</c:v>
                </c:pt>
                <c:pt idx="185">
                  <c:v>2229.4167513851035</c:v>
                </c:pt>
                <c:pt idx="186">
                  <c:v>2229.4167513851035</c:v>
                </c:pt>
                <c:pt idx="187">
                  <c:v>2229.4167513851035</c:v>
                </c:pt>
                <c:pt idx="188">
                  <c:v>2229.4167513851035</c:v>
                </c:pt>
                <c:pt idx="189">
                  <c:v>2229.4167513851035</c:v>
                </c:pt>
                <c:pt idx="190">
                  <c:v>2204.2142937349613</c:v>
                </c:pt>
                <c:pt idx="191">
                  <c:v>2210.2992715570153</c:v>
                </c:pt>
                <c:pt idx="192">
                  <c:v>2210.2992715570153</c:v>
                </c:pt>
                <c:pt idx="193">
                  <c:v>2210.2992715570153</c:v>
                </c:pt>
                <c:pt idx="194">
                  <c:v>2210.2992715570153</c:v>
                </c:pt>
                <c:pt idx="195">
                  <c:v>2210.2992715570153</c:v>
                </c:pt>
                <c:pt idx="196">
                  <c:v>2210.2992715570153</c:v>
                </c:pt>
                <c:pt idx="197">
                  <c:v>2210.2992715570153</c:v>
                </c:pt>
                <c:pt idx="198">
                  <c:v>2216.0514896074342</c:v>
                </c:pt>
                <c:pt idx="199">
                  <c:v>2221.5020773109145</c:v>
                </c:pt>
                <c:pt idx="200">
                  <c:v>2226.6783415043633</c:v>
                </c:pt>
                <c:pt idx="201">
                  <c:v>2226.6783415043633</c:v>
                </c:pt>
                <c:pt idx="202">
                  <c:v>2226.6783415043633</c:v>
                </c:pt>
                <c:pt idx="203">
                  <c:v>2226.6783415043633</c:v>
                </c:pt>
                <c:pt idx="204">
                  <c:v>2226.6783415043633</c:v>
                </c:pt>
                <c:pt idx="205">
                  <c:v>2226.6783415043633</c:v>
                </c:pt>
                <c:pt idx="206">
                  <c:v>2226.6783415043633</c:v>
                </c:pt>
                <c:pt idx="207">
                  <c:v>2226.6783415043633</c:v>
                </c:pt>
                <c:pt idx="208">
                  <c:v>2226.6783415043633</c:v>
                </c:pt>
                <c:pt idx="209">
                  <c:v>2226.6783415043633</c:v>
                </c:pt>
                <c:pt idx="210">
                  <c:v>2226.6783415043633</c:v>
                </c:pt>
                <c:pt idx="211">
                  <c:v>2226.6783415043633</c:v>
                </c:pt>
                <c:pt idx="212">
                  <c:v>2226.6783415043633</c:v>
                </c:pt>
                <c:pt idx="213">
                  <c:v>2226.6783415043633</c:v>
                </c:pt>
                <c:pt idx="214">
                  <c:v>2226.6783415043633</c:v>
                </c:pt>
                <c:pt idx="215">
                  <c:v>2226.6783415043633</c:v>
                </c:pt>
                <c:pt idx="216">
                  <c:v>2226.6783415043633</c:v>
                </c:pt>
                <c:pt idx="217">
                  <c:v>2226.6783415043633</c:v>
                </c:pt>
                <c:pt idx="218">
                  <c:v>2226.6783415043633</c:v>
                </c:pt>
                <c:pt idx="219">
                  <c:v>2226.6783415043633</c:v>
                </c:pt>
                <c:pt idx="220">
                  <c:v>2226.6783415043633</c:v>
                </c:pt>
                <c:pt idx="221">
                  <c:v>2226.6783415043633</c:v>
                </c:pt>
                <c:pt idx="222">
                  <c:v>2226.6783415043633</c:v>
                </c:pt>
                <c:pt idx="223">
                  <c:v>2202.1232161132484</c:v>
                </c:pt>
                <c:pt idx="224">
                  <c:v>2202.1232161132484</c:v>
                </c:pt>
                <c:pt idx="225">
                  <c:v>2202.1232161132484</c:v>
                </c:pt>
                <c:pt idx="226">
                  <c:v>2209.3318085011151</c:v>
                </c:pt>
                <c:pt idx="227">
                  <c:v>2209.3318085011151</c:v>
                </c:pt>
                <c:pt idx="228">
                  <c:v>2209.3318085011151</c:v>
                </c:pt>
                <c:pt idx="229">
                  <c:v>2209.3318085011151</c:v>
                </c:pt>
                <c:pt idx="230">
                  <c:v>2209.3318085011151</c:v>
                </c:pt>
                <c:pt idx="231">
                  <c:v>2209.3318085011151</c:v>
                </c:pt>
                <c:pt idx="232">
                  <c:v>2209.3318085011151</c:v>
                </c:pt>
                <c:pt idx="233">
                  <c:v>2209.3318085011151</c:v>
                </c:pt>
                <c:pt idx="234">
                  <c:v>2209.3318085011151</c:v>
                </c:pt>
                <c:pt idx="235">
                  <c:v>2209.3318085011151</c:v>
                </c:pt>
                <c:pt idx="236">
                  <c:v>2209.3318085011151</c:v>
                </c:pt>
                <c:pt idx="237">
                  <c:v>2209.3318085011151</c:v>
                </c:pt>
                <c:pt idx="238">
                  <c:v>2209.3318085011151</c:v>
                </c:pt>
                <c:pt idx="239">
                  <c:v>2209.3318085011151</c:v>
                </c:pt>
                <c:pt idx="240">
                  <c:v>2209.3318085011151</c:v>
                </c:pt>
                <c:pt idx="241">
                  <c:v>2209.3318085011151</c:v>
                </c:pt>
                <c:pt idx="242">
                  <c:v>2215.9350308371536</c:v>
                </c:pt>
                <c:pt idx="243">
                  <c:v>2222.1550901712822</c:v>
                </c:pt>
                <c:pt idx="244">
                  <c:v>2228.0294691988311</c:v>
                </c:pt>
                <c:pt idx="245">
                  <c:v>2233.5909084180175</c:v>
                </c:pt>
                <c:pt idx="246">
                  <c:v>2208.8680931445542</c:v>
                </c:pt>
                <c:pt idx="247">
                  <c:v>2208.8680931445542</c:v>
                </c:pt>
                <c:pt idx="248">
                  <c:v>2208.8680931445542</c:v>
                </c:pt>
                <c:pt idx="249">
                  <c:v>2208.8680931445542</c:v>
                </c:pt>
                <c:pt idx="250">
                  <c:v>2208.8680931445542</c:v>
                </c:pt>
                <c:pt idx="251">
                  <c:v>2208.8680931445542</c:v>
                </c:pt>
                <c:pt idx="252">
                  <c:v>2208.8680931445542</c:v>
                </c:pt>
                <c:pt idx="253">
                  <c:v>2208.8680931445542</c:v>
                </c:pt>
                <c:pt idx="254">
                  <c:v>2185.8539597319509</c:v>
                </c:pt>
                <c:pt idx="255">
                  <c:v>2194.3583908986957</c:v>
                </c:pt>
                <c:pt idx="256">
                  <c:v>2202.2790359759811</c:v>
                </c:pt>
                <c:pt idx="257">
                  <c:v>2202.2790359759811</c:v>
                </c:pt>
                <c:pt idx="258">
                  <c:v>2202.2790359759811</c:v>
                </c:pt>
                <c:pt idx="259">
                  <c:v>2202.2790359759811</c:v>
                </c:pt>
                <c:pt idx="260">
                  <c:v>2202.2790359759811</c:v>
                </c:pt>
                <c:pt idx="261">
                  <c:v>2202.2790359759811</c:v>
                </c:pt>
                <c:pt idx="262">
                  <c:v>2202.2790359759811</c:v>
                </c:pt>
                <c:pt idx="263">
                  <c:v>2202.2790359759811</c:v>
                </c:pt>
                <c:pt idx="264">
                  <c:v>2202.2790359759811</c:v>
                </c:pt>
                <c:pt idx="265">
                  <c:v>2202.2790359759811</c:v>
                </c:pt>
                <c:pt idx="266">
                  <c:v>2202.2790359759811</c:v>
                </c:pt>
                <c:pt idx="267">
                  <c:v>2210.291200166811</c:v>
                </c:pt>
                <c:pt idx="268">
                  <c:v>2217.7734412769773</c:v>
                </c:pt>
                <c:pt idx="269">
                  <c:v>2217.7734412769773</c:v>
                </c:pt>
                <c:pt idx="270">
                  <c:v>2217.7734412769773</c:v>
                </c:pt>
                <c:pt idx="271">
                  <c:v>2217.7734412769773</c:v>
                </c:pt>
                <c:pt idx="272">
                  <c:v>2231.3343562789678</c:v>
                </c:pt>
                <c:pt idx="273">
                  <c:v>2243.7460457692564</c:v>
                </c:pt>
                <c:pt idx="274">
                  <c:v>2225.1323200395236</c:v>
                </c:pt>
                <c:pt idx="275">
                  <c:v>2225.1323200395236</c:v>
                </c:pt>
                <c:pt idx="276">
                  <c:v>2225.1323200395236</c:v>
                </c:pt>
                <c:pt idx="277">
                  <c:v>2225.1323200395236</c:v>
                </c:pt>
                <c:pt idx="278">
                  <c:v>2225.1323200395236</c:v>
                </c:pt>
                <c:pt idx="279">
                  <c:v>2225.1323200395236</c:v>
                </c:pt>
                <c:pt idx="280">
                  <c:v>2237.9428836760717</c:v>
                </c:pt>
                <c:pt idx="281">
                  <c:v>2244.7045110459658</c:v>
                </c:pt>
                <c:pt idx="282">
                  <c:v>2244.7045110459658</c:v>
                </c:pt>
                <c:pt idx="283">
                  <c:v>2244.7045110459658</c:v>
                </c:pt>
                <c:pt idx="284">
                  <c:v>2244.7045110459658</c:v>
                </c:pt>
                <c:pt idx="285">
                  <c:v>2244.7045110459658</c:v>
                </c:pt>
                <c:pt idx="286">
                  <c:v>2244.7045110459658</c:v>
                </c:pt>
                <c:pt idx="287">
                  <c:v>2251.6912327399477</c:v>
                </c:pt>
                <c:pt idx="288">
                  <c:v>2258.2561332365526</c:v>
                </c:pt>
                <c:pt idx="289">
                  <c:v>2268.3521966456665</c:v>
                </c:pt>
                <c:pt idx="290">
                  <c:v>2268.3521966456665</c:v>
                </c:pt>
                <c:pt idx="291">
                  <c:v>2268.3521966456665</c:v>
                </c:pt>
                <c:pt idx="292">
                  <c:v>2268.3521966456665</c:v>
                </c:pt>
                <c:pt idx="293">
                  <c:v>2268.3521966456665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0A7D-7142-837F-C12F08717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166175"/>
        <c:axId val="1761309679"/>
      </c:scatterChart>
      <c:valAx>
        <c:axId val="1726166175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309679"/>
        <c:crosses val="autoZero"/>
        <c:crossBetween val="midCat"/>
      </c:valAx>
      <c:valAx>
        <c:axId val="1761309679"/>
        <c:scaling>
          <c:orientation val="minMax"/>
          <c:min val="17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166175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chemeClr val="accent1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456-4440-A29E-98350775747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456-4440-A29E-98350775747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456-4440-A29E-98350775747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456-4440-A29E-98350775747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456-4440-A29E-98350775747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456-4440-A29E-98350775747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456-4440-A29E-98350775747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456-4440-A29E-98350775747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456-4440-A29E-98350775747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456-4440-A29E-98350775747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456-4440-A29E-98350775747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456-4440-A29E-98350775747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456-4440-A29E-98350775747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A456-4440-A29E-98350775747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A456-4440-A29E-98350775747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A456-4440-A29E-98350775747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A456-4440-A29E-98350775747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'Player Data'!$A$4:$A$24</c:f>
              <c:strCache>
                <c:ptCount val="21"/>
                <c:pt idx="0">
                  <c:v>Ricky</c:v>
                </c:pt>
                <c:pt idx="1">
                  <c:v>Kevin K</c:v>
                </c:pt>
                <c:pt idx="2">
                  <c:v>Joe</c:v>
                </c:pt>
                <c:pt idx="3">
                  <c:v>Clayton</c:v>
                </c:pt>
                <c:pt idx="4">
                  <c:v>Jim</c:v>
                </c:pt>
                <c:pt idx="5">
                  <c:v>Jason K</c:v>
                </c:pt>
                <c:pt idx="6">
                  <c:v>Dan</c:v>
                </c:pt>
                <c:pt idx="7">
                  <c:v>Steven</c:v>
                </c:pt>
                <c:pt idx="8">
                  <c:v>Jason T</c:v>
                </c:pt>
                <c:pt idx="9">
                  <c:v>Aaron</c:v>
                </c:pt>
                <c:pt idx="10">
                  <c:v>Robin</c:v>
                </c:pt>
                <c:pt idx="11">
                  <c:v>Veronica</c:v>
                </c:pt>
                <c:pt idx="12">
                  <c:v>L - Jim</c:v>
                </c:pt>
                <c:pt idx="13">
                  <c:v>Kevin L</c:v>
                </c:pt>
                <c:pt idx="14">
                  <c:v>R - Kevin</c:v>
                </c:pt>
                <c:pt idx="15">
                  <c:v>Marco</c:v>
                </c:pt>
                <c:pt idx="16">
                  <c:v>Jon</c:v>
                </c:pt>
                <c:pt idx="17">
                  <c:v>L - Ricky</c:v>
                </c:pt>
                <c:pt idx="18">
                  <c:v>L - Robin</c:v>
                </c:pt>
                <c:pt idx="19">
                  <c:v>L - Joe</c:v>
                </c:pt>
                <c:pt idx="20">
                  <c:v>L - Steven</c:v>
                </c:pt>
              </c:strCache>
            </c:strRef>
          </c:cat>
          <c:val>
            <c:numRef>
              <c:f>'Player Data'!$C$4:$C$24</c:f>
              <c:numCache>
                <c:formatCode>0</c:formatCode>
                <c:ptCount val="21"/>
                <c:pt idx="0">
                  <c:v>2268.3521966456665</c:v>
                </c:pt>
                <c:pt idx="1">
                  <c:v>2139.2384387351467</c:v>
                </c:pt>
                <c:pt idx="2">
                  <c:v>2040.3540646292674</c:v>
                </c:pt>
                <c:pt idx="3">
                  <c:v>2035.6602614958556</c:v>
                </c:pt>
                <c:pt idx="4">
                  <c:v>2017.2629944421765</c:v>
                </c:pt>
                <c:pt idx="5">
                  <c:v>1959.3766748934747</c:v>
                </c:pt>
                <c:pt idx="6">
                  <c:v>1931.2091445466463</c:v>
                </c:pt>
                <c:pt idx="7">
                  <c:v>1920.5858224712103</c:v>
                </c:pt>
                <c:pt idx="8">
                  <c:v>1809.9300212878647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456-4440-A29E-98350775747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2088855695"/>
        <c:axId val="2090073679"/>
      </c:barChart>
      <c:catAx>
        <c:axId val="2088855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073679"/>
        <c:crosses val="autoZero"/>
        <c:auto val="1"/>
        <c:lblAlgn val="ctr"/>
        <c:lblOffset val="100"/>
        <c:noMultiLvlLbl val="0"/>
      </c:catAx>
      <c:valAx>
        <c:axId val="2090073679"/>
        <c:scaling>
          <c:orientation val="minMax"/>
          <c:min val="1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85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Wins and 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Wins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'Player Data'!$A$4:$A$24</c:f>
              <c:strCache>
                <c:ptCount val="21"/>
                <c:pt idx="0">
                  <c:v>Ricky</c:v>
                </c:pt>
                <c:pt idx="1">
                  <c:v>Kevin K</c:v>
                </c:pt>
                <c:pt idx="2">
                  <c:v>Joe</c:v>
                </c:pt>
                <c:pt idx="3">
                  <c:v>Clayton</c:v>
                </c:pt>
                <c:pt idx="4">
                  <c:v>Jim</c:v>
                </c:pt>
                <c:pt idx="5">
                  <c:v>Jason K</c:v>
                </c:pt>
                <c:pt idx="6">
                  <c:v>Dan</c:v>
                </c:pt>
                <c:pt idx="7">
                  <c:v>Steven</c:v>
                </c:pt>
                <c:pt idx="8">
                  <c:v>Jason T</c:v>
                </c:pt>
                <c:pt idx="9">
                  <c:v>Aaron</c:v>
                </c:pt>
                <c:pt idx="10">
                  <c:v>Robin</c:v>
                </c:pt>
                <c:pt idx="11">
                  <c:v>Veronica</c:v>
                </c:pt>
                <c:pt idx="12">
                  <c:v>L - Jim</c:v>
                </c:pt>
                <c:pt idx="13">
                  <c:v>Kevin L</c:v>
                </c:pt>
                <c:pt idx="14">
                  <c:v>R - Kevin</c:v>
                </c:pt>
                <c:pt idx="15">
                  <c:v>Marco</c:v>
                </c:pt>
                <c:pt idx="16">
                  <c:v>Jon</c:v>
                </c:pt>
                <c:pt idx="17">
                  <c:v>L - Ricky</c:v>
                </c:pt>
                <c:pt idx="18">
                  <c:v>L - Robin</c:v>
                </c:pt>
                <c:pt idx="19">
                  <c:v>L - Joe</c:v>
                </c:pt>
                <c:pt idx="20">
                  <c:v>L - Steven</c:v>
                </c:pt>
              </c:strCache>
            </c:strRef>
          </c:cat>
          <c:val>
            <c:numRef>
              <c:f>'Player Data'!$E$4:$E$24</c:f>
              <c:numCache>
                <c:formatCode>General</c:formatCode>
                <c:ptCount val="21"/>
                <c:pt idx="0">
                  <c:v>66</c:v>
                </c:pt>
                <c:pt idx="1">
                  <c:v>46</c:v>
                </c:pt>
                <c:pt idx="2">
                  <c:v>32</c:v>
                </c:pt>
                <c:pt idx="3">
                  <c:v>29</c:v>
                </c:pt>
                <c:pt idx="4">
                  <c:v>33</c:v>
                </c:pt>
                <c:pt idx="5">
                  <c:v>37</c:v>
                </c:pt>
                <c:pt idx="6">
                  <c:v>5</c:v>
                </c:pt>
                <c:pt idx="7">
                  <c:v>8</c:v>
                </c:pt>
                <c:pt idx="8">
                  <c:v>13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7-4D7A-93AA-9B1BFA926275}"/>
            </c:ext>
          </c:extLst>
        </c:ser>
        <c:ser>
          <c:idx val="1"/>
          <c:order val="1"/>
          <c:tx>
            <c:v>Losses</c:v>
          </c:tx>
          <c:spPr>
            <a:solidFill>
              <a:srgbClr val="FF979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'Player Data'!$A$4:$A$24</c:f>
              <c:strCache>
                <c:ptCount val="21"/>
                <c:pt idx="0">
                  <c:v>Ricky</c:v>
                </c:pt>
                <c:pt idx="1">
                  <c:v>Kevin K</c:v>
                </c:pt>
                <c:pt idx="2">
                  <c:v>Joe</c:v>
                </c:pt>
                <c:pt idx="3">
                  <c:v>Clayton</c:v>
                </c:pt>
                <c:pt idx="4">
                  <c:v>Jim</c:v>
                </c:pt>
                <c:pt idx="5">
                  <c:v>Jason K</c:v>
                </c:pt>
                <c:pt idx="6">
                  <c:v>Dan</c:v>
                </c:pt>
                <c:pt idx="7">
                  <c:v>Steven</c:v>
                </c:pt>
                <c:pt idx="8">
                  <c:v>Jason T</c:v>
                </c:pt>
                <c:pt idx="9">
                  <c:v>Aaron</c:v>
                </c:pt>
                <c:pt idx="10">
                  <c:v>Robin</c:v>
                </c:pt>
                <c:pt idx="11">
                  <c:v>Veronica</c:v>
                </c:pt>
                <c:pt idx="12">
                  <c:v>L - Jim</c:v>
                </c:pt>
                <c:pt idx="13">
                  <c:v>Kevin L</c:v>
                </c:pt>
                <c:pt idx="14">
                  <c:v>R - Kevin</c:v>
                </c:pt>
                <c:pt idx="15">
                  <c:v>Marco</c:v>
                </c:pt>
                <c:pt idx="16">
                  <c:v>Jon</c:v>
                </c:pt>
                <c:pt idx="17">
                  <c:v>L - Ricky</c:v>
                </c:pt>
                <c:pt idx="18">
                  <c:v>L - Robin</c:v>
                </c:pt>
                <c:pt idx="19">
                  <c:v>L - Joe</c:v>
                </c:pt>
                <c:pt idx="20">
                  <c:v>L - Steven</c:v>
                </c:pt>
              </c:strCache>
            </c:strRef>
          </c:cat>
          <c:val>
            <c:numRef>
              <c:f>'Player Data'!$F$4:$F$24</c:f>
              <c:numCache>
                <c:formatCode>General</c:formatCode>
                <c:ptCount val="21"/>
                <c:pt idx="0">
                  <c:v>11</c:v>
                </c:pt>
                <c:pt idx="1">
                  <c:v>33</c:v>
                </c:pt>
                <c:pt idx="2">
                  <c:v>33</c:v>
                </c:pt>
                <c:pt idx="3">
                  <c:v>22</c:v>
                </c:pt>
                <c:pt idx="4">
                  <c:v>61</c:v>
                </c:pt>
                <c:pt idx="5">
                  <c:v>26</c:v>
                </c:pt>
                <c:pt idx="6">
                  <c:v>17</c:v>
                </c:pt>
                <c:pt idx="7">
                  <c:v>17</c:v>
                </c:pt>
                <c:pt idx="8">
                  <c:v>43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0</c:v>
                </c:pt>
                <c:pt idx="13">
                  <c:v>5</c:v>
                </c:pt>
                <c:pt idx="14">
                  <c:v>2</c:v>
                </c:pt>
                <c:pt idx="15">
                  <c:v>2</c:v>
                </c:pt>
                <c:pt idx="16">
                  <c:v>5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7-4D7A-93AA-9B1BFA926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51725320"/>
        <c:axId val="551726632"/>
      </c:barChart>
      <c:catAx>
        <c:axId val="551725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1726632"/>
        <c:crosses val="autoZero"/>
        <c:auto val="1"/>
        <c:lblAlgn val="ctr"/>
        <c:lblOffset val="100"/>
        <c:noMultiLvlLbl val="0"/>
      </c:catAx>
      <c:valAx>
        <c:axId val="551726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172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v>Wins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'Player Data'!$A$4:$A$24</c:f>
              <c:strCache>
                <c:ptCount val="21"/>
                <c:pt idx="0">
                  <c:v>Ricky</c:v>
                </c:pt>
                <c:pt idx="1">
                  <c:v>Kevin K</c:v>
                </c:pt>
                <c:pt idx="2">
                  <c:v>Joe</c:v>
                </c:pt>
                <c:pt idx="3">
                  <c:v>Clayton</c:v>
                </c:pt>
                <c:pt idx="4">
                  <c:v>Jim</c:v>
                </c:pt>
                <c:pt idx="5">
                  <c:v>Jason K</c:v>
                </c:pt>
                <c:pt idx="6">
                  <c:v>Dan</c:v>
                </c:pt>
                <c:pt idx="7">
                  <c:v>Steven</c:v>
                </c:pt>
                <c:pt idx="8">
                  <c:v>Jason T</c:v>
                </c:pt>
                <c:pt idx="9">
                  <c:v>Aaron</c:v>
                </c:pt>
                <c:pt idx="10">
                  <c:v>Robin</c:v>
                </c:pt>
                <c:pt idx="11">
                  <c:v>Veronica</c:v>
                </c:pt>
                <c:pt idx="12">
                  <c:v>L - Jim</c:v>
                </c:pt>
                <c:pt idx="13">
                  <c:v>Kevin L</c:v>
                </c:pt>
                <c:pt idx="14">
                  <c:v>R - Kevin</c:v>
                </c:pt>
                <c:pt idx="15">
                  <c:v>Marco</c:v>
                </c:pt>
                <c:pt idx="16">
                  <c:v>Jon</c:v>
                </c:pt>
                <c:pt idx="17">
                  <c:v>L - Ricky</c:v>
                </c:pt>
                <c:pt idx="18">
                  <c:v>L - Robin</c:v>
                </c:pt>
                <c:pt idx="19">
                  <c:v>L - Joe</c:v>
                </c:pt>
                <c:pt idx="20">
                  <c:v>L - Steven</c:v>
                </c:pt>
              </c:strCache>
            </c:strRef>
          </c:cat>
          <c:val>
            <c:numRef>
              <c:f>'Player Data'!$E$4:$E$24</c:f>
              <c:numCache>
                <c:formatCode>General</c:formatCode>
                <c:ptCount val="21"/>
                <c:pt idx="0">
                  <c:v>66</c:v>
                </c:pt>
                <c:pt idx="1">
                  <c:v>46</c:v>
                </c:pt>
                <c:pt idx="2">
                  <c:v>32</c:v>
                </c:pt>
                <c:pt idx="3">
                  <c:v>29</c:v>
                </c:pt>
                <c:pt idx="4">
                  <c:v>33</c:v>
                </c:pt>
                <c:pt idx="5">
                  <c:v>37</c:v>
                </c:pt>
                <c:pt idx="6">
                  <c:v>5</c:v>
                </c:pt>
                <c:pt idx="7">
                  <c:v>8</c:v>
                </c:pt>
                <c:pt idx="8">
                  <c:v>13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C-4585-967D-2E2E37727A32}"/>
            </c:ext>
          </c:extLst>
        </c:ser>
        <c:ser>
          <c:idx val="1"/>
          <c:order val="1"/>
          <c:tx>
            <c:v>Losses</c:v>
          </c:tx>
          <c:spPr>
            <a:solidFill>
              <a:srgbClr val="FF979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'Player Data'!$A$4:$A$24</c:f>
              <c:strCache>
                <c:ptCount val="21"/>
                <c:pt idx="0">
                  <c:v>Ricky</c:v>
                </c:pt>
                <c:pt idx="1">
                  <c:v>Kevin K</c:v>
                </c:pt>
                <c:pt idx="2">
                  <c:v>Joe</c:v>
                </c:pt>
                <c:pt idx="3">
                  <c:v>Clayton</c:v>
                </c:pt>
                <c:pt idx="4">
                  <c:v>Jim</c:v>
                </c:pt>
                <c:pt idx="5">
                  <c:v>Jason K</c:v>
                </c:pt>
                <c:pt idx="6">
                  <c:v>Dan</c:v>
                </c:pt>
                <c:pt idx="7">
                  <c:v>Steven</c:v>
                </c:pt>
                <c:pt idx="8">
                  <c:v>Jason T</c:v>
                </c:pt>
                <c:pt idx="9">
                  <c:v>Aaron</c:v>
                </c:pt>
                <c:pt idx="10">
                  <c:v>Robin</c:v>
                </c:pt>
                <c:pt idx="11">
                  <c:v>Veronica</c:v>
                </c:pt>
                <c:pt idx="12">
                  <c:v>L - Jim</c:v>
                </c:pt>
                <c:pt idx="13">
                  <c:v>Kevin L</c:v>
                </c:pt>
                <c:pt idx="14">
                  <c:v>R - Kevin</c:v>
                </c:pt>
                <c:pt idx="15">
                  <c:v>Marco</c:v>
                </c:pt>
                <c:pt idx="16">
                  <c:v>Jon</c:v>
                </c:pt>
                <c:pt idx="17">
                  <c:v>L - Ricky</c:v>
                </c:pt>
                <c:pt idx="18">
                  <c:v>L - Robin</c:v>
                </c:pt>
                <c:pt idx="19">
                  <c:v>L - Joe</c:v>
                </c:pt>
                <c:pt idx="20">
                  <c:v>L - Steven</c:v>
                </c:pt>
              </c:strCache>
            </c:strRef>
          </c:cat>
          <c:val>
            <c:numRef>
              <c:f>'Player Data'!$F$4:$F$24</c:f>
              <c:numCache>
                <c:formatCode>General</c:formatCode>
                <c:ptCount val="21"/>
                <c:pt idx="0">
                  <c:v>11</c:v>
                </c:pt>
                <c:pt idx="1">
                  <c:v>33</c:v>
                </c:pt>
                <c:pt idx="2">
                  <c:v>33</c:v>
                </c:pt>
                <c:pt idx="3">
                  <c:v>22</c:v>
                </c:pt>
                <c:pt idx="4">
                  <c:v>61</c:v>
                </c:pt>
                <c:pt idx="5">
                  <c:v>26</c:v>
                </c:pt>
                <c:pt idx="6">
                  <c:v>17</c:v>
                </c:pt>
                <c:pt idx="7">
                  <c:v>17</c:v>
                </c:pt>
                <c:pt idx="8">
                  <c:v>43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0</c:v>
                </c:pt>
                <c:pt idx="13">
                  <c:v>5</c:v>
                </c:pt>
                <c:pt idx="14">
                  <c:v>2</c:v>
                </c:pt>
                <c:pt idx="15">
                  <c:v>2</c:v>
                </c:pt>
                <c:pt idx="16">
                  <c:v>5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EC-4585-967D-2E2E37727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57231272"/>
        <c:axId val="857248328"/>
      </c:barChart>
      <c:catAx>
        <c:axId val="857231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57248328"/>
        <c:crosses val="autoZero"/>
        <c:auto val="1"/>
        <c:lblAlgn val="ctr"/>
        <c:lblOffset val="100"/>
        <c:noMultiLvlLbl val="0"/>
      </c:catAx>
      <c:valAx>
        <c:axId val="857248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5723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waterfall" uniqueId="{29BAB9F3-7B0C-4BDB-8E4C-2AAAFDE6EA63}">
          <cx:dataId val="0"/>
          <cx:layoutPr>
            <cx:subtotals>
              <cx:idx val="100"/>
            </cx:subtotals>
          </cx:layoutPr>
        </cx:series>
      </cx:plotAreaRegion>
      <cx:axis id="0" hidden="1">
        <cx:catScaling gapWidth="0"/>
        <cx:tickLabels/>
      </cx:axis>
      <cx:axis id="1">
        <cx:valScaling max="2300" min="1700"/>
        <cx:units unit="thousands"/>
        <cx:tickLabels/>
        <cx:spPr>
          <a:ln>
            <a:noFill/>
          </a:ln>
        </cx:spPr>
      </cx:axis>
    </cx:plotArea>
  </cx:chart>
  <cx:spPr>
    <a:solidFill>
      <a:schemeClr val="accent6">
        <a:lumMod val="60000"/>
        <a:lumOff val="40000"/>
      </a:schemeClr>
    </a:solidFill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size">
        <cx:f>_xlchart.v1.10</cx:f>
      </cx:numDim>
    </cx:data>
  </cx:chartData>
  <cx:chart>
    <cx:title pos="t" align="ctr" overlay="0">
      <cx:tx>
        <cx:txData>
          <cx:v>Games Played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r>
            <a:rPr lang="en-US" sz="1200" b="1" i="0" u="none" strike="noStrike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Games Played</a:t>
          </a:r>
        </a:p>
      </cx:txPr>
    </cx:title>
    <cx:plotArea>
      <cx:plotAreaRegion>
        <cx:series layoutId="treemap" uniqueId="{A6C1A577-E363-47AD-859D-0BDA5D50A46E}">
          <cx:dataLabels pos="ctr"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1">
                    <a:solidFill>
                      <a:srgbClr val="FFFFFF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 sz="1200"/>
              </a:p>
            </cx:txPr>
            <cx:visibility seriesName="0" categoryName="1" value="1"/>
            <cx:separator>
</cx:separator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0F86F1-DF30-4F44-B914-481E66F9C504}">
  <sheetPr>
    <tabColor theme="9" tint="0.79998168889431442"/>
  </sheetPr>
  <sheetViews>
    <sheetView zoomScale="16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E10D59-17F3-5945-9791-44650564ECDC}">
  <sheetPr codeName="Chart2">
    <tabColor theme="9" tint="0.59999389629810485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608DD5E-507F-4FDB-BD08-87906A80ECBD}">
  <sheetPr codeName="Chart3">
    <tabColor theme="9" tint="0.59999389629810485"/>
  </sheetPr>
  <sheetViews>
    <sheetView zoomScale="16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2C40B4-4F02-4E7D-8D0D-56F2295BD43F}">
  <sheetPr codeName="Chart4">
    <tabColor theme="9" tint="0.59999389629810485"/>
  </sheetPr>
  <sheetViews>
    <sheetView zoomScale="16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B29DD71-03F4-4082-9BF2-670409AD3DCD}">
  <sheetPr codeName="Chart5">
    <tabColor theme="9" tint="0.59999389629810485"/>
  </sheetPr>
  <sheetViews>
    <sheetView zoomScale="1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microsoft.com/office/2014/relationships/chartEx" Target="../charts/chartEx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180974</xdr:colOff>
      <xdr:row>1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618E79-A472-4AE4-9798-7AA550EF9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8</xdr:col>
      <xdr:colOff>0</xdr:colOff>
      <xdr:row>2</xdr:row>
      <xdr:rowOff>9526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3B57EC-F8B9-42CB-B4BA-6B5B7089B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6</xdr:row>
      <xdr:rowOff>152400</xdr:rowOff>
    </xdr:from>
    <xdr:to>
      <xdr:col>8</xdr:col>
      <xdr:colOff>0</xdr:colOff>
      <xdr:row>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3">
              <a:extLst>
                <a:ext uri="{FF2B5EF4-FFF2-40B4-BE49-F238E27FC236}">
                  <a16:creationId xmlns:a16="http://schemas.microsoft.com/office/drawing/2014/main" id="{857B3B9D-9876-411C-9A37-FE0EF417C2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79900" y="3556000"/>
              <a:ext cx="3924300" cy="1282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9007</xdr:colOff>
      <xdr:row>6</xdr:row>
      <xdr:rowOff>153120</xdr:rowOff>
    </xdr:from>
    <xdr:to>
      <xdr:col>7</xdr:col>
      <xdr:colOff>1864467</xdr:colOff>
      <xdr:row>8</xdr:row>
      <xdr:rowOff>9008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7270EA37-8FA5-664C-88D9-57520AA68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6298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587AAF-599F-2148-931F-90F4D458EC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0824" cy="6305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419E16-2427-9645-89F0-8264B3FE65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5174" cy="6286816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3F24B8E-8361-4CC5-B7F2-2D5B21D3234A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B86914F6-E0BC-9B47-8C9A-ADA791D3E3A1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75174" cy="6286816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5174" cy="628681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F5FDDD-5A44-4214-A67F-83B1FE3E4C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5174" cy="628681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67701-E2F4-4B41-88CF-A80B34D805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A1D8A8-FF5E-CD48-BA21-8F191A788F87}" name="GameData" displayName="GameData" ref="A3:H296" totalsRowShown="0" headerRowDxfId="37" dataDxfId="36">
  <autoFilter ref="A3:H296" xr:uid="{B83A2C81-3AD2-204A-96BE-47B298C1FD95}"/>
  <tableColumns count="8">
    <tableColumn id="8" xr3:uid="{BCB81FE5-2D72-4818-A0D2-E100A82EB750}" name="Game Number" dataDxfId="35"/>
    <tableColumn id="1" xr3:uid="{5E29CA24-24D1-1C4D-A6BB-1DCEB51233F3}" name="Date" dataDxfId="34"/>
    <tableColumn id="2" xr3:uid="{61D2AA12-6855-B343-A1EB-EEAD351AF8A1}" name="Winner" dataDxfId="33"/>
    <tableColumn id="3" xr3:uid="{5953F825-96D9-1641-969E-43C1F6167768}" name="Winner Position" dataDxfId="32"/>
    <tableColumn id="4" xr3:uid="{E516315B-A0F3-B749-BFB0-3007ABA8B875}" name="Winner Score" dataDxfId="31"/>
    <tableColumn id="5" xr3:uid="{618CD5FD-04D5-5C4C-A638-50FAE69E0192}" name="Loser" dataDxfId="30"/>
    <tableColumn id="6" xr3:uid="{842C3634-63AC-7A49-857E-4B6B4E974A78}" name="Loser Position" dataDxfId="29"/>
    <tableColumn id="7" xr3:uid="{11C1D990-806E-3440-AA3F-45B2145E13D1}" name="Loser Score" dataDxfId="28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2414DD5-5871-42E1-AA65-01F63E05B2FC}" name="GameStats" displayName="GameStats" ref="J3:Q4" totalsRowShown="0">
  <autoFilter ref="J3:Q4" xr:uid="{7F995686-8E22-42BE-845C-B0309D953CC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7EE63466-5020-4F77-9CCE-007F96A2A04E}" name="Games Played">
      <calculatedColumnFormula>ROWS(GameData[])</calculatedColumnFormula>
    </tableColumn>
    <tableColumn id="2" xr3:uid="{C9115D51-64C8-4643-9A01-B3E7D1F5A143}" name="Points Scored">
      <calculatedColumnFormula>SUM(SUM(GameData[Winner Score]),SUM(GameData[Loser Score]))</calculatedColumnFormula>
    </tableColumn>
    <tableColumn id="3" xr3:uid="{6FBD514D-5D10-4807-88E5-C7AC4BD31475}" name="Upsets"/>
    <tableColumn id="4" xr3:uid="{B4A98C3B-4C96-4C5D-AC75-46BAC068C6F3}" name="Days Record Kept" dataDxfId="108">
      <calculatedColumnFormula>_xlfn.DAYS(LOOKUP(2,1/(NOT(ISBLANK(GameData[Date]))),GameData[Date]),GameData[[#This Row],[Date]])</calculatedColumnFormula>
    </tableColumn>
    <tableColumn id="5" xr3:uid="{1EC3F284-2A67-423B-B0B8-FF1BF7CD1459}" name="Total Bagels">
      <calculatedColumnFormula>SUM(PlayerData[Bagels Inflicted])</calculatedColumnFormula>
    </tableColumn>
    <tableColumn id="6" xr3:uid="{7EF5D3B7-FA6F-4D45-8287-E5F39E891E9A}" name="Points per day" dataDxfId="14">
      <calculatedColumnFormula>GameStats[Points Scored]/GameStats[Days Record Kept]</calculatedColumnFormula>
    </tableColumn>
    <tableColumn id="7" xr3:uid="{E213193C-A9FE-4F29-9FFF-68CBA49291A7}" name="Games per day" dataDxfId="13">
      <calculatedColumnFormula>GameStats[Games Played]/GameStats[Days Record Kept]</calculatedColumnFormula>
    </tableColumn>
    <tableColumn id="8" xr3:uid="{19CB1D69-5C2B-48D5-BC47-0F8ED31407AA}" name="Column5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0F0EB5-DE25-0742-B554-EC029EB2EE7F}" name="PlayerData" displayName="PlayerData" ref="A3:T24" totalsRowShown="0" headerRowDxfId="107" dataDxfId="106">
  <autoFilter ref="A3:T24" xr:uid="{F113F0E0-CAC0-C84F-9091-1F327B27A63B}"/>
  <sortState ref="A4:T24">
    <sortCondition ref="B3:B24"/>
  </sortState>
  <tableColumns count="20">
    <tableColumn id="1" xr3:uid="{AD967479-98D7-6546-BD0B-ED9AD2E21F2D}" name="Player" dataDxfId="105"/>
    <tableColumn id="2" xr3:uid="{E72AE24F-1021-5A4E-8D0D-B60913A9F5B4}" name="Rank" dataDxfId="1">
      <calculatedColumnFormula>IF(PlayerData[[#This Row],[Games Played]]&gt;=RankThreshold[],_xlfn.RANK.EQ(PlayerData[[#This Row],[Elo]],PlayerData[Elo]),"Unranked")</calculatedColumnFormula>
    </tableColumn>
    <tableColumn id="3" xr3:uid="{94070166-A308-0148-9C34-B1C59C349B9C}" name="Elo" dataDxfId="0">
      <calculatedColumnFormula>IF(PlayerData[[#This Row],[Games Played]]&gt;=RankThreshold[],_xlfn.IFNA(IF(LOOKUP(2,1/(EloDataCalc[Winner]=PlayerData[[#This Row],[Player]]),EloDataCalc[Game Number])&gt;LOOKUP(2,1/(EloDataCalc[Loser]=PlayerData[[#This Row],[Player]]),EloDataCalc[Game Number]),LOOKUP(2,1/(EloDataCalc[Winner]=PlayerData[[#This Row],[Player]]),EloDataCalc[Winner Resulting ELO]),LOOKUP(2,1/(EloDataCalc[Loser]=PlayerData[[#This Row],[Player]]),EloDataCalc[Loser Resulting Elo])),_xlfn.IFNA(LOOKUP(2,1/(EloDataCalc[Winner]=PlayerData[[#This Row],[Player]]),EloDataCalc[Winner Resulting ELO]),LOOKUP(2,1/(EloDataCalc[Loser]=PlayerData[[#This Row],[Player]]),EloDataCalc[Loser Resulting Elo]))),CONCATENATE("Play ", RankThreshold[]-PlayerData[[#This Row],[Games Played]], " more games"))</calculatedColumnFormula>
    </tableColumn>
    <tableColumn id="4" xr3:uid="{33FCB369-C229-D74F-BC7B-CC7173A16176}" name="Games Played" dataDxfId="104">
      <calculatedColumnFormula>COUNTIF(GameData[Winner],PlayerData[[#This Row],[Player]])+COUNTIF(GameData[Loser],PlayerData[[#This Row],[Player]])</calculatedColumnFormula>
    </tableColumn>
    <tableColumn id="5" xr3:uid="{D076557D-F5AB-9442-BFE1-064E70E19E92}" name="Wins" dataDxfId="103">
      <calculatedColumnFormula>COUNTIF(GameData[Winner],PlayerData[[#This Row],[Player]])</calculatedColumnFormula>
    </tableColumn>
    <tableColumn id="6" xr3:uid="{D833F926-CAF1-4C41-8CB5-A7820901626F}" name="Losses" dataDxfId="102">
      <calculatedColumnFormula>COUNTIF(GameData[Loser],PlayerData[[#This Row],[Player]])</calculatedColumnFormula>
    </tableColumn>
    <tableColumn id="7" xr3:uid="{0C3DC99D-EC26-C94D-A322-400934618748}" name="Win/Loss" dataDxfId="101">
      <calculatedColumnFormula>IFERROR(PlayerData[[#This Row],[Wins]]/PlayerData[[#This Row],[Losses]],"Undefeated")</calculatedColumnFormula>
    </tableColumn>
    <tableColumn id="8" xr3:uid="{C819B874-2A8E-1847-9334-0398577717A7}" name="Win %" dataDxfId="100">
      <calculatedColumnFormula>IFERROR(PlayerData[[#This Row],[Wins]]/PlayerData[[#This Row],[Games Played]],0)</calculatedColumnFormula>
    </tableColumn>
    <tableColumn id="9" xr3:uid="{A4411155-5378-FD4E-8195-E43D9C987EDC}" name="Avg Score" dataDxfId="99">
      <calculatedColumnFormula>(SUMIF(GameData[Winner],PlayerData[[#This Row],[Player]],GameData[Winner Score])+SUMIF(GameData[Loser],PlayerData[[#This Row],[Player]],GameData[Loser Score]))/PlayerData[[#This Row],[Games Played]]</calculatedColumnFormula>
    </tableColumn>
    <tableColumn id="10" xr3:uid="{E8AEF4D2-F2E1-1049-8B8B-1B3E04E38439}" name="Favorite Opponent" dataDxfId="98"/>
    <tableColumn id="11" xr3:uid="{8498C71E-A71C-DA49-B7E0-CEBF61982792}" name="Avg Position" dataDxfId="97">
      <calculatedColumnFormula>(SUMIF(GameData[Winner],PlayerData[[#This Row],[Player]],GameData[Winner Position])+SUMIF(GameData[Loser],PlayerData[[#This Row],[Player]],GameData[Loser Position]))/PlayerData[[#This Row],[Games Played]]</calculatedColumnFormula>
    </tableColumn>
    <tableColumn id="12" xr3:uid="{2C3C9C85-6495-054E-89D2-61E8FA82BAD2}" name="Favorite Position" dataDxfId="96"/>
    <tableColumn id="13" xr3:uid="{AB18F43C-F620-FF4B-96D5-D64B7E32FDC2}" name="Wins vs Higher Pos" dataDxfId="95"/>
    <tableColumn id="14" xr3:uid="{CC487750-19EF-6546-9329-7A4C93745294}" name="Losses vs Lower Pos" dataDxfId="94"/>
    <tableColumn id="15" xr3:uid="{ACB81C55-ABF4-7B40-B5AE-0707B08C217F}" name="Consistency Index" dataDxfId="93"/>
    <tableColumn id="16" xr3:uid="{C9D6189C-27A7-3D49-A030-17623E2C3191}" name="Bagels Inflicted" dataDxfId="92">
      <calculatedColumnFormula>COUNTIFS(GameData[Winner],PlayerData[[#This Row],[Player]],GameData[Loser Score],0)</calculatedColumnFormula>
    </tableColumn>
    <tableColumn id="17" xr3:uid="{7B830301-895C-BE4C-A397-B58BAE2F770D}" name="Bagels Sustained" dataDxfId="91">
      <calculatedColumnFormula>COUNTIFS(GameData[Loser],PlayerData[[#This Row],[Player]],GameData[Loser Score],0)</calculatedColumnFormula>
    </tableColumn>
    <tableColumn id="18" xr3:uid="{8AA9B276-E595-AC4B-BBFB-C58C67518116}" name="Points Scored" dataDxfId="90">
      <calculatedColumnFormula>SUMIF(GameData[Winner],PlayerData[[#This Row],[Player]],GameData[Winner Score])+SUMIF(GameData[Loser],PlayerData[[#This Row],[Player]],GameData[Loser Score])</calculatedColumnFormula>
    </tableColumn>
    <tableColumn id="19" xr3:uid="{E89DED71-B0AB-CE47-9C7A-7590BD4B6D79}" name="Points Lost" dataDxfId="89">
      <calculatedColumnFormula>SUMIF(GameData[Winner],PlayerData[[#This Row],[Player]],GameData[Loser Score])+SUMIF(GameData[Loser],PlayerData[[#This Row],[Player]],GameData[Winner Score])</calculatedColumnFormula>
    </tableColumn>
    <tableColumn id="20" xr3:uid="{469A1FD6-BC68-5442-98DD-D29A99364AC0}" name="Point Win %" dataDxfId="88">
      <calculatedColumnFormula>PlayerData[[#This Row],[Points Scored]]/(PlayerData[[#This Row],[Points Scored]]+PlayerData[[#This Row],[Points Lost]])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25D419-2BD9-46F2-AB7C-4B981342D427}" name="RankThreshold" displayName="RankThreshold" ref="D1:D2" totalsRowShown="0" headerRowDxfId="87" dataDxfId="86">
  <autoFilter ref="D1:D2" xr:uid="{8A115D8F-931F-4150-A351-DB508B436229}">
    <filterColumn colId="0" hiddenButton="1"/>
  </autoFilter>
  <tableColumns count="1">
    <tableColumn id="1" xr3:uid="{712BF787-44E0-458E-840F-9FD74D328BAA}" name="Rank Threshold" dataDxfId="85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9069F5-7916-8742-99DC-CBC30274B43D}" name="EloDataCalc" displayName="EloDataCalc" ref="A3:Q296" totalsRowShown="0" headerRowDxfId="84" dataDxfId="83">
  <autoFilter ref="A3:Q296" xr:uid="{69B62373-41DE-0140-9277-4D4565A61C0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1" xr3:uid="{BB5734C2-E753-47A6-B859-11115858F7A2}" name="Game Number" dataDxfId="82">
      <calculatedColumnFormula>GameData[Game Number]</calculatedColumnFormula>
    </tableColumn>
    <tableColumn id="1" xr3:uid="{6BA67CEC-275A-2C48-A0FF-B7790B23814B}" name="Winner" dataDxfId="81">
      <calculatedColumnFormula>GameData[Winner]</calculatedColumnFormula>
    </tableColumn>
    <tableColumn id="16" xr3:uid="{873C7A68-0EA0-924B-AEC5-4BC7F17E4280}" name="Winner Last Game Won" dataDxfId="27">
      <calculatedColumnFormula>IFERROR(IF(ROW()&gt;ROW(EloDataCalc[#Headers])+1,_xlfn.IFNA(LOOKUP(2,1/($B$4:INDIRECT("$B"&amp;(ROW()-1))=EloDataCalc[[#This Row],[Winner]]),EloDataCalc[Game Number]),0),0),0)</calculatedColumnFormula>
    </tableColumn>
    <tableColumn id="17" xr3:uid="{3999EC26-D122-A347-9DB4-F5EFF59B7E42}" name="Winner Last Game Lost" dataDxfId="26">
      <calculatedColumnFormula>IFERROR(IF(ROW()&gt;ROW(EloDataCalc[#Headers])+1,_xlfn.IFNA(LOOKUP(2,1/($J$4:INDIRECT("$K"&amp;(ROW()-1))=EloDataCalc[[#This Row],[Winner]]),EloDataCalc[Game Number]),0),0),0)</calculatedColumnFormula>
    </tableColumn>
    <tableColumn id="2" xr3:uid="{418D95EA-DED6-6846-9EF7-71B551177AFA}" name="Winner Last ELO" dataDxfId="24">
      <calculatedColumnFormula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calculatedColumnFormula>
    </tableColumn>
    <tableColumn id="3" xr3:uid="{CB8FA563-AF1A-9640-9FA2-3C83364E3CDD}" name="Winner Rating" dataDxfId="80">
      <calculatedColumnFormula>10^(EloDataCalc[Winner Last ELO]/400)</calculatedColumnFormula>
    </tableColumn>
    <tableColumn id="4" xr3:uid="{F724C81F-5E46-6F47-B3CE-50A10F35E8FD}" name="Winner Expected Score" dataDxfId="20">
      <calculatedColumnFormula>EloDataCalc[Winner Rating]/(EloDataCalc[Winner Rating]+EloDataCalc[Loser Rating])</calculatedColumnFormula>
    </tableColumn>
    <tableColumn id="12" xr3:uid="{F42782D7-C1C1-4F62-84FE-F13B2593C061}" name="Winner Elo Change" dataDxfId="18">
      <calculatedColumnFormula>+kFactor[]*(1-EloDataCalc[Winner Expected Score])</calculatedColumnFormula>
    </tableColumn>
    <tableColumn id="5" xr3:uid="{3FF59E5B-1520-4446-BDE4-0E94D9D1DB3A}" name="Winner Resulting ELO" dataDxfId="19">
      <calculatedColumnFormula>EloDataCalc[Winner Last ELO]+EloDataCalc[[#This Row],[Winner Elo Change]]</calculatedColumnFormula>
    </tableColumn>
    <tableColumn id="6" xr3:uid="{2060D2A5-9C4E-DB44-9BB1-C8DD5C0E183C}" name="Loser" dataDxfId="79">
      <calculatedColumnFormula>GameData[Loser]</calculatedColumnFormula>
    </tableColumn>
    <tableColumn id="19" xr3:uid="{3F9A174C-65AE-9B4F-B9EC-E6D3DF5161E1}" name="Loser Last Game Won" dataDxfId="25">
      <calculatedColumnFormula>IFERROR(IF(ROW()&gt;ROW(EloDataCalc[#Headers])+1,_xlfn.IFNA(LOOKUP(2,1/($B$4:INDIRECT("$B"&amp;(ROW()-1))=EloDataCalc[[#This Row],[Loser]]),EloDataCalc[Game Number]),0),0),0)</calculatedColumnFormula>
    </tableColumn>
    <tableColumn id="18" xr3:uid="{AACC6775-1BDC-524E-879D-E7ED22DB2D31}" name="Loser Last Game Lost" dataDxfId="23">
      <calculatedColumnFormula>IFERROR(IF(ROW()&gt;ROW(EloDataCalc[#Headers])+1,_xlfn.IFNA(LOOKUP(2,1/($J$4:INDIRECT("$K"&amp;(ROW()-1))=EloDataCalc[[#This Row],[Loser]]),EloDataCalc[Game Number]),0),0),0)</calculatedColumnFormula>
    </tableColumn>
    <tableColumn id="7" xr3:uid="{09DFF9D0-8062-9A44-BDA5-48AE0BB6EDA5}" name="Loser Last ELO" dataDxfId="21">
      <calculatedColumnFormula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calculatedColumnFormula>
    </tableColumn>
    <tableColumn id="8" xr3:uid="{C4BD0C60-C7E3-2240-A4A5-E17782E33416}" name="Loser Rating" dataDxfId="22">
      <calculatedColumnFormula>10^(EloDataCalc[Loser Last ELO]/400)</calculatedColumnFormula>
    </tableColumn>
    <tableColumn id="9" xr3:uid="{5F8DE74B-51FF-AE4B-BC0A-956E65B7668B}" name="Loser Expected Score" dataDxfId="17">
      <calculatedColumnFormula>EloDataCalc[Loser Rating]/(EloDataCalc[Winner Rating]+EloDataCalc[Loser Rating])</calculatedColumnFormula>
    </tableColumn>
    <tableColumn id="13" xr3:uid="{09F90638-1A05-4EC9-8F69-A70D6A90EFA7}" name="Loser Elo Change" dataDxfId="15">
      <calculatedColumnFormula>kFactor[]*(0-EloDataCalc[Loser Expected Score])</calculatedColumnFormula>
    </tableColumn>
    <tableColumn id="10" xr3:uid="{06F06B24-3DB3-1A4B-B24B-3CBCCE4C1EC9}" name="Loser Resulting Elo" dataDxfId="16">
      <calculatedColumnFormula>EloDataCalc[Loser Last ELO]+EloDataCalc[[#This Row],[Loser Elo Change]]</calculatedColumnFormula>
    </tableColumn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8C11B0-76FB-BF44-B7C5-CFEF4ABD1CD5}" name="kFactor" displayName="kFactor" ref="R3:R4" totalsRowShown="0" headerRowDxfId="78" dataDxfId="77">
  <autoFilter ref="R3:R4" xr:uid="{EB4937EA-E85A-DF44-B86C-67F38A7C90BB}">
    <filterColumn colId="0" hiddenButton="1"/>
  </autoFilter>
  <tableColumns count="1">
    <tableColumn id="1" xr3:uid="{788EBA40-89FD-B24C-B27D-D3A64C43406A}" name="K" dataDxfId="7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1F3A3F3-FFBF-4C1D-8D90-6CB560726A6D}" name="Elos" displayName="Elos" ref="T2:AO296" headerRowDxfId="75" dataDxfId="73" headerRowBorderDxfId="74" tableBorderDxfId="72">
  <autoFilter ref="T2:AO296" xr:uid="{0663B339-902D-4CEE-BB8B-69DE7FF34F03}">
    <filterColumn colId="0" hiddenButton="1"/>
    <filterColumn colId="1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</autoFilter>
  <tableColumns count="22">
    <tableColumn id="35" xr3:uid="{7CBEF2BE-E13C-460E-9A22-93C154CE2D3C}" name="Selected Player Elo Change" totalsRowFunction="sum" dataDxfId="11">
      <calculatedColumnFormula>IF(ROW()=ROW(Elos[[#Headers],[Selected Player Elo Change]])+1,2000,HLOOKUP(PlayerDashPlayer,Elos[#All],ROW()-1,FALSE))</calculatedColumnFormula>
    </tableColumn>
    <tableColumn id="20" xr3:uid="{D6903027-03F7-8743-99A2-7B0D105F1555}" name="Selected Player Elo" dataDxfId="2">
      <calculatedColumnFormula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Elo]],NA())),U2))</calculatedColumnFormula>
    </tableColumn>
    <tableColumn id="22" xr3:uid="{7940FC44-B5F2-9E4E-A8E8-29E9801CA274}" name="Ricky" dataDxfId="4">
      <calculatedColumnFormula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Elo]],NA())),V2))</calculatedColumnFormula>
    </tableColumn>
    <tableColumn id="1" xr3:uid="{9C128FBF-02C3-4E23-85AF-3529FB1C184F}" name="Jim" totalsRowFunction="sum" dataDxfId="3" totalsRowDxfId="71">
      <calculatedColumnFormula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Elo]],NA())),W2))</calculatedColumnFormula>
    </tableColumn>
    <tableColumn id="2" xr3:uid="{039A30EB-7DCC-43B9-82FA-3DC42158A725}" name="Kevin K" totalsRowFunction="sum" dataDxfId="70" totalsRowDxfId="69">
      <calculatedColumnFormula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Elo]],NA())),X2))</calculatedColumnFormula>
    </tableColumn>
    <tableColumn id="3" xr3:uid="{997A0881-1A0B-4B23-83E5-DD0F1915F7E1}" name="Jason K" totalsRowFunction="sum" dataDxfId="12" totalsRowDxfId="68">
      <calculatedColumnFormula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Elo]],NA())),Y2))</calculatedColumnFormula>
    </tableColumn>
    <tableColumn id="5" xr3:uid="{2D289D04-3E1E-4579-9FA9-4E98E1E04023}" name="Joe" totalsRowFunction="sum" dataDxfId="67" totalsRowDxfId="66">
      <calculatedColumnFormula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Elo]],NA())),Z2))</calculatedColumnFormula>
    </tableColumn>
    <tableColumn id="6" xr3:uid="{B81EEFE6-9F05-4C10-983E-292BB76BCA66}" name="Aaron" totalsRowFunction="sum" dataDxfId="65" totalsRowDxfId="64">
      <calculatedColumnFormula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Elo]],NA())),AA2))</calculatedColumnFormula>
    </tableColumn>
    <tableColumn id="7" xr3:uid="{D5952E10-B940-4275-9FB3-9F3B335E35D9}" name="Clayton" totalsRowFunction="sum" dataDxfId="63" totalsRowDxfId="62">
      <calculatedColumnFormula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Elo]],NA())),AB2))</calculatedColumnFormula>
    </tableColumn>
    <tableColumn id="8" xr3:uid="{9DD66AED-E503-44FE-BABE-D17C0F48A6D7}" name="Dan" totalsRowFunction="sum" dataDxfId="61" totalsRowDxfId="60">
      <calculatedColumnFormula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Elo]],NA())),AC2))</calculatedColumnFormula>
    </tableColumn>
    <tableColumn id="9" xr3:uid="{2CFB16EE-2789-4326-B16B-E55A0BAF0F05}" name="Jason T" totalsRowFunction="sum" dataDxfId="59" totalsRowDxfId="58">
      <calculatedColumnFormula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Elo]],NA())),AD2))</calculatedColumnFormula>
    </tableColumn>
    <tableColumn id="10" xr3:uid="{4D586762-6FB4-4D4F-B197-8C1F22D37FDC}" name="Robin" totalsRowFunction="sum" dataDxfId="57" totalsRowDxfId="56">
      <calculatedColumnFormula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Elo]],NA())),AE2))</calculatedColumnFormula>
    </tableColumn>
    <tableColumn id="11" xr3:uid="{AEF9AB62-1948-476A-BA19-9073D343BE4E}" name="Veronica" totalsRowFunction="sum" dataDxfId="55" totalsRowDxfId="54">
      <calculatedColumnFormula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Elo]],NA())),AF2))</calculatedColumnFormula>
    </tableColumn>
    <tableColumn id="12" xr3:uid="{0A6B8968-D4A7-4141-9C67-85E073290B6B}" name="Steven" totalsRowFunction="sum" dataDxfId="53" totalsRowDxfId="52">
      <calculatedColumnFormula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Elo]],NA())),AG2))</calculatedColumnFormula>
    </tableColumn>
    <tableColumn id="13" xr3:uid="{640127A5-851C-4881-B80E-868DAED108AB}" name="L - Jim" totalsRowFunction="sum" dataDxfId="51" totalsRowDxfId="50">
      <calculatedColumnFormula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Elo]],NA())),AH2))</calculatedColumnFormula>
    </tableColumn>
    <tableColumn id="14" xr3:uid="{C025D3FF-E453-4046-8F52-AE7378F80E51}" name="Kevin L" totalsRowFunction="sum" dataDxfId="49" totalsRowDxfId="48">
      <calculatedColumnFormula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Elo]],NA())),AI2))</calculatedColumnFormula>
    </tableColumn>
    <tableColumn id="15" xr3:uid="{D3E7F4EE-3637-4917-83EA-51E216AFEA28}" name="R - Kevin" totalsRowFunction="sum" dataDxfId="47" totalsRowDxfId="46">
      <calculatedColumnFormula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Elo]],NA())),AJ2))</calculatedColumnFormula>
    </tableColumn>
    <tableColumn id="16" xr3:uid="{DCCAB0CD-7115-4E47-BA6A-4F8A7AA39E0B}" name="Marco" totalsRowFunction="sum" dataDxfId="45" totalsRowDxfId="44">
      <calculatedColumnFormula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Elo]],NA())),AK2))</calculatedColumnFormula>
    </tableColumn>
    <tableColumn id="17" xr3:uid="{5D94A100-AFD9-4A1C-9CC4-274741B095C1}" name="Jon" totalsRowFunction="sum" dataDxfId="43" totalsRowDxfId="42">
      <calculatedColumnFormula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Elo]],NA())),AL2))</calculatedColumnFormula>
    </tableColumn>
    <tableColumn id="18" xr3:uid="{A43D6CAB-64C0-E14B-86C1-E039392D01A0}" name="L - Robin" dataDxfId="41" totalsRowDxfId="40">
      <calculatedColumnFormula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Elo]],NA())),AM2))</calculatedColumnFormula>
    </tableColumn>
    <tableColumn id="19" xr3:uid="{23A92C2F-D042-A042-8EC0-759A55447948}" name="L - Ricky" dataDxfId="39" totalsRowDxfId="38">
      <calculatedColumnFormula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Elo]],NA())),AN2))</calculatedColumnFormula>
    </tableColumn>
    <tableColumn id="21" xr3:uid="{240510B1-2ACB-9A4D-91A9-82EDD8774559}" name="L - Steven" dataDxfId="10" totalsRowDxfId="9">
      <calculatedColumnFormula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Elo]],NA())),AO2))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C0DB0-7002-4B2C-8C9F-552DB6044B39}">
  <sheetPr codeName="Sheet1">
    <tabColor rgb="FF7030A0"/>
  </sheetPr>
  <dimension ref="B2:N12"/>
  <sheetViews>
    <sheetView showGridLines="0" zoomScale="163" zoomScaleNormal="163" workbookViewId="0">
      <pane ySplit="12" topLeftCell="A19" activePane="bottomLeft" state="frozen"/>
      <selection activeCell="B1" sqref="B1"/>
      <selection pane="bottomLeft" activeCell="B2" sqref="B2:D5"/>
    </sheetView>
  </sheetViews>
  <sheetFormatPr baseColWidth="10" defaultColWidth="8.83203125" defaultRowHeight="13"/>
  <cols>
    <col min="1" max="1" width="2.5" customWidth="1"/>
    <col min="2" max="2" width="24.5" customWidth="1"/>
    <col min="3" max="3" width="2.1640625" customWidth="1"/>
    <col min="4" max="4" width="24.5" customWidth="1"/>
    <col min="5" max="5" width="2.5" customWidth="1"/>
    <col min="6" max="6" width="24.5" customWidth="1"/>
    <col min="7" max="7" width="2.5" customWidth="1"/>
    <col min="8" max="8" width="24.5" customWidth="1"/>
    <col min="9" max="9" width="2.5" customWidth="1"/>
    <col min="10" max="10" width="24.5" customWidth="1"/>
    <col min="11" max="11" width="2.5" customWidth="1"/>
    <col min="12" max="12" width="24.5" customWidth="1"/>
    <col min="13" max="13" width="2.5" customWidth="1"/>
    <col min="14" max="14" width="24.5" hidden="1" customWidth="1"/>
  </cols>
  <sheetData>
    <row r="2" spans="2:14" ht="100.5" customHeight="1">
      <c r="B2" s="62" t="s">
        <v>12</v>
      </c>
      <c r="C2" s="62"/>
      <c r="D2" s="62"/>
      <c r="F2" s="57">
        <f>VLOOKUP(PlayerDashPlayer,PlayerData[],MATCH(F3,PlayerData[#Headers],0),FALSE)</f>
        <v>20.597402597402599</v>
      </c>
      <c r="H2" s="45" t="e">
        <f>VLOOKUP(PlayerDashPlayer,PlayerData[],MATCH(H3,PlayerData[#Headers],0),FALSE)</f>
        <v>#N/A</v>
      </c>
      <c r="J2" s="46">
        <f>VLOOKUP(PlayerDashPlayer,PlayerData[],MATCH(J3,PlayerData[#Headers],0),FALSE)</f>
        <v>0.8571428571428571</v>
      </c>
      <c r="L2" s="58">
        <f>VLOOKUP(PlayerDashPlayer,PlayerData[],MATCH(L3,PlayerData[#Headers],0),FALSE)</f>
        <v>77</v>
      </c>
      <c r="N2" s="47" t="e">
        <f>VLOOKUP(PlayerDashPlayer,PlayerData[],MATCH(N3,PlayerData[#Headers],0),FALSE)</f>
        <v>#N/A</v>
      </c>
    </row>
    <row r="3" spans="2:14" ht="21" customHeight="1">
      <c r="B3" s="62"/>
      <c r="C3" s="62"/>
      <c r="D3" s="62"/>
      <c r="F3" s="50" t="s">
        <v>16</v>
      </c>
      <c r="H3" s="50" t="s">
        <v>65</v>
      </c>
      <c r="J3" s="50" t="s">
        <v>15</v>
      </c>
      <c r="L3" s="50" t="s">
        <v>10</v>
      </c>
      <c r="N3" s="50"/>
    </row>
    <row r="4" spans="2:14">
      <c r="B4" s="62"/>
      <c r="C4" s="62"/>
      <c r="D4" s="62"/>
    </row>
    <row r="5" spans="2:14" ht="100.5" customHeight="1">
      <c r="B5" s="62"/>
      <c r="C5" s="62"/>
      <c r="D5" s="62"/>
      <c r="F5" s="48">
        <f>VLOOKUP(PlayerDashPlayer,PlayerData[],MATCH(F6,PlayerData[#Headers],0),FALSE)</f>
        <v>1586</v>
      </c>
      <c r="H5" s="46">
        <f>VLOOKUP(PlayerDashPlayer,PlayerData[],MATCH(H6,PlayerData[#Headers],0),FALSE)</f>
        <v>1105</v>
      </c>
      <c r="J5" s="45">
        <f>VLOOKUP(PlayerDashPlayer,PlayerData[],MATCH(J6,PlayerData[#Headers],0),FALSE)</f>
        <v>66</v>
      </c>
      <c r="L5" s="49">
        <f>VLOOKUP(PlayerDashPlayer,PlayerData[],MATCH(L6,PlayerData[#Headers],0),FALSE)</f>
        <v>11</v>
      </c>
      <c r="N5" s="53" t="e">
        <f>VLOOKUP(PlayerDashPlayer,PlayerData[],MATCH(N6,PlayerData[#Headers],0),FALSE)</f>
        <v>#N/A</v>
      </c>
    </row>
    <row r="6" spans="2:14" ht="21" customHeight="1">
      <c r="B6" s="63" t="s">
        <v>2</v>
      </c>
      <c r="C6" s="63"/>
      <c r="D6" s="63"/>
      <c r="F6" s="50" t="s">
        <v>60</v>
      </c>
      <c r="H6" s="50" t="s">
        <v>68</v>
      </c>
      <c r="J6" s="50" t="s">
        <v>11</v>
      </c>
      <c r="L6" s="50" t="s">
        <v>13</v>
      </c>
      <c r="N6" s="50"/>
    </row>
    <row r="8" spans="2:14" ht="100.5" customHeight="1">
      <c r="B8" s="53">
        <f ca="1">VLOOKUP(PlayerDashPlayer,PlayerData[],MATCH(B9,PlayerData[#Headers],0),FALSE)</f>
        <v>1</v>
      </c>
      <c r="D8" s="60">
        <f ca="1">VLOOKUP(PlayerDashPlayer,PlayerData[],MATCH(D9,PlayerData[#Headers],0),FALSE)</f>
        <v>2268.3521966456665</v>
      </c>
      <c r="F8" s="61">
        <f ca="1">VLOOKUP(PlayerDashPlayer,PlayerData[],MATCH(F9,PlayerData[#Headers],0),FALSE)</f>
        <v>2268.3521966456665</v>
      </c>
      <c r="H8" s="48" t="e">
        <f>VLOOKUP(PlayerDashPlayer,PlayerData[],MATCH(H9,PlayerData[#Headers],0),FALSE)</f>
        <v>#N/A</v>
      </c>
      <c r="J8" s="59">
        <f>VLOOKUP(PlayerDashPlayer,PlayerData[],MATCH(J9,PlayerData[#Headers],0),FALSE)</f>
        <v>1.1558441558441559</v>
      </c>
      <c r="L8" s="54">
        <f>VLOOKUP(PlayerDashPlayer,PlayerData[],MATCH(L9,PlayerData[#Headers],0),FALSE)</f>
        <v>6</v>
      </c>
      <c r="N8" s="49" t="e">
        <f>VLOOKUP(PlayerDashPlayer,PlayerData[],MATCH(N9,PlayerData[#Headers],0),FALSE)</f>
        <v>#N/A</v>
      </c>
    </row>
    <row r="9" spans="2:14" ht="21" customHeight="1">
      <c r="B9" s="50" t="s">
        <v>8</v>
      </c>
      <c r="D9" s="50" t="s">
        <v>9</v>
      </c>
      <c r="F9" s="64" t="s">
        <v>9</v>
      </c>
      <c r="G9" s="64"/>
      <c r="H9" s="64"/>
      <c r="J9" s="50" t="s">
        <v>18</v>
      </c>
      <c r="L9" s="50" t="s">
        <v>14</v>
      </c>
      <c r="N9" s="50"/>
    </row>
    <row r="10" spans="2:14" s="52" customFormat="1" ht="13" customHeight="1">
      <c r="B10" s="51"/>
      <c r="D10" s="51"/>
      <c r="F10" s="51"/>
      <c r="H10" s="51"/>
      <c r="J10" s="51"/>
      <c r="L10" s="51"/>
      <c r="N10" s="51"/>
    </row>
    <row r="11" spans="2:14" ht="100.5" hidden="1" customHeight="1">
      <c r="B11" s="48" t="e">
        <f>VLOOKUP(PlayerDashPlayer,PlayerData[],MATCH(B12,PlayerData[#Headers],0),FALSE)</f>
        <v>#N/A</v>
      </c>
      <c r="D11" s="49" t="e">
        <f>VLOOKUP(PlayerDashPlayer,PlayerData[],MATCH(D12,PlayerData[#Headers],0),FALSE)</f>
        <v>#N/A</v>
      </c>
      <c r="F11" s="53" t="e">
        <f>VLOOKUP(PlayerDashPlayer,PlayerData[],MATCH(F12,PlayerData[#Headers],0),FALSE)</f>
        <v>#N/A</v>
      </c>
      <c r="H11" s="45" t="e">
        <f>VLOOKUP(PlayerDashPlayer,PlayerData[],MATCH(H12,PlayerData[#Headers],0),FALSE)</f>
        <v>#N/A</v>
      </c>
      <c r="J11" s="47" t="e">
        <f>VLOOKUP(PlayerDashPlayer,PlayerData[],MATCH(J12,PlayerData[#Headers],0),FALSE)</f>
        <v>#N/A</v>
      </c>
      <c r="L11" s="53" t="e">
        <f>VLOOKUP(PlayerDashPlayer,PlayerData[],MATCH(L12,PlayerData[#Headers],0),FALSE)</f>
        <v>#N/A</v>
      </c>
      <c r="N11" s="48" t="e">
        <f>VLOOKUP(PlayerDashPlayer,PlayerData[],MATCH(N12,PlayerData[#Headers],0),FALSE)</f>
        <v>#N/A</v>
      </c>
    </row>
    <row r="12" spans="2:14" ht="21" hidden="1" customHeight="1">
      <c r="B12" s="50"/>
      <c r="D12" s="50"/>
      <c r="F12" s="50"/>
      <c r="H12" s="50"/>
      <c r="J12" s="50"/>
      <c r="L12" s="50"/>
      <c r="N12" s="50"/>
    </row>
  </sheetData>
  <mergeCells count="3">
    <mergeCell ref="B2:D5"/>
    <mergeCell ref="B6:D6"/>
    <mergeCell ref="F9:H9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4A8EBC2-982A-483E-97EF-ADB35065B60B}">
          <x14:formula1>
            <xm:f>'Player Data'!$B$3:$T$3</xm:f>
          </x14:formula1>
          <xm:sqref>L3 J9 J3 L6 J6 F3 B9 D9 F9 F6 H6 H3</xm:sqref>
        </x14:dataValidation>
        <x14:dataValidation type="list" allowBlank="1" showInputMessage="1" showErrorMessage="1" xr:uid="{F6E08152-1F73-4A50-B71A-760F61BDF468}">
          <x14:formula1>
            <xm:f>'Player Data'!$E$3:$T$3</xm:f>
          </x14:formula1>
          <xm:sqref>J10 N3 N6 L9 N9:N10 L10 N12 L12 J12 H10 F10 H12 F12 D10 B10 D12 B12</xm:sqref>
        </x14:dataValidation>
        <x14:dataValidation type="list" allowBlank="1" showInputMessage="1" showErrorMessage="1" xr:uid="{3C46CC01-758E-994D-97F3-63BA3EF677A3}">
          <x14:formula1>
            <xm:f>'Player Data'!$A$4:$A$24</xm:f>
          </x14:formula1>
          <xm:sqref>B2:D5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>
    <tabColor theme="0" tint="-0.499984740745262"/>
    <outlinePr summaryBelow="0" summaryRight="0"/>
  </sheetPr>
  <dimension ref="A3:Q1003"/>
  <sheetViews>
    <sheetView zoomScale="136" zoomScaleNormal="136" workbookViewId="0">
      <pane ySplit="3" topLeftCell="A4" activePane="bottomLeft" state="frozen"/>
      <selection pane="bottomLeft" activeCell="I124" sqref="I124"/>
    </sheetView>
  </sheetViews>
  <sheetFormatPr baseColWidth="10" defaultColWidth="14.5" defaultRowHeight="15.75" customHeight="1"/>
  <cols>
    <col min="1" max="1" width="9.5" customWidth="1"/>
    <col min="2" max="2" width="11.5" customWidth="1"/>
    <col min="3" max="3" width="16.33203125" customWidth="1"/>
    <col min="4" max="4" width="14.5" customWidth="1"/>
    <col min="5" max="5" width="11.33203125" customWidth="1"/>
    <col min="6" max="6" width="15.33203125" customWidth="1"/>
    <col min="7" max="7" width="13.5" customWidth="1"/>
    <col min="10" max="10" width="14.5" customWidth="1"/>
    <col min="13" max="13" width="16.5" bestFit="1" customWidth="1"/>
  </cols>
  <sheetData>
    <row r="3" spans="1:17" ht="15.75" customHeight="1">
      <c r="A3" s="25" t="s">
        <v>55</v>
      </c>
      <c r="B3" s="1" t="s">
        <v>0</v>
      </c>
      <c r="C3" s="1" t="s">
        <v>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J3" t="s">
        <v>10</v>
      </c>
      <c r="K3" t="s">
        <v>60</v>
      </c>
      <c r="L3" t="s">
        <v>61</v>
      </c>
      <c r="M3" t="s">
        <v>63</v>
      </c>
      <c r="N3" t="s">
        <v>64</v>
      </c>
      <c r="O3" s="72" t="s">
        <v>80</v>
      </c>
      <c r="P3" s="72" t="s">
        <v>81</v>
      </c>
      <c r="Q3" t="s">
        <v>62</v>
      </c>
    </row>
    <row r="4" spans="1:17" ht="13">
      <c r="A4" s="1">
        <v>1</v>
      </c>
      <c r="B4" s="2">
        <v>43657</v>
      </c>
      <c r="C4" s="1" t="s">
        <v>12</v>
      </c>
      <c r="D4" s="1">
        <v>1</v>
      </c>
      <c r="E4" s="1">
        <v>24</v>
      </c>
      <c r="F4" s="1" t="s">
        <v>25</v>
      </c>
      <c r="G4" s="1">
        <v>2</v>
      </c>
      <c r="H4" s="1">
        <v>22</v>
      </c>
      <c r="J4">
        <f>ROWS(GameData[])</f>
        <v>293</v>
      </c>
      <c r="K4">
        <f>SUM(SUM(GameData[Winner Score]),SUM(GameData[Loser Score]))</f>
        <v>10504</v>
      </c>
      <c r="M4" s="44">
        <f>_xlfn.DAYS(LOOKUP(2,1/(NOT(ISBLANK(GameData[Date]))),GameData[Date]),GameData[[#This Row],[Date]])</f>
        <v>34</v>
      </c>
      <c r="N4">
        <f>SUM(PlayerData[Bagels Inflicted])</f>
        <v>0</v>
      </c>
      <c r="O4" s="77">
        <f>GameStats[Points Scored]/GameStats[Days Record Kept]</f>
        <v>308.94117647058823</v>
      </c>
      <c r="P4" s="76">
        <f>GameStats[Games Played]/GameStats[Days Record Kept]</f>
        <v>8.617647058823529</v>
      </c>
    </row>
    <row r="5" spans="1:17" ht="13">
      <c r="A5" s="1">
        <v>2</v>
      </c>
      <c r="B5" s="2">
        <v>43657</v>
      </c>
      <c r="C5" s="1" t="s">
        <v>12</v>
      </c>
      <c r="D5" s="1">
        <v>1</v>
      </c>
      <c r="E5" s="1">
        <v>21</v>
      </c>
      <c r="F5" s="1" t="s">
        <v>25</v>
      </c>
      <c r="G5" s="1">
        <v>2</v>
      </c>
      <c r="H5" s="1">
        <v>16</v>
      </c>
    </row>
    <row r="6" spans="1:17" ht="15.75" customHeight="1">
      <c r="A6" s="1">
        <v>3</v>
      </c>
      <c r="B6" s="2">
        <v>43657</v>
      </c>
      <c r="C6" s="1" t="s">
        <v>25</v>
      </c>
      <c r="D6" s="1">
        <v>2</v>
      </c>
      <c r="E6" s="1">
        <v>21</v>
      </c>
      <c r="F6" s="1" t="s">
        <v>35</v>
      </c>
      <c r="G6" s="1">
        <v>5</v>
      </c>
      <c r="H6" s="1">
        <v>12</v>
      </c>
      <c r="M6" s="43"/>
    </row>
    <row r="7" spans="1:17" ht="15.75" customHeight="1">
      <c r="A7" s="1">
        <v>4</v>
      </c>
      <c r="B7" s="2">
        <v>43657</v>
      </c>
      <c r="C7" s="1" t="s">
        <v>36</v>
      </c>
      <c r="D7" s="1">
        <v>3</v>
      </c>
      <c r="E7" s="1">
        <v>21</v>
      </c>
      <c r="F7" s="1" t="s">
        <v>35</v>
      </c>
      <c r="G7" s="1">
        <v>5</v>
      </c>
      <c r="H7" s="1">
        <v>13</v>
      </c>
    </row>
    <row r="8" spans="1:17" ht="15.75" customHeight="1">
      <c r="A8" s="1">
        <v>5</v>
      </c>
      <c r="B8" s="2">
        <v>43657</v>
      </c>
      <c r="C8" s="1" t="s">
        <v>12</v>
      </c>
      <c r="D8" s="1">
        <v>1</v>
      </c>
      <c r="E8" s="1">
        <v>21</v>
      </c>
      <c r="F8" s="1" t="s">
        <v>37</v>
      </c>
      <c r="G8" s="1">
        <v>4</v>
      </c>
      <c r="H8" s="1">
        <v>10</v>
      </c>
    </row>
    <row r="9" spans="1:17" ht="15.75" customHeight="1">
      <c r="A9" s="1">
        <v>6</v>
      </c>
      <c r="B9" s="2">
        <v>43657</v>
      </c>
      <c r="C9" s="1" t="s">
        <v>12</v>
      </c>
      <c r="D9" s="1">
        <v>1</v>
      </c>
      <c r="E9" s="1">
        <v>21</v>
      </c>
      <c r="F9" s="1" t="s">
        <v>36</v>
      </c>
      <c r="G9" s="1">
        <v>3</v>
      </c>
      <c r="H9" s="1">
        <v>10</v>
      </c>
    </row>
    <row r="10" spans="1:17" ht="15.75" customHeight="1">
      <c r="A10" s="1">
        <v>7</v>
      </c>
      <c r="B10" s="2">
        <v>43657</v>
      </c>
      <c r="C10" s="1" t="s">
        <v>25</v>
      </c>
      <c r="D10" s="1">
        <v>2</v>
      </c>
      <c r="E10" s="1">
        <v>21</v>
      </c>
      <c r="F10" s="1" t="s">
        <v>37</v>
      </c>
      <c r="G10" s="1">
        <v>4</v>
      </c>
      <c r="H10" s="1">
        <v>15</v>
      </c>
    </row>
    <row r="11" spans="1:17" ht="15.75" customHeight="1">
      <c r="A11" s="1">
        <v>8</v>
      </c>
      <c r="B11" s="2">
        <v>43657</v>
      </c>
      <c r="C11" s="1" t="s">
        <v>25</v>
      </c>
      <c r="D11" s="1">
        <v>2</v>
      </c>
      <c r="E11" s="1">
        <v>21</v>
      </c>
      <c r="F11" s="1" t="s">
        <v>37</v>
      </c>
      <c r="G11" s="1">
        <v>4</v>
      </c>
      <c r="H11" s="1">
        <v>17</v>
      </c>
    </row>
    <row r="12" spans="1:17" ht="15.75" customHeight="1">
      <c r="A12" s="1">
        <v>9</v>
      </c>
      <c r="B12" s="2">
        <v>43657</v>
      </c>
      <c r="C12" s="1" t="s">
        <v>25</v>
      </c>
      <c r="D12" s="1">
        <v>2</v>
      </c>
      <c r="E12" s="1">
        <v>21</v>
      </c>
      <c r="F12" s="1" t="s">
        <v>37</v>
      </c>
      <c r="G12" s="1">
        <v>4</v>
      </c>
      <c r="H12" s="1">
        <v>13</v>
      </c>
    </row>
    <row r="13" spans="1:17" ht="15.75" customHeight="1">
      <c r="A13" s="1">
        <v>10</v>
      </c>
      <c r="B13" s="2">
        <v>43657</v>
      </c>
      <c r="C13" s="1" t="s">
        <v>25</v>
      </c>
      <c r="D13" s="1">
        <v>2</v>
      </c>
      <c r="E13" s="1">
        <v>21</v>
      </c>
      <c r="F13" s="1" t="s">
        <v>37</v>
      </c>
      <c r="G13" s="1">
        <v>4</v>
      </c>
      <c r="H13" s="1">
        <v>17</v>
      </c>
    </row>
    <row r="14" spans="1:17" ht="15.75" customHeight="1">
      <c r="A14" s="1">
        <v>11</v>
      </c>
      <c r="B14" s="2">
        <v>43657</v>
      </c>
      <c r="C14" s="1" t="s">
        <v>36</v>
      </c>
      <c r="D14" s="1">
        <v>3</v>
      </c>
      <c r="E14" s="1">
        <v>21</v>
      </c>
      <c r="F14" s="1" t="s">
        <v>37</v>
      </c>
      <c r="G14" s="1">
        <v>4</v>
      </c>
      <c r="H14" s="1">
        <v>17</v>
      </c>
    </row>
    <row r="15" spans="1:17" ht="15.75" customHeight="1">
      <c r="A15" s="1">
        <v>12</v>
      </c>
      <c r="B15" s="2">
        <v>43657</v>
      </c>
      <c r="C15" s="1" t="s">
        <v>12</v>
      </c>
      <c r="D15" s="1">
        <v>1</v>
      </c>
      <c r="E15" s="1">
        <v>21</v>
      </c>
      <c r="F15" s="1" t="s">
        <v>36</v>
      </c>
      <c r="G15" s="1">
        <v>3</v>
      </c>
      <c r="H15" s="1">
        <v>11</v>
      </c>
    </row>
    <row r="16" spans="1:17" ht="15.75" customHeight="1">
      <c r="A16" s="1">
        <v>13</v>
      </c>
      <c r="B16" s="2">
        <v>43657</v>
      </c>
      <c r="C16" s="1" t="s">
        <v>12</v>
      </c>
      <c r="D16" s="1">
        <v>1</v>
      </c>
      <c r="E16" s="1">
        <v>21</v>
      </c>
      <c r="F16" s="1" t="s">
        <v>36</v>
      </c>
      <c r="G16" s="1">
        <v>3</v>
      </c>
      <c r="H16" s="1">
        <v>13</v>
      </c>
    </row>
    <row r="17" spans="1:8" ht="15.75" customHeight="1">
      <c r="A17" s="1">
        <v>14</v>
      </c>
      <c r="B17" s="2">
        <v>43657</v>
      </c>
      <c r="C17" s="1" t="s">
        <v>12</v>
      </c>
      <c r="D17" s="1">
        <v>1</v>
      </c>
      <c r="E17" s="1">
        <v>21</v>
      </c>
      <c r="F17" s="1" t="s">
        <v>36</v>
      </c>
      <c r="G17" s="1">
        <v>3</v>
      </c>
      <c r="H17" s="1">
        <v>16</v>
      </c>
    </row>
    <row r="18" spans="1:8" ht="15.75" customHeight="1">
      <c r="A18" s="1">
        <v>15</v>
      </c>
      <c r="B18" s="2">
        <v>43657</v>
      </c>
      <c r="C18" s="1" t="s">
        <v>12</v>
      </c>
      <c r="D18" s="1">
        <v>1</v>
      </c>
      <c r="E18" s="1">
        <v>21</v>
      </c>
      <c r="F18" s="1" t="s">
        <v>36</v>
      </c>
      <c r="G18" s="1">
        <v>3</v>
      </c>
      <c r="H18" s="1">
        <v>15</v>
      </c>
    </row>
    <row r="19" spans="1:8" ht="15.75" customHeight="1">
      <c r="A19" s="1">
        <v>16</v>
      </c>
      <c r="B19" s="2">
        <v>43657</v>
      </c>
      <c r="C19" s="1" t="s">
        <v>12</v>
      </c>
      <c r="D19" s="1">
        <v>1</v>
      </c>
      <c r="E19" s="1">
        <v>21</v>
      </c>
      <c r="F19" s="1" t="s">
        <v>36</v>
      </c>
      <c r="G19" s="1">
        <v>3</v>
      </c>
      <c r="H19" s="1">
        <v>12</v>
      </c>
    </row>
    <row r="20" spans="1:8" ht="15.75" customHeight="1">
      <c r="A20" s="1">
        <v>17</v>
      </c>
      <c r="B20" s="2">
        <v>43657</v>
      </c>
      <c r="C20" s="1" t="s">
        <v>12</v>
      </c>
      <c r="D20" s="1">
        <v>1</v>
      </c>
      <c r="E20" s="1">
        <v>21</v>
      </c>
      <c r="F20" s="1" t="s">
        <v>36</v>
      </c>
      <c r="G20" s="1">
        <v>3</v>
      </c>
      <c r="H20" s="1">
        <v>16</v>
      </c>
    </row>
    <row r="21" spans="1:8" ht="15.75" customHeight="1">
      <c r="A21" s="1">
        <v>18</v>
      </c>
      <c r="B21" s="2">
        <v>43657</v>
      </c>
      <c r="C21" s="1" t="s">
        <v>12</v>
      </c>
      <c r="D21" s="1">
        <v>1</v>
      </c>
      <c r="E21" s="1">
        <v>21</v>
      </c>
      <c r="F21" s="1" t="s">
        <v>36</v>
      </c>
      <c r="G21" s="1">
        <v>3</v>
      </c>
      <c r="H21" s="1">
        <v>18</v>
      </c>
    </row>
    <row r="22" spans="1:8" ht="15.75" customHeight="1">
      <c r="A22" s="1">
        <v>19</v>
      </c>
      <c r="B22" s="2">
        <v>43657</v>
      </c>
      <c r="C22" s="1" t="s">
        <v>12</v>
      </c>
      <c r="D22" s="1">
        <v>1</v>
      </c>
      <c r="E22" s="1">
        <v>21</v>
      </c>
      <c r="F22" s="1" t="s">
        <v>36</v>
      </c>
      <c r="G22" s="1">
        <v>3</v>
      </c>
      <c r="H22" s="1">
        <v>11</v>
      </c>
    </row>
    <row r="23" spans="1:8" ht="15.75" customHeight="1">
      <c r="A23" s="1">
        <v>20</v>
      </c>
      <c r="B23" s="2">
        <v>43657</v>
      </c>
      <c r="C23" s="1" t="s">
        <v>12</v>
      </c>
      <c r="D23" s="1">
        <v>1</v>
      </c>
      <c r="E23" s="1">
        <v>21</v>
      </c>
      <c r="F23" s="1" t="s">
        <v>36</v>
      </c>
      <c r="G23" s="1">
        <v>3</v>
      </c>
      <c r="H23" s="1">
        <v>19</v>
      </c>
    </row>
    <row r="24" spans="1:8" ht="15.75" customHeight="1">
      <c r="A24" s="1">
        <v>21</v>
      </c>
      <c r="B24" s="2">
        <v>43657</v>
      </c>
      <c r="C24" s="1" t="s">
        <v>12</v>
      </c>
      <c r="D24" s="1">
        <v>1</v>
      </c>
      <c r="E24" s="1">
        <v>21</v>
      </c>
      <c r="F24" s="1" t="s">
        <v>36</v>
      </c>
      <c r="G24" s="1">
        <v>3</v>
      </c>
      <c r="H24" s="1">
        <v>18</v>
      </c>
    </row>
    <row r="25" spans="1:8" ht="15.75" customHeight="1">
      <c r="A25" s="1">
        <v>22</v>
      </c>
      <c r="B25" s="2">
        <v>43657</v>
      </c>
      <c r="C25" s="1" t="s">
        <v>12</v>
      </c>
      <c r="D25" s="1">
        <v>1</v>
      </c>
      <c r="E25" s="1">
        <v>21</v>
      </c>
      <c r="F25" s="1" t="s">
        <v>36</v>
      </c>
      <c r="G25" s="1">
        <v>3</v>
      </c>
      <c r="H25" s="1">
        <v>17</v>
      </c>
    </row>
    <row r="26" spans="1:8" ht="15.75" customHeight="1">
      <c r="A26" s="1">
        <v>23</v>
      </c>
      <c r="B26" s="2">
        <v>43658</v>
      </c>
      <c r="C26" s="1" t="s">
        <v>37</v>
      </c>
      <c r="D26" s="1">
        <v>3</v>
      </c>
      <c r="E26" s="1">
        <v>21</v>
      </c>
      <c r="F26" s="1" t="s">
        <v>25</v>
      </c>
      <c r="G26" s="1">
        <v>2</v>
      </c>
      <c r="H26" s="1">
        <v>16</v>
      </c>
    </row>
    <row r="27" spans="1:8" ht="15.75" customHeight="1">
      <c r="A27" s="1">
        <v>24</v>
      </c>
      <c r="B27" s="2">
        <v>43658</v>
      </c>
      <c r="C27" s="1" t="s">
        <v>12</v>
      </c>
      <c r="D27" s="1">
        <v>1</v>
      </c>
      <c r="E27" s="1">
        <v>21</v>
      </c>
      <c r="F27" s="1" t="s">
        <v>36</v>
      </c>
      <c r="G27" s="1">
        <v>4</v>
      </c>
      <c r="H27" s="1">
        <v>14</v>
      </c>
    </row>
    <row r="28" spans="1:8" ht="15.75" customHeight="1">
      <c r="A28" s="1">
        <v>25</v>
      </c>
      <c r="B28" s="2">
        <v>43658</v>
      </c>
      <c r="C28" s="1" t="s">
        <v>12</v>
      </c>
      <c r="D28" s="1">
        <v>1</v>
      </c>
      <c r="E28" s="1">
        <v>21</v>
      </c>
      <c r="F28" s="1" t="s">
        <v>36</v>
      </c>
      <c r="G28" s="1">
        <v>4</v>
      </c>
      <c r="H28" s="1">
        <v>16</v>
      </c>
    </row>
    <row r="29" spans="1:8" ht="15.75" customHeight="1">
      <c r="A29" s="1">
        <v>26</v>
      </c>
      <c r="B29" s="2">
        <v>43658</v>
      </c>
      <c r="C29" s="1" t="s">
        <v>12</v>
      </c>
      <c r="D29" s="1">
        <v>1</v>
      </c>
      <c r="E29" s="1">
        <v>21</v>
      </c>
      <c r="F29" s="1" t="s">
        <v>25</v>
      </c>
      <c r="G29" s="1">
        <v>3</v>
      </c>
      <c r="H29" s="1">
        <v>11</v>
      </c>
    </row>
    <row r="30" spans="1:8" ht="15.75" customHeight="1">
      <c r="A30" s="1">
        <v>27</v>
      </c>
      <c r="B30" s="2">
        <v>43658</v>
      </c>
      <c r="C30" s="1" t="s">
        <v>12</v>
      </c>
      <c r="D30" s="1">
        <v>1</v>
      </c>
      <c r="E30" s="1">
        <v>21</v>
      </c>
      <c r="F30" s="1" t="s">
        <v>37</v>
      </c>
      <c r="G30" s="1">
        <v>2</v>
      </c>
      <c r="H30" s="1">
        <v>9</v>
      </c>
    </row>
    <row r="31" spans="1:8" ht="15.75" customHeight="1">
      <c r="A31" s="1">
        <v>28</v>
      </c>
      <c r="B31" s="2">
        <v>43658</v>
      </c>
      <c r="C31" s="1" t="s">
        <v>25</v>
      </c>
      <c r="D31" s="1">
        <v>3</v>
      </c>
      <c r="E31" s="1">
        <v>22</v>
      </c>
      <c r="F31" s="1" t="s">
        <v>12</v>
      </c>
      <c r="G31" s="1">
        <v>1</v>
      </c>
      <c r="H31" s="1">
        <v>20</v>
      </c>
    </row>
    <row r="32" spans="1:8" ht="15.75" customHeight="1">
      <c r="A32" s="1">
        <v>29</v>
      </c>
      <c r="B32" s="2">
        <v>43658</v>
      </c>
      <c r="C32" s="1" t="s">
        <v>25</v>
      </c>
      <c r="D32" s="1">
        <v>3</v>
      </c>
      <c r="E32" s="1">
        <v>24</v>
      </c>
      <c r="F32" s="1" t="s">
        <v>12</v>
      </c>
      <c r="G32" s="1">
        <v>1</v>
      </c>
      <c r="H32" s="1">
        <v>22</v>
      </c>
    </row>
    <row r="33" spans="1:8" ht="15.75" customHeight="1">
      <c r="A33" s="1">
        <v>30</v>
      </c>
      <c r="B33" s="2">
        <v>43661</v>
      </c>
      <c r="C33" s="1" t="s">
        <v>37</v>
      </c>
      <c r="D33" s="1">
        <v>3</v>
      </c>
      <c r="E33" s="1">
        <v>21</v>
      </c>
      <c r="F33" s="1" t="s">
        <v>25</v>
      </c>
      <c r="G33" s="1">
        <v>1</v>
      </c>
      <c r="H33" s="1">
        <v>17</v>
      </c>
    </row>
    <row r="34" spans="1:8" ht="15.75" customHeight="1">
      <c r="A34" s="1">
        <v>31</v>
      </c>
      <c r="B34" s="2">
        <v>43661</v>
      </c>
      <c r="C34" s="1" t="s">
        <v>25</v>
      </c>
      <c r="D34" s="1">
        <v>1</v>
      </c>
      <c r="E34" s="1">
        <v>21</v>
      </c>
      <c r="F34" s="1" t="s">
        <v>37</v>
      </c>
      <c r="G34" s="1">
        <v>3</v>
      </c>
      <c r="H34" s="1">
        <v>13</v>
      </c>
    </row>
    <row r="35" spans="1:8" ht="15.75" customHeight="1">
      <c r="A35" s="1">
        <v>32</v>
      </c>
      <c r="B35" s="2">
        <v>43661</v>
      </c>
      <c r="C35" s="1" t="s">
        <v>12</v>
      </c>
      <c r="D35" s="1">
        <v>2</v>
      </c>
      <c r="E35" s="1">
        <v>21</v>
      </c>
      <c r="F35" s="1" t="s">
        <v>37</v>
      </c>
      <c r="G35" s="1">
        <v>3</v>
      </c>
      <c r="H35" s="1">
        <v>4</v>
      </c>
    </row>
    <row r="36" spans="1:8" ht="15.75" customHeight="1">
      <c r="A36" s="1">
        <v>33</v>
      </c>
      <c r="B36" s="2">
        <v>43661</v>
      </c>
      <c r="C36" s="1" t="s">
        <v>12</v>
      </c>
      <c r="D36" s="1">
        <v>2</v>
      </c>
      <c r="E36" s="1">
        <v>21</v>
      </c>
      <c r="F36" s="1" t="s">
        <v>25</v>
      </c>
      <c r="G36" s="1">
        <v>1</v>
      </c>
      <c r="H36" s="1">
        <v>16</v>
      </c>
    </row>
    <row r="37" spans="1:8" ht="15.75" customHeight="1">
      <c r="A37" s="1">
        <v>34</v>
      </c>
      <c r="B37" s="2">
        <v>43661</v>
      </c>
      <c r="C37" s="1" t="s">
        <v>37</v>
      </c>
      <c r="D37" s="1">
        <v>3</v>
      </c>
      <c r="E37" s="1">
        <v>21</v>
      </c>
      <c r="F37" s="1" t="s">
        <v>25</v>
      </c>
      <c r="G37" s="1">
        <v>1</v>
      </c>
      <c r="H37" s="1">
        <v>18</v>
      </c>
    </row>
    <row r="38" spans="1:8" ht="15.75" customHeight="1">
      <c r="A38" s="1">
        <v>35</v>
      </c>
      <c r="B38" s="2">
        <v>43661</v>
      </c>
      <c r="C38" s="1" t="s">
        <v>12</v>
      </c>
      <c r="D38" s="1">
        <v>3</v>
      </c>
      <c r="E38" s="1">
        <v>21</v>
      </c>
      <c r="F38" s="1" t="s">
        <v>37</v>
      </c>
      <c r="G38" s="1">
        <v>1</v>
      </c>
      <c r="H38" s="1">
        <v>18</v>
      </c>
    </row>
    <row r="39" spans="1:8" ht="15.75" customHeight="1">
      <c r="A39" s="1">
        <v>36</v>
      </c>
      <c r="B39" s="2">
        <v>43661</v>
      </c>
      <c r="C39" s="1" t="s">
        <v>12</v>
      </c>
      <c r="D39" s="1">
        <v>1</v>
      </c>
      <c r="E39" s="1">
        <v>21</v>
      </c>
      <c r="F39" s="1" t="s">
        <v>36</v>
      </c>
      <c r="G39" s="1">
        <v>4</v>
      </c>
      <c r="H39" s="1">
        <v>8</v>
      </c>
    </row>
    <row r="40" spans="1:8" ht="15.75" customHeight="1">
      <c r="A40" s="1">
        <v>37</v>
      </c>
      <c r="B40" s="2">
        <v>43661</v>
      </c>
      <c r="C40" s="1" t="s">
        <v>36</v>
      </c>
      <c r="D40" s="1">
        <v>4</v>
      </c>
      <c r="E40" s="1">
        <v>21</v>
      </c>
      <c r="F40" s="1" t="s">
        <v>37</v>
      </c>
      <c r="G40" s="1">
        <v>2</v>
      </c>
      <c r="H40" s="1">
        <v>17</v>
      </c>
    </row>
    <row r="41" spans="1:8" ht="15.75" customHeight="1">
      <c r="A41" s="1">
        <v>38</v>
      </c>
      <c r="B41" s="2">
        <v>43661</v>
      </c>
      <c r="C41" s="1" t="s">
        <v>12</v>
      </c>
      <c r="D41" s="1">
        <v>1</v>
      </c>
      <c r="E41" s="1">
        <v>21</v>
      </c>
      <c r="F41" s="1" t="s">
        <v>25</v>
      </c>
      <c r="G41" s="1">
        <v>4</v>
      </c>
      <c r="H41" s="1">
        <v>15</v>
      </c>
    </row>
    <row r="42" spans="1:8" ht="15.75" customHeight="1">
      <c r="A42" s="1">
        <v>39</v>
      </c>
      <c r="B42" s="2">
        <v>43662</v>
      </c>
      <c r="C42" s="1" t="s">
        <v>12</v>
      </c>
      <c r="D42" s="1">
        <v>1</v>
      </c>
      <c r="E42" s="1">
        <v>21</v>
      </c>
      <c r="F42" s="1" t="s">
        <v>25</v>
      </c>
      <c r="G42" s="1">
        <v>4</v>
      </c>
      <c r="H42" s="1">
        <v>11</v>
      </c>
    </row>
    <row r="43" spans="1:8" ht="15.75" customHeight="1">
      <c r="A43" s="1">
        <v>40</v>
      </c>
      <c r="B43" s="2">
        <v>43662</v>
      </c>
      <c r="C43" s="1" t="s">
        <v>25</v>
      </c>
      <c r="D43" s="1">
        <v>4</v>
      </c>
      <c r="E43" s="1">
        <v>21</v>
      </c>
      <c r="F43" s="1" t="s">
        <v>37</v>
      </c>
      <c r="G43" s="1">
        <v>3</v>
      </c>
      <c r="H43" s="1">
        <v>12</v>
      </c>
    </row>
    <row r="44" spans="1:8" ht="15.75" customHeight="1">
      <c r="A44" s="1">
        <v>41</v>
      </c>
      <c r="B44" s="2">
        <v>43662</v>
      </c>
      <c r="C44" s="1" t="s">
        <v>12</v>
      </c>
      <c r="D44" s="1">
        <v>1</v>
      </c>
      <c r="E44" s="1">
        <v>21</v>
      </c>
      <c r="F44" s="1" t="s">
        <v>37</v>
      </c>
      <c r="G44" s="1">
        <v>4</v>
      </c>
      <c r="H44" s="1">
        <v>12</v>
      </c>
    </row>
    <row r="45" spans="1:8" ht="15.75" customHeight="1">
      <c r="A45" s="1">
        <v>42</v>
      </c>
      <c r="B45" s="2">
        <v>43662</v>
      </c>
      <c r="C45" s="1" t="s">
        <v>12</v>
      </c>
      <c r="D45" s="1">
        <v>1</v>
      </c>
      <c r="E45" s="1">
        <v>21</v>
      </c>
      <c r="F45" s="1" t="s">
        <v>25</v>
      </c>
      <c r="G45" s="1">
        <v>3</v>
      </c>
      <c r="H45" s="1">
        <v>17</v>
      </c>
    </row>
    <row r="46" spans="1:8" ht="15.75" customHeight="1">
      <c r="A46" s="1">
        <v>43</v>
      </c>
      <c r="B46" s="2">
        <v>43662</v>
      </c>
      <c r="C46" s="1" t="s">
        <v>37</v>
      </c>
      <c r="D46" s="1">
        <v>4</v>
      </c>
      <c r="E46" s="1">
        <v>21</v>
      </c>
      <c r="F46" s="1" t="s">
        <v>38</v>
      </c>
      <c r="G46" s="1">
        <v>13</v>
      </c>
      <c r="H46" s="1">
        <v>8</v>
      </c>
    </row>
    <row r="47" spans="1:8" ht="15.75" customHeight="1">
      <c r="A47" s="1">
        <v>44</v>
      </c>
      <c r="B47" s="2">
        <v>43662</v>
      </c>
      <c r="C47" s="1" t="s">
        <v>12</v>
      </c>
      <c r="D47" s="1">
        <v>1</v>
      </c>
      <c r="E47" s="1">
        <v>21</v>
      </c>
      <c r="F47" s="1" t="s">
        <v>37</v>
      </c>
      <c r="G47" s="1">
        <v>4</v>
      </c>
      <c r="H47" s="1">
        <v>12</v>
      </c>
    </row>
    <row r="48" spans="1:8" ht="15.75" customHeight="1">
      <c r="A48" s="1">
        <v>45</v>
      </c>
      <c r="B48" s="2">
        <v>43662</v>
      </c>
      <c r="C48" s="1" t="s">
        <v>12</v>
      </c>
      <c r="D48" s="1">
        <v>1</v>
      </c>
      <c r="E48" s="1">
        <v>21</v>
      </c>
      <c r="F48" s="1" t="s">
        <v>37</v>
      </c>
      <c r="G48" s="1">
        <v>4</v>
      </c>
      <c r="H48" s="1">
        <v>19</v>
      </c>
    </row>
    <row r="49" spans="1:8" ht="15.75" customHeight="1">
      <c r="A49" s="1">
        <v>46</v>
      </c>
      <c r="B49" s="2">
        <v>43662</v>
      </c>
      <c r="C49" s="1" t="s">
        <v>12</v>
      </c>
      <c r="D49" s="1">
        <v>1</v>
      </c>
      <c r="E49" s="1">
        <v>21</v>
      </c>
      <c r="F49" s="1" t="s">
        <v>37</v>
      </c>
      <c r="G49" s="1">
        <v>4</v>
      </c>
      <c r="H49" s="1">
        <v>11</v>
      </c>
    </row>
    <row r="50" spans="1:8" ht="15.75" customHeight="1">
      <c r="A50" s="1">
        <v>47</v>
      </c>
      <c r="B50" s="2">
        <v>43663</v>
      </c>
      <c r="C50" s="1" t="s">
        <v>39</v>
      </c>
      <c r="D50" s="1">
        <v>28</v>
      </c>
      <c r="E50" s="1">
        <v>21</v>
      </c>
      <c r="F50" s="1" t="s">
        <v>40</v>
      </c>
      <c r="G50" s="1">
        <v>27</v>
      </c>
      <c r="H50" s="1">
        <v>19</v>
      </c>
    </row>
    <row r="51" spans="1:8" ht="15.75" customHeight="1">
      <c r="A51" s="1">
        <v>48</v>
      </c>
      <c r="B51" s="2">
        <v>43663</v>
      </c>
      <c r="C51" s="1" t="s">
        <v>38</v>
      </c>
      <c r="D51" s="1">
        <v>13</v>
      </c>
      <c r="E51" s="1">
        <v>21</v>
      </c>
      <c r="F51" s="1" t="s">
        <v>41</v>
      </c>
      <c r="G51" s="1">
        <v>25</v>
      </c>
      <c r="H51" s="1">
        <v>17</v>
      </c>
    </row>
    <row r="52" spans="1:8" ht="15.75" customHeight="1">
      <c r="A52" s="1">
        <v>49</v>
      </c>
      <c r="B52" s="2">
        <v>43663</v>
      </c>
      <c r="C52" s="1" t="s">
        <v>12</v>
      </c>
      <c r="D52" s="1">
        <v>1</v>
      </c>
      <c r="E52" s="1">
        <v>21</v>
      </c>
      <c r="F52" s="1" t="s">
        <v>37</v>
      </c>
      <c r="G52" s="1">
        <v>4</v>
      </c>
      <c r="H52" s="1">
        <v>11</v>
      </c>
    </row>
    <row r="53" spans="1:8" ht="15.75" customHeight="1">
      <c r="A53" s="1">
        <v>50</v>
      </c>
      <c r="B53" s="2">
        <v>43663</v>
      </c>
      <c r="C53" s="1" t="s">
        <v>12</v>
      </c>
      <c r="D53" s="1">
        <v>1</v>
      </c>
      <c r="E53" s="1">
        <v>21</v>
      </c>
      <c r="F53" s="1" t="s">
        <v>25</v>
      </c>
      <c r="G53" s="1">
        <v>3</v>
      </c>
      <c r="H53" s="1">
        <v>9</v>
      </c>
    </row>
    <row r="54" spans="1:8" ht="15.75" customHeight="1">
      <c r="A54" s="1">
        <v>51</v>
      </c>
      <c r="B54" s="2">
        <v>43663</v>
      </c>
      <c r="C54" s="1" t="s">
        <v>25</v>
      </c>
      <c r="D54" s="1">
        <v>3</v>
      </c>
      <c r="E54" s="1">
        <v>22</v>
      </c>
      <c r="F54" s="1" t="s">
        <v>37</v>
      </c>
      <c r="G54" s="1">
        <v>4</v>
      </c>
      <c r="H54" s="1">
        <v>20</v>
      </c>
    </row>
    <row r="55" spans="1:8" ht="15.75" customHeight="1">
      <c r="A55" s="1">
        <v>52</v>
      </c>
      <c r="B55" s="2">
        <v>43663</v>
      </c>
      <c r="C55" s="1" t="s">
        <v>37</v>
      </c>
      <c r="D55" s="1">
        <v>4</v>
      </c>
      <c r="E55" s="1">
        <v>21</v>
      </c>
      <c r="F55" s="1" t="s">
        <v>25</v>
      </c>
      <c r="G55" s="1">
        <v>3</v>
      </c>
      <c r="H55" s="1">
        <v>18</v>
      </c>
    </row>
    <row r="56" spans="1:8" ht="15.75" customHeight="1">
      <c r="A56" s="1">
        <v>53</v>
      </c>
      <c r="B56" s="2">
        <v>43664</v>
      </c>
      <c r="C56" s="1" t="s">
        <v>39</v>
      </c>
      <c r="D56" s="1">
        <v>27</v>
      </c>
      <c r="E56" s="1">
        <v>21</v>
      </c>
      <c r="F56" s="1" t="s">
        <v>40</v>
      </c>
      <c r="G56" s="1">
        <v>28</v>
      </c>
      <c r="H56" s="1">
        <v>16</v>
      </c>
    </row>
    <row r="57" spans="1:8" ht="15.75" customHeight="1">
      <c r="A57" s="1">
        <v>54</v>
      </c>
      <c r="B57" s="2">
        <v>43664</v>
      </c>
      <c r="C57" s="1" t="s">
        <v>12</v>
      </c>
      <c r="D57" s="1">
        <v>1</v>
      </c>
      <c r="E57" s="1">
        <v>21</v>
      </c>
      <c r="F57" s="1" t="s">
        <v>25</v>
      </c>
      <c r="G57" s="1">
        <v>3</v>
      </c>
      <c r="H57" s="1">
        <v>18</v>
      </c>
    </row>
    <row r="58" spans="1:8" ht="15.75" customHeight="1">
      <c r="A58" s="1">
        <v>55</v>
      </c>
      <c r="B58" s="2">
        <v>43664</v>
      </c>
      <c r="C58" s="1" t="s">
        <v>12</v>
      </c>
      <c r="D58" s="1">
        <v>1</v>
      </c>
      <c r="E58" s="1">
        <v>21</v>
      </c>
      <c r="F58" s="1" t="s">
        <v>37</v>
      </c>
      <c r="G58" s="1">
        <v>4</v>
      </c>
      <c r="H58" s="1">
        <v>15</v>
      </c>
    </row>
    <row r="59" spans="1:8" ht="15.75" customHeight="1">
      <c r="A59" s="1">
        <v>56</v>
      </c>
      <c r="B59" s="2">
        <v>43664</v>
      </c>
      <c r="C59" s="1" t="s">
        <v>42</v>
      </c>
      <c r="D59" s="1">
        <v>29</v>
      </c>
      <c r="E59" s="1">
        <v>21</v>
      </c>
      <c r="F59" s="1" t="s">
        <v>39</v>
      </c>
      <c r="G59" s="1">
        <v>27</v>
      </c>
      <c r="H59" s="1">
        <v>13</v>
      </c>
    </row>
    <row r="60" spans="1:8" ht="15.75" customHeight="1">
      <c r="A60" s="1">
        <v>57</v>
      </c>
      <c r="B60" s="2">
        <v>43664</v>
      </c>
      <c r="C60" s="1" t="s">
        <v>37</v>
      </c>
      <c r="D60" s="1">
        <v>4</v>
      </c>
      <c r="E60" s="1">
        <v>29</v>
      </c>
      <c r="F60" s="1" t="s">
        <v>25</v>
      </c>
      <c r="G60" s="1">
        <v>3</v>
      </c>
      <c r="H60" s="1">
        <v>27</v>
      </c>
    </row>
    <row r="61" spans="1:8" ht="15.75" customHeight="1">
      <c r="A61" s="1">
        <v>58</v>
      </c>
      <c r="B61" s="2">
        <v>43664</v>
      </c>
      <c r="C61" s="1" t="s">
        <v>12</v>
      </c>
      <c r="D61" s="1">
        <v>1</v>
      </c>
      <c r="E61" s="1">
        <v>21</v>
      </c>
      <c r="F61" s="1" t="s">
        <v>25</v>
      </c>
      <c r="G61" s="1">
        <v>3</v>
      </c>
      <c r="H61" s="1">
        <v>11</v>
      </c>
    </row>
    <row r="62" spans="1:8" ht="15.75" customHeight="1">
      <c r="A62" s="1">
        <v>59</v>
      </c>
      <c r="B62" s="2">
        <v>43664</v>
      </c>
      <c r="C62" s="1" t="s">
        <v>43</v>
      </c>
      <c r="D62" s="1">
        <v>12</v>
      </c>
      <c r="E62" s="1">
        <v>21</v>
      </c>
      <c r="F62" s="1" t="s">
        <v>38</v>
      </c>
      <c r="G62" s="1">
        <v>13</v>
      </c>
      <c r="H62" s="1">
        <v>13</v>
      </c>
    </row>
    <row r="63" spans="1:8" ht="15.75" customHeight="1">
      <c r="A63" s="1">
        <v>60</v>
      </c>
      <c r="B63" s="2">
        <v>43664</v>
      </c>
      <c r="C63" s="1" t="s">
        <v>44</v>
      </c>
      <c r="D63" s="1">
        <v>26</v>
      </c>
      <c r="E63" s="1">
        <v>21</v>
      </c>
      <c r="F63" s="1" t="s">
        <v>45</v>
      </c>
      <c r="G63" s="1">
        <v>30</v>
      </c>
      <c r="H63" s="1">
        <v>11</v>
      </c>
    </row>
    <row r="64" spans="1:8" ht="15.75" customHeight="1">
      <c r="A64" s="1">
        <v>61</v>
      </c>
      <c r="B64" s="2">
        <v>43664</v>
      </c>
      <c r="C64" s="1" t="s">
        <v>40</v>
      </c>
      <c r="D64" s="1">
        <v>30</v>
      </c>
      <c r="E64" s="1">
        <v>21</v>
      </c>
      <c r="F64" s="1" t="s">
        <v>39</v>
      </c>
      <c r="G64" s="1">
        <v>29</v>
      </c>
      <c r="H64" s="1">
        <v>12</v>
      </c>
    </row>
    <row r="65" spans="1:8" ht="15.75" customHeight="1">
      <c r="A65" s="1">
        <v>62</v>
      </c>
      <c r="B65" s="2">
        <v>43664</v>
      </c>
      <c r="C65" s="1" t="s">
        <v>46</v>
      </c>
      <c r="D65" s="1">
        <v>15</v>
      </c>
      <c r="E65" s="1">
        <v>21</v>
      </c>
      <c r="F65" s="1" t="s">
        <v>45</v>
      </c>
      <c r="G65" s="1">
        <v>26</v>
      </c>
      <c r="H65" s="1">
        <v>16</v>
      </c>
    </row>
    <row r="66" spans="1:8" ht="15.75" customHeight="1">
      <c r="A66" s="1">
        <v>63</v>
      </c>
      <c r="B66" s="2">
        <v>43664</v>
      </c>
      <c r="C66" s="1" t="s">
        <v>12</v>
      </c>
      <c r="D66" s="1">
        <v>1</v>
      </c>
      <c r="E66" s="1">
        <v>21</v>
      </c>
      <c r="F66" s="1" t="s">
        <v>38</v>
      </c>
      <c r="G66" s="1">
        <v>13</v>
      </c>
      <c r="H66" s="1">
        <v>7</v>
      </c>
    </row>
    <row r="67" spans="1:8" ht="15.75" customHeight="1">
      <c r="A67" s="1">
        <v>64</v>
      </c>
      <c r="B67" s="2">
        <v>43664</v>
      </c>
      <c r="C67" s="1" t="s">
        <v>25</v>
      </c>
      <c r="D67" s="1">
        <v>3</v>
      </c>
      <c r="E67" s="1">
        <v>21</v>
      </c>
      <c r="F67" s="1" t="s">
        <v>37</v>
      </c>
      <c r="G67" s="1">
        <v>4</v>
      </c>
      <c r="H67" s="1">
        <v>12</v>
      </c>
    </row>
    <row r="68" spans="1:8" ht="15.75" customHeight="1">
      <c r="A68" s="1">
        <v>65</v>
      </c>
      <c r="B68" s="2">
        <v>43664</v>
      </c>
      <c r="C68" s="1" t="s">
        <v>37</v>
      </c>
      <c r="D68" s="1">
        <v>4</v>
      </c>
      <c r="E68" s="1">
        <v>21</v>
      </c>
      <c r="F68" s="1" t="s">
        <v>25</v>
      </c>
      <c r="G68" s="1">
        <v>3</v>
      </c>
      <c r="H68" s="1">
        <v>19</v>
      </c>
    </row>
    <row r="69" spans="1:8" ht="15.75" customHeight="1">
      <c r="A69" s="1">
        <v>66</v>
      </c>
      <c r="B69" s="2">
        <v>43664</v>
      </c>
      <c r="C69" s="1" t="s">
        <v>12</v>
      </c>
      <c r="D69" s="1">
        <v>1</v>
      </c>
      <c r="E69" s="1">
        <v>21</v>
      </c>
      <c r="F69" s="1" t="s">
        <v>37</v>
      </c>
      <c r="G69" s="1">
        <v>3</v>
      </c>
      <c r="H69" s="1">
        <v>8</v>
      </c>
    </row>
    <row r="70" spans="1:8" ht="15.75" customHeight="1">
      <c r="A70" s="1">
        <v>67</v>
      </c>
      <c r="B70" s="2">
        <v>43664</v>
      </c>
      <c r="C70" s="1" t="s">
        <v>25</v>
      </c>
      <c r="D70" s="1">
        <v>4</v>
      </c>
      <c r="E70" s="1">
        <v>21</v>
      </c>
      <c r="F70" s="1" t="s">
        <v>12</v>
      </c>
      <c r="G70" s="1">
        <v>1</v>
      </c>
      <c r="H70" s="1">
        <v>10</v>
      </c>
    </row>
    <row r="71" spans="1:8" ht="15.75" customHeight="1">
      <c r="A71" s="1">
        <v>68</v>
      </c>
      <c r="B71" s="2">
        <v>43664</v>
      </c>
      <c r="C71" s="1" t="s">
        <v>25</v>
      </c>
      <c r="D71" s="1">
        <v>4</v>
      </c>
      <c r="E71" s="1">
        <v>21</v>
      </c>
      <c r="F71" s="1" t="s">
        <v>12</v>
      </c>
      <c r="G71" s="1">
        <v>1</v>
      </c>
      <c r="H71" s="1">
        <v>18</v>
      </c>
    </row>
    <row r="72" spans="1:8" ht="15.75" customHeight="1">
      <c r="A72" s="1">
        <v>69</v>
      </c>
      <c r="B72" s="2">
        <v>43664</v>
      </c>
      <c r="C72" s="1" t="s">
        <v>12</v>
      </c>
      <c r="D72" s="1">
        <v>1</v>
      </c>
      <c r="E72" s="1">
        <v>21</v>
      </c>
      <c r="F72" s="1" t="s">
        <v>25</v>
      </c>
      <c r="G72" s="1">
        <v>4</v>
      </c>
      <c r="H72" s="1">
        <v>16</v>
      </c>
    </row>
    <row r="73" spans="1:8" ht="15.75" customHeight="1">
      <c r="A73" s="1">
        <v>70</v>
      </c>
      <c r="B73" s="2">
        <v>43664</v>
      </c>
      <c r="C73" s="1" t="s">
        <v>37</v>
      </c>
      <c r="D73" s="1">
        <v>3</v>
      </c>
      <c r="E73" s="1">
        <v>21</v>
      </c>
      <c r="F73" s="1" t="s">
        <v>25</v>
      </c>
      <c r="G73" s="1">
        <v>4</v>
      </c>
      <c r="H73" s="1">
        <v>10</v>
      </c>
    </row>
    <row r="74" spans="1:8" ht="15.75" customHeight="1">
      <c r="A74" s="1">
        <v>71</v>
      </c>
      <c r="B74" s="2">
        <v>43665</v>
      </c>
      <c r="C74" s="1" t="s">
        <v>37</v>
      </c>
      <c r="D74" s="1">
        <v>3</v>
      </c>
      <c r="E74" s="1">
        <v>23</v>
      </c>
      <c r="F74" s="1" t="s">
        <v>25</v>
      </c>
      <c r="G74" s="1">
        <v>4</v>
      </c>
      <c r="H74" s="1">
        <v>21</v>
      </c>
    </row>
    <row r="75" spans="1:8" ht="15.75" customHeight="1">
      <c r="A75" s="1">
        <v>72</v>
      </c>
      <c r="B75" s="2">
        <v>43665</v>
      </c>
      <c r="C75" s="1" t="s">
        <v>25</v>
      </c>
      <c r="D75" s="1">
        <v>4</v>
      </c>
      <c r="E75" s="1">
        <v>21</v>
      </c>
      <c r="F75" s="1" t="s">
        <v>12</v>
      </c>
      <c r="G75" s="1">
        <v>1</v>
      </c>
      <c r="H75" s="1">
        <v>19</v>
      </c>
    </row>
    <row r="76" spans="1:8" ht="15.75" customHeight="1">
      <c r="A76" s="1">
        <v>73</v>
      </c>
      <c r="B76" s="2">
        <v>43665</v>
      </c>
      <c r="C76" s="1" t="s">
        <v>37</v>
      </c>
      <c r="D76" s="1">
        <v>3</v>
      </c>
      <c r="E76" s="1">
        <v>21</v>
      </c>
      <c r="F76" s="1" t="s">
        <v>45</v>
      </c>
      <c r="G76" s="1">
        <v>15</v>
      </c>
      <c r="H76" s="1">
        <v>10</v>
      </c>
    </row>
    <row r="77" spans="1:8" ht="15.75" customHeight="1">
      <c r="A77" s="1">
        <v>74</v>
      </c>
      <c r="B77" s="2">
        <v>43665</v>
      </c>
      <c r="C77" s="1" t="s">
        <v>45</v>
      </c>
      <c r="D77" s="1">
        <v>15</v>
      </c>
      <c r="E77" s="1">
        <v>21</v>
      </c>
      <c r="F77" s="1" t="s">
        <v>38</v>
      </c>
      <c r="G77" s="1">
        <v>13</v>
      </c>
      <c r="H77" s="1">
        <v>16</v>
      </c>
    </row>
    <row r="78" spans="1:8" ht="15.75" customHeight="1">
      <c r="A78" s="1">
        <v>75</v>
      </c>
      <c r="B78" s="2">
        <v>43665</v>
      </c>
      <c r="C78" s="1" t="s">
        <v>42</v>
      </c>
      <c r="D78" s="1">
        <v>28</v>
      </c>
      <c r="E78" s="1">
        <v>21</v>
      </c>
      <c r="F78" s="1" t="s">
        <v>40</v>
      </c>
      <c r="G78" s="1">
        <v>29</v>
      </c>
      <c r="H78" s="1">
        <v>10</v>
      </c>
    </row>
    <row r="79" spans="1:8" ht="15.75" customHeight="1">
      <c r="A79" s="1">
        <v>76</v>
      </c>
      <c r="B79" s="2">
        <v>43665</v>
      </c>
      <c r="C79" s="1" t="s">
        <v>41</v>
      </c>
      <c r="D79" s="1">
        <v>26</v>
      </c>
      <c r="E79" s="1">
        <v>21</v>
      </c>
      <c r="F79" s="1" t="s">
        <v>39</v>
      </c>
      <c r="G79" s="1">
        <v>30</v>
      </c>
      <c r="H79" s="1">
        <v>14</v>
      </c>
    </row>
    <row r="80" spans="1:8" ht="15.75" customHeight="1">
      <c r="A80" s="1">
        <v>77</v>
      </c>
      <c r="B80" s="2">
        <v>43665</v>
      </c>
      <c r="C80" s="1" t="s">
        <v>39</v>
      </c>
      <c r="D80" s="1">
        <v>30</v>
      </c>
      <c r="E80" s="1">
        <v>21</v>
      </c>
      <c r="F80" s="1" t="s">
        <v>40</v>
      </c>
      <c r="G80" s="1">
        <v>29</v>
      </c>
      <c r="H80" s="1">
        <v>17</v>
      </c>
    </row>
    <row r="81" spans="1:8" ht="15.75" customHeight="1">
      <c r="A81" s="1">
        <v>78</v>
      </c>
      <c r="B81" s="2">
        <v>43668</v>
      </c>
      <c r="C81" s="1" t="s">
        <v>25</v>
      </c>
      <c r="D81" s="1">
        <v>1</v>
      </c>
      <c r="E81" s="1">
        <v>21</v>
      </c>
      <c r="F81" s="1" t="s">
        <v>38</v>
      </c>
      <c r="G81" s="1">
        <v>14</v>
      </c>
      <c r="H81" s="1">
        <v>9</v>
      </c>
    </row>
    <row r="82" spans="1:8" ht="15.75" customHeight="1">
      <c r="A82" s="1">
        <v>79</v>
      </c>
      <c r="B82" s="2">
        <v>43668</v>
      </c>
      <c r="C82" s="1" t="s">
        <v>25</v>
      </c>
      <c r="D82" s="1">
        <v>1</v>
      </c>
      <c r="E82" s="1">
        <v>21</v>
      </c>
      <c r="F82" s="1" t="s">
        <v>42</v>
      </c>
      <c r="G82" s="1">
        <v>28</v>
      </c>
      <c r="H82" s="1">
        <v>6</v>
      </c>
    </row>
    <row r="83" spans="1:8" ht="15.75" customHeight="1">
      <c r="A83" s="1">
        <v>80</v>
      </c>
      <c r="B83" s="2">
        <v>43668</v>
      </c>
      <c r="C83" s="1" t="s">
        <v>39</v>
      </c>
      <c r="D83" s="1">
        <v>29</v>
      </c>
      <c r="E83" s="1">
        <v>21</v>
      </c>
      <c r="F83" s="1" t="s">
        <v>40</v>
      </c>
      <c r="G83" s="1">
        <v>30</v>
      </c>
      <c r="H83" s="1">
        <v>14</v>
      </c>
    </row>
    <row r="84" spans="1:8" ht="15.75" customHeight="1">
      <c r="A84" s="1">
        <v>81</v>
      </c>
      <c r="B84" s="2">
        <v>43668</v>
      </c>
      <c r="C84" s="1" t="s">
        <v>38</v>
      </c>
      <c r="D84" s="1">
        <v>14</v>
      </c>
      <c r="E84" s="1">
        <v>21</v>
      </c>
      <c r="F84" s="1" t="s">
        <v>45</v>
      </c>
      <c r="G84" s="1">
        <v>13</v>
      </c>
      <c r="H84" s="1">
        <v>10</v>
      </c>
    </row>
    <row r="85" spans="1:8" ht="15.75" customHeight="1">
      <c r="A85" s="1">
        <v>82</v>
      </c>
      <c r="B85" s="2">
        <v>43668</v>
      </c>
      <c r="C85" s="1" t="s">
        <v>25</v>
      </c>
      <c r="D85" s="1">
        <v>1</v>
      </c>
      <c r="E85" s="1">
        <v>21</v>
      </c>
      <c r="F85" s="1" t="s">
        <v>38</v>
      </c>
      <c r="G85" s="1">
        <v>13</v>
      </c>
      <c r="H85" s="1">
        <v>18</v>
      </c>
    </row>
    <row r="86" spans="1:8" ht="15.75" customHeight="1">
      <c r="A86" s="1">
        <v>83</v>
      </c>
      <c r="B86" s="2">
        <v>43668</v>
      </c>
      <c r="C86" s="1" t="s">
        <v>25</v>
      </c>
      <c r="D86" s="1">
        <v>1</v>
      </c>
      <c r="E86" s="1">
        <v>21</v>
      </c>
      <c r="F86" s="1" t="s">
        <v>37</v>
      </c>
      <c r="G86" s="1">
        <v>4</v>
      </c>
      <c r="H86" s="1">
        <v>18</v>
      </c>
    </row>
    <row r="87" spans="1:8" ht="15.75" customHeight="1">
      <c r="A87" s="1">
        <v>84</v>
      </c>
      <c r="B87" s="2">
        <v>43668</v>
      </c>
      <c r="C87" s="1" t="s">
        <v>37</v>
      </c>
      <c r="D87" s="1">
        <v>4</v>
      </c>
      <c r="E87" s="1">
        <v>21</v>
      </c>
      <c r="F87" s="1" t="s">
        <v>45</v>
      </c>
      <c r="G87" s="1">
        <v>14</v>
      </c>
      <c r="H87" s="1">
        <v>6</v>
      </c>
    </row>
    <row r="88" spans="1:8" ht="15.75" customHeight="1">
      <c r="A88" s="1">
        <v>85</v>
      </c>
      <c r="B88" s="2">
        <v>43668</v>
      </c>
      <c r="C88" s="1" t="s">
        <v>38</v>
      </c>
      <c r="D88" s="1">
        <v>13</v>
      </c>
      <c r="E88" s="1">
        <v>21</v>
      </c>
      <c r="F88" s="1" t="s">
        <v>45</v>
      </c>
      <c r="G88" s="1">
        <v>14</v>
      </c>
      <c r="H88" s="1">
        <v>19</v>
      </c>
    </row>
    <row r="89" spans="1:8" ht="15.75" customHeight="1">
      <c r="A89" s="1">
        <v>86</v>
      </c>
      <c r="B89" s="2">
        <v>43668</v>
      </c>
      <c r="C89" s="1" t="s">
        <v>37</v>
      </c>
      <c r="D89" s="1">
        <v>4</v>
      </c>
      <c r="E89" s="1">
        <v>21</v>
      </c>
      <c r="F89" s="1" t="s">
        <v>38</v>
      </c>
      <c r="G89" s="1">
        <v>13</v>
      </c>
      <c r="H89" s="1">
        <v>6</v>
      </c>
    </row>
    <row r="90" spans="1:8" ht="15.75" customHeight="1">
      <c r="A90" s="1">
        <v>87</v>
      </c>
      <c r="B90" s="2">
        <v>43668</v>
      </c>
      <c r="C90" s="1" t="s">
        <v>38</v>
      </c>
      <c r="D90" s="1">
        <v>13</v>
      </c>
      <c r="E90" s="1">
        <v>21</v>
      </c>
      <c r="F90" s="1" t="s">
        <v>45</v>
      </c>
      <c r="G90" s="1">
        <v>14</v>
      </c>
      <c r="H90" s="1">
        <v>18</v>
      </c>
    </row>
    <row r="91" spans="1:8" ht="15.75" customHeight="1">
      <c r="A91" s="1">
        <v>88</v>
      </c>
      <c r="B91" s="2">
        <v>43668</v>
      </c>
      <c r="C91" s="1" t="s">
        <v>25</v>
      </c>
      <c r="D91" s="1">
        <v>1</v>
      </c>
      <c r="E91" s="1">
        <v>21</v>
      </c>
      <c r="F91" s="1" t="s">
        <v>37</v>
      </c>
      <c r="G91" s="1">
        <v>4</v>
      </c>
      <c r="H91" s="1">
        <v>14</v>
      </c>
    </row>
    <row r="92" spans="1:8" ht="13">
      <c r="A92" s="1">
        <v>89</v>
      </c>
      <c r="B92" s="2">
        <v>43668</v>
      </c>
      <c r="C92" s="1" t="s">
        <v>37</v>
      </c>
      <c r="D92" s="1">
        <v>4</v>
      </c>
      <c r="E92" s="1">
        <v>21</v>
      </c>
      <c r="F92" s="1" t="s">
        <v>25</v>
      </c>
      <c r="G92" s="1">
        <v>1</v>
      </c>
      <c r="H92" s="1">
        <v>15</v>
      </c>
    </row>
    <row r="93" spans="1:8" ht="13">
      <c r="A93" s="1">
        <v>90</v>
      </c>
      <c r="B93" s="2">
        <v>43668</v>
      </c>
      <c r="C93" s="1" t="s">
        <v>37</v>
      </c>
      <c r="D93" s="1">
        <v>4</v>
      </c>
      <c r="E93" s="1">
        <v>22</v>
      </c>
      <c r="F93" s="1" t="s">
        <v>25</v>
      </c>
      <c r="G93" s="1">
        <v>1</v>
      </c>
      <c r="H93" s="1">
        <v>23</v>
      </c>
    </row>
    <row r="94" spans="1:8" ht="13">
      <c r="A94" s="1">
        <v>91</v>
      </c>
      <c r="B94" s="2">
        <v>43669</v>
      </c>
      <c r="C94" s="1" t="s">
        <v>39</v>
      </c>
      <c r="D94" s="1">
        <v>29</v>
      </c>
      <c r="E94" s="1">
        <v>21</v>
      </c>
      <c r="F94" s="1" t="s">
        <v>40</v>
      </c>
      <c r="G94" s="1">
        <v>30</v>
      </c>
      <c r="H94" s="1">
        <v>16</v>
      </c>
    </row>
    <row r="95" spans="1:8" ht="13">
      <c r="A95" s="1">
        <v>92</v>
      </c>
      <c r="B95" s="2">
        <v>43669</v>
      </c>
      <c r="C95" s="1" t="s">
        <v>39</v>
      </c>
      <c r="D95" s="1">
        <v>29</v>
      </c>
      <c r="E95" s="1">
        <v>21</v>
      </c>
      <c r="F95" s="1" t="s">
        <v>40</v>
      </c>
      <c r="G95" s="1">
        <v>30</v>
      </c>
      <c r="H95" s="1">
        <v>13</v>
      </c>
    </row>
    <row r="96" spans="1:8" ht="13">
      <c r="A96" s="1">
        <v>93</v>
      </c>
      <c r="B96" s="2">
        <v>43670</v>
      </c>
      <c r="C96" s="1" t="s">
        <v>25</v>
      </c>
      <c r="D96" s="1">
        <v>1</v>
      </c>
      <c r="E96" s="1">
        <v>21</v>
      </c>
      <c r="F96" s="1" t="s">
        <v>37</v>
      </c>
      <c r="G96" s="1">
        <v>4</v>
      </c>
      <c r="H96" s="1">
        <v>12</v>
      </c>
    </row>
    <row r="97" spans="1:8" ht="13">
      <c r="A97" s="1">
        <v>94</v>
      </c>
      <c r="B97" s="2">
        <v>43670</v>
      </c>
      <c r="C97" s="1" t="s">
        <v>25</v>
      </c>
      <c r="D97" s="1">
        <v>1</v>
      </c>
      <c r="E97" s="1">
        <v>21</v>
      </c>
      <c r="F97" s="1" t="s">
        <v>37</v>
      </c>
      <c r="G97" s="1">
        <v>4</v>
      </c>
      <c r="H97" s="1">
        <v>19</v>
      </c>
    </row>
    <row r="98" spans="1:8" ht="13">
      <c r="A98" s="1">
        <v>95</v>
      </c>
      <c r="B98" s="2">
        <v>43670</v>
      </c>
      <c r="C98" s="1" t="s">
        <v>39</v>
      </c>
      <c r="D98" s="1">
        <v>29</v>
      </c>
      <c r="E98" s="1">
        <v>21</v>
      </c>
      <c r="F98" s="1" t="s">
        <v>40</v>
      </c>
      <c r="G98" s="1">
        <v>30</v>
      </c>
      <c r="H98" s="1">
        <v>12</v>
      </c>
    </row>
    <row r="99" spans="1:8" ht="13">
      <c r="A99" s="1">
        <v>96</v>
      </c>
      <c r="B99" s="2">
        <v>43670</v>
      </c>
      <c r="C99" s="1" t="s">
        <v>39</v>
      </c>
      <c r="D99" s="1">
        <v>29</v>
      </c>
      <c r="E99" s="1">
        <v>21</v>
      </c>
      <c r="F99" s="1" t="s">
        <v>40</v>
      </c>
      <c r="G99" s="1">
        <v>30</v>
      </c>
      <c r="H99" s="1">
        <v>14</v>
      </c>
    </row>
    <row r="100" spans="1:8" ht="13">
      <c r="A100" s="1">
        <v>97</v>
      </c>
      <c r="B100" s="2">
        <v>43670</v>
      </c>
      <c r="C100" s="1" t="s">
        <v>37</v>
      </c>
      <c r="D100" s="1">
        <v>4</v>
      </c>
      <c r="E100" s="1">
        <v>21</v>
      </c>
      <c r="F100" s="1" t="s">
        <v>25</v>
      </c>
      <c r="G100" s="1">
        <v>1</v>
      </c>
      <c r="H100" s="1">
        <v>19</v>
      </c>
    </row>
    <row r="101" spans="1:8" ht="13">
      <c r="A101" s="1">
        <v>98</v>
      </c>
      <c r="B101" s="2">
        <v>43670</v>
      </c>
      <c r="C101" s="1" t="s">
        <v>37</v>
      </c>
      <c r="D101" s="1">
        <v>4</v>
      </c>
      <c r="E101" s="1">
        <v>21</v>
      </c>
      <c r="F101" s="1" t="s">
        <v>25</v>
      </c>
      <c r="G101" s="1">
        <v>1</v>
      </c>
      <c r="H101" s="1">
        <v>16</v>
      </c>
    </row>
    <row r="102" spans="1:8" ht="13">
      <c r="A102" s="1">
        <v>99</v>
      </c>
      <c r="B102" s="2">
        <v>43670</v>
      </c>
      <c r="C102" s="1" t="s">
        <v>25</v>
      </c>
      <c r="D102" s="1">
        <v>1</v>
      </c>
      <c r="E102" s="1">
        <v>21</v>
      </c>
      <c r="F102" s="1" t="s">
        <v>37</v>
      </c>
      <c r="G102" s="1">
        <v>4</v>
      </c>
      <c r="H102" s="1">
        <v>16</v>
      </c>
    </row>
    <row r="103" spans="1:8" ht="13">
      <c r="A103" s="1">
        <v>100</v>
      </c>
      <c r="B103" s="2">
        <v>43670</v>
      </c>
      <c r="C103" s="1" t="s">
        <v>25</v>
      </c>
      <c r="D103" s="1">
        <v>1</v>
      </c>
      <c r="E103" s="1">
        <v>21</v>
      </c>
      <c r="F103" s="1" t="s">
        <v>37</v>
      </c>
      <c r="G103" s="1">
        <v>4</v>
      </c>
      <c r="H103" s="1">
        <v>11</v>
      </c>
    </row>
    <row r="104" spans="1:8" ht="13">
      <c r="A104" s="1">
        <v>101</v>
      </c>
      <c r="B104" s="2">
        <v>43670</v>
      </c>
      <c r="C104" s="1" t="s">
        <v>37</v>
      </c>
      <c r="D104" s="1">
        <v>4</v>
      </c>
      <c r="E104" s="1">
        <v>22</v>
      </c>
      <c r="F104" s="1" t="s">
        <v>25</v>
      </c>
      <c r="G104" s="1">
        <v>1</v>
      </c>
      <c r="H104" s="1">
        <v>20</v>
      </c>
    </row>
    <row r="105" spans="1:8" ht="13">
      <c r="A105" s="1">
        <v>102</v>
      </c>
      <c r="B105" s="2">
        <v>43671</v>
      </c>
      <c r="C105" s="1" t="s">
        <v>37</v>
      </c>
      <c r="D105" s="1">
        <v>4</v>
      </c>
      <c r="E105" s="1">
        <v>21</v>
      </c>
      <c r="F105" s="25" t="s">
        <v>45</v>
      </c>
      <c r="G105" s="1">
        <v>14</v>
      </c>
      <c r="H105" s="1">
        <v>13</v>
      </c>
    </row>
    <row r="106" spans="1:8" ht="13">
      <c r="A106" s="1">
        <v>103</v>
      </c>
      <c r="B106" s="2">
        <v>43671</v>
      </c>
      <c r="C106" s="1" t="s">
        <v>25</v>
      </c>
      <c r="D106" s="1">
        <v>1</v>
      </c>
      <c r="E106" s="1">
        <v>25</v>
      </c>
      <c r="F106" s="25" t="s">
        <v>37</v>
      </c>
      <c r="G106" s="1">
        <v>4</v>
      </c>
      <c r="H106" s="1">
        <v>23</v>
      </c>
    </row>
    <row r="107" spans="1:8" ht="13">
      <c r="A107" s="1">
        <v>104</v>
      </c>
      <c r="B107" s="2">
        <v>43671</v>
      </c>
      <c r="C107" s="1" t="s">
        <v>45</v>
      </c>
      <c r="D107" s="1">
        <v>14</v>
      </c>
      <c r="E107" s="1">
        <v>21</v>
      </c>
      <c r="F107" s="25" t="s">
        <v>44</v>
      </c>
      <c r="G107" s="1">
        <v>27</v>
      </c>
      <c r="H107" s="1">
        <v>2</v>
      </c>
    </row>
    <row r="108" spans="1:8" ht="13">
      <c r="A108" s="1">
        <v>105</v>
      </c>
      <c r="B108" s="2">
        <v>43671</v>
      </c>
      <c r="C108" s="25" t="s">
        <v>45</v>
      </c>
      <c r="D108" s="1">
        <v>14</v>
      </c>
      <c r="E108" s="1">
        <v>21</v>
      </c>
      <c r="F108" s="25" t="s">
        <v>38</v>
      </c>
      <c r="G108" s="1">
        <v>13</v>
      </c>
      <c r="H108" s="1">
        <v>17</v>
      </c>
    </row>
    <row r="109" spans="1:8" ht="13">
      <c r="A109" s="1">
        <v>106</v>
      </c>
      <c r="B109" s="2">
        <v>43671</v>
      </c>
      <c r="C109" s="25" t="s">
        <v>39</v>
      </c>
      <c r="D109" s="1">
        <v>29</v>
      </c>
      <c r="E109" s="1">
        <v>21</v>
      </c>
      <c r="F109" s="25" t="s">
        <v>40</v>
      </c>
      <c r="G109" s="1">
        <v>30</v>
      </c>
      <c r="H109" s="1">
        <v>17</v>
      </c>
    </row>
    <row r="110" spans="1:8" ht="13">
      <c r="A110" s="1">
        <v>107</v>
      </c>
      <c r="B110" s="2">
        <v>43671</v>
      </c>
      <c r="C110" s="25" t="s">
        <v>37</v>
      </c>
      <c r="D110" s="1">
        <v>4</v>
      </c>
      <c r="E110" s="1">
        <v>21</v>
      </c>
      <c r="F110" s="25" t="s">
        <v>38</v>
      </c>
      <c r="G110" s="1">
        <v>14</v>
      </c>
      <c r="H110" s="1">
        <v>11</v>
      </c>
    </row>
    <row r="111" spans="1:8" ht="13">
      <c r="A111" s="1">
        <v>108</v>
      </c>
      <c r="B111" s="2">
        <v>43671</v>
      </c>
      <c r="C111" s="25" t="s">
        <v>57</v>
      </c>
      <c r="D111" s="1">
        <v>7</v>
      </c>
      <c r="E111" s="1">
        <v>21</v>
      </c>
      <c r="F111" s="25" t="s">
        <v>25</v>
      </c>
      <c r="G111" s="1">
        <v>1</v>
      </c>
      <c r="H111" s="1">
        <v>19</v>
      </c>
    </row>
    <row r="112" spans="1:8" ht="13">
      <c r="A112" s="1">
        <v>109</v>
      </c>
      <c r="B112" s="2">
        <v>43671</v>
      </c>
      <c r="C112" s="25" t="s">
        <v>58</v>
      </c>
      <c r="D112" s="1">
        <v>31</v>
      </c>
      <c r="E112" s="1">
        <v>21</v>
      </c>
      <c r="F112" s="25" t="s">
        <v>40</v>
      </c>
      <c r="G112" s="1">
        <v>30</v>
      </c>
      <c r="H112" s="1">
        <v>12</v>
      </c>
    </row>
    <row r="113" spans="1:8" ht="13">
      <c r="A113" s="1">
        <v>110</v>
      </c>
      <c r="B113" s="2">
        <v>43671</v>
      </c>
      <c r="C113" s="25" t="s">
        <v>38</v>
      </c>
      <c r="D113" s="1">
        <v>14</v>
      </c>
      <c r="E113" s="1">
        <v>21</v>
      </c>
      <c r="F113" s="25" t="s">
        <v>42</v>
      </c>
      <c r="G113" s="1">
        <v>28</v>
      </c>
      <c r="H113" s="1">
        <v>16</v>
      </c>
    </row>
    <row r="114" spans="1:8" ht="13">
      <c r="A114" s="1">
        <v>111</v>
      </c>
      <c r="B114" s="2">
        <v>43671</v>
      </c>
      <c r="C114" s="25" t="s">
        <v>59</v>
      </c>
      <c r="D114" s="1">
        <v>15</v>
      </c>
      <c r="E114" s="1">
        <v>21</v>
      </c>
      <c r="F114" s="25" t="s">
        <v>44</v>
      </c>
      <c r="G114" s="1">
        <v>27</v>
      </c>
      <c r="H114" s="1">
        <v>7</v>
      </c>
    </row>
    <row r="115" spans="1:8" ht="13">
      <c r="A115" s="1">
        <v>112</v>
      </c>
      <c r="B115" s="2">
        <v>43671</v>
      </c>
      <c r="C115" s="25" t="s">
        <v>59</v>
      </c>
      <c r="D115" s="1">
        <v>15</v>
      </c>
      <c r="E115" s="1">
        <v>21</v>
      </c>
      <c r="F115" s="25" t="s">
        <v>41</v>
      </c>
      <c r="G115" s="1">
        <v>26</v>
      </c>
      <c r="H115" s="1">
        <v>13</v>
      </c>
    </row>
    <row r="116" spans="1:8" ht="13">
      <c r="A116" s="1">
        <v>113</v>
      </c>
      <c r="B116" s="2">
        <v>43671</v>
      </c>
      <c r="C116" s="25" t="s">
        <v>57</v>
      </c>
      <c r="D116" s="1">
        <v>1</v>
      </c>
      <c r="E116" s="1">
        <v>21</v>
      </c>
      <c r="F116" s="25" t="s">
        <v>59</v>
      </c>
      <c r="G116" s="1">
        <v>15</v>
      </c>
      <c r="H116" s="1">
        <v>11</v>
      </c>
    </row>
    <row r="117" spans="1:8" ht="13">
      <c r="A117" s="1">
        <v>114</v>
      </c>
      <c r="B117" s="2">
        <v>43671</v>
      </c>
      <c r="C117" s="25" t="s">
        <v>25</v>
      </c>
      <c r="D117" s="1">
        <v>2</v>
      </c>
      <c r="E117" s="1">
        <v>21</v>
      </c>
      <c r="F117" s="25" t="s">
        <v>59</v>
      </c>
      <c r="G117" s="1">
        <v>15</v>
      </c>
      <c r="H117" s="1">
        <v>5</v>
      </c>
    </row>
    <row r="118" spans="1:8" ht="13">
      <c r="A118" s="1">
        <v>115</v>
      </c>
      <c r="B118" s="2">
        <v>43671</v>
      </c>
      <c r="C118" s="25" t="s">
        <v>25</v>
      </c>
      <c r="D118" s="1">
        <v>2</v>
      </c>
      <c r="E118" s="1">
        <v>21</v>
      </c>
      <c r="F118" s="25" t="s">
        <v>38</v>
      </c>
      <c r="G118" s="1">
        <v>14</v>
      </c>
      <c r="H118" s="1">
        <v>10</v>
      </c>
    </row>
    <row r="119" spans="1:8" ht="13">
      <c r="A119" s="1">
        <v>116</v>
      </c>
      <c r="B119" s="2">
        <v>43671</v>
      </c>
      <c r="C119" s="25" t="s">
        <v>37</v>
      </c>
      <c r="D119" s="1">
        <v>5</v>
      </c>
      <c r="E119" s="1">
        <v>21</v>
      </c>
      <c r="F119" s="25" t="s">
        <v>35</v>
      </c>
      <c r="G119" s="1">
        <v>7</v>
      </c>
      <c r="H119" s="1">
        <v>18</v>
      </c>
    </row>
    <row r="120" spans="1:8" ht="13">
      <c r="A120" s="1">
        <v>117</v>
      </c>
      <c r="B120" s="2">
        <v>43671</v>
      </c>
      <c r="C120" s="25" t="s">
        <v>25</v>
      </c>
      <c r="D120" s="1">
        <v>2</v>
      </c>
      <c r="E120" s="1">
        <v>21</v>
      </c>
      <c r="F120" s="25" t="s">
        <v>37</v>
      </c>
      <c r="G120" s="1">
        <v>5</v>
      </c>
      <c r="H120" s="1">
        <v>19</v>
      </c>
    </row>
    <row r="121" spans="1:8" ht="13">
      <c r="A121" s="1">
        <v>118</v>
      </c>
      <c r="B121" s="2">
        <v>43671</v>
      </c>
      <c r="C121" s="25" t="s">
        <v>25</v>
      </c>
      <c r="D121" s="1">
        <v>2</v>
      </c>
      <c r="E121" s="1">
        <v>21</v>
      </c>
      <c r="F121" s="25" t="s">
        <v>37</v>
      </c>
      <c r="G121" s="1">
        <v>5</v>
      </c>
      <c r="H121" s="1">
        <v>14</v>
      </c>
    </row>
    <row r="122" spans="1:8" ht="13">
      <c r="A122" s="1">
        <v>119</v>
      </c>
      <c r="B122" s="2">
        <v>43671</v>
      </c>
      <c r="C122" s="25" t="s">
        <v>38</v>
      </c>
      <c r="D122" s="1">
        <v>14</v>
      </c>
      <c r="E122" s="1">
        <v>21</v>
      </c>
      <c r="F122" s="25" t="s">
        <v>59</v>
      </c>
      <c r="G122" s="1">
        <v>15</v>
      </c>
      <c r="H122" s="1">
        <v>17</v>
      </c>
    </row>
    <row r="123" spans="1:8" ht="13">
      <c r="A123" s="1">
        <v>120</v>
      </c>
      <c r="B123" s="2">
        <v>43671</v>
      </c>
      <c r="C123" s="25" t="s">
        <v>38</v>
      </c>
      <c r="D123" s="1">
        <v>14</v>
      </c>
      <c r="E123" s="1">
        <v>21</v>
      </c>
      <c r="F123" s="25" t="s">
        <v>59</v>
      </c>
      <c r="G123" s="1">
        <v>15</v>
      </c>
      <c r="H123" s="1">
        <v>10</v>
      </c>
    </row>
    <row r="124" spans="1:8" ht="13">
      <c r="A124" s="1">
        <v>121</v>
      </c>
      <c r="B124" s="2">
        <v>43672</v>
      </c>
      <c r="C124" s="1" t="s">
        <v>39</v>
      </c>
      <c r="D124" s="1">
        <v>29</v>
      </c>
      <c r="E124" s="1">
        <v>21</v>
      </c>
      <c r="F124" s="1" t="s">
        <v>40</v>
      </c>
      <c r="G124" s="1">
        <v>31</v>
      </c>
      <c r="H124" s="1">
        <v>13</v>
      </c>
    </row>
    <row r="125" spans="1:8" ht="13">
      <c r="A125" s="1">
        <v>122</v>
      </c>
      <c r="B125" s="2">
        <v>43672</v>
      </c>
      <c r="C125" s="1" t="s">
        <v>39</v>
      </c>
      <c r="D125" s="1">
        <v>29</v>
      </c>
      <c r="E125" s="1">
        <v>21</v>
      </c>
      <c r="F125" s="1" t="s">
        <v>40</v>
      </c>
      <c r="G125" s="1">
        <v>31</v>
      </c>
      <c r="H125" s="1">
        <v>15</v>
      </c>
    </row>
    <row r="126" spans="1:8" ht="13">
      <c r="A126" s="1">
        <v>123</v>
      </c>
      <c r="B126" s="2">
        <v>43675</v>
      </c>
      <c r="C126" s="1" t="s">
        <v>25</v>
      </c>
      <c r="D126" s="1">
        <v>2</v>
      </c>
      <c r="E126" s="1">
        <v>21</v>
      </c>
      <c r="F126" s="1" t="s">
        <v>37</v>
      </c>
      <c r="G126" s="1">
        <v>5</v>
      </c>
      <c r="H126" s="1">
        <v>18</v>
      </c>
    </row>
    <row r="127" spans="1:8" ht="13">
      <c r="A127" s="1">
        <v>124</v>
      </c>
      <c r="B127" s="2">
        <v>43675</v>
      </c>
      <c r="C127" s="1" t="s">
        <v>40</v>
      </c>
      <c r="D127" s="1">
        <v>31</v>
      </c>
      <c r="E127" s="1">
        <v>23</v>
      </c>
      <c r="F127" s="1" t="s">
        <v>58</v>
      </c>
      <c r="G127" s="1">
        <v>30</v>
      </c>
      <c r="H127" s="1">
        <v>21</v>
      </c>
    </row>
    <row r="128" spans="1:8" ht="13">
      <c r="A128" s="1">
        <v>125</v>
      </c>
      <c r="B128" s="2">
        <v>43675</v>
      </c>
      <c r="C128" s="1" t="s">
        <v>40</v>
      </c>
      <c r="D128" s="1">
        <v>30</v>
      </c>
      <c r="E128" s="1">
        <v>21</v>
      </c>
      <c r="F128" s="1" t="s">
        <v>39</v>
      </c>
      <c r="G128" s="1">
        <v>29</v>
      </c>
      <c r="H128" s="1">
        <v>18</v>
      </c>
    </row>
    <row r="129" spans="1:8" ht="13">
      <c r="A129" s="1">
        <v>126</v>
      </c>
      <c r="B129" s="2">
        <v>43675</v>
      </c>
      <c r="C129" s="1" t="s">
        <v>38</v>
      </c>
      <c r="D129" s="1">
        <v>14</v>
      </c>
      <c r="E129" s="1">
        <v>21</v>
      </c>
      <c r="F129" s="1" t="s">
        <v>39</v>
      </c>
      <c r="G129" s="1">
        <v>30</v>
      </c>
      <c r="H129" s="1">
        <v>17</v>
      </c>
    </row>
    <row r="130" spans="1:8" ht="13">
      <c r="A130" s="1">
        <v>127</v>
      </c>
      <c r="B130" s="2">
        <v>43675</v>
      </c>
      <c r="C130" s="1" t="s">
        <v>40</v>
      </c>
      <c r="D130" s="1">
        <v>29</v>
      </c>
      <c r="E130" s="1">
        <v>22</v>
      </c>
      <c r="F130" s="1" t="s">
        <v>38</v>
      </c>
      <c r="G130" s="1">
        <v>14</v>
      </c>
      <c r="H130" s="1">
        <v>20</v>
      </c>
    </row>
    <row r="131" spans="1:8" ht="13">
      <c r="A131" s="1">
        <v>128</v>
      </c>
      <c r="B131" s="2">
        <v>43675</v>
      </c>
      <c r="C131" s="1" t="s">
        <v>25</v>
      </c>
      <c r="D131" s="1">
        <v>2</v>
      </c>
      <c r="E131" s="1">
        <v>21</v>
      </c>
      <c r="F131" s="1" t="s">
        <v>37</v>
      </c>
      <c r="G131" s="1">
        <v>5</v>
      </c>
      <c r="H131" s="1">
        <v>19</v>
      </c>
    </row>
    <row r="132" spans="1:8" ht="13">
      <c r="A132" s="1">
        <v>129</v>
      </c>
      <c r="B132" s="2">
        <v>43675</v>
      </c>
      <c r="C132" s="1" t="s">
        <v>37</v>
      </c>
      <c r="D132" s="1">
        <v>5</v>
      </c>
      <c r="E132" s="1">
        <v>21</v>
      </c>
      <c r="F132" s="1" t="s">
        <v>45</v>
      </c>
      <c r="G132" s="1">
        <v>13</v>
      </c>
      <c r="H132" s="1">
        <v>9</v>
      </c>
    </row>
    <row r="133" spans="1:8" ht="13">
      <c r="A133" s="1">
        <v>130</v>
      </c>
      <c r="B133" s="2">
        <v>43675</v>
      </c>
      <c r="C133" s="1" t="s">
        <v>45</v>
      </c>
      <c r="D133" s="1">
        <v>13</v>
      </c>
      <c r="E133" s="1">
        <v>21</v>
      </c>
      <c r="F133" s="1" t="s">
        <v>44</v>
      </c>
      <c r="G133" s="1">
        <v>30</v>
      </c>
      <c r="H133" s="1">
        <v>8</v>
      </c>
    </row>
    <row r="134" spans="1:8" ht="13">
      <c r="A134" s="1">
        <v>131</v>
      </c>
      <c r="B134" s="2">
        <v>43675</v>
      </c>
      <c r="C134" s="1" t="s">
        <v>39</v>
      </c>
      <c r="D134" s="1">
        <v>30</v>
      </c>
      <c r="E134" s="1">
        <v>21</v>
      </c>
      <c r="F134" s="1" t="s">
        <v>40</v>
      </c>
      <c r="G134" s="1">
        <v>14</v>
      </c>
      <c r="H134" s="1">
        <v>17</v>
      </c>
    </row>
    <row r="135" spans="1:8" ht="13">
      <c r="A135" s="1">
        <v>132</v>
      </c>
      <c r="B135" s="2">
        <v>43675</v>
      </c>
      <c r="C135" s="1" t="s">
        <v>39</v>
      </c>
      <c r="D135" s="1">
        <v>14</v>
      </c>
      <c r="E135" s="1">
        <v>21</v>
      </c>
      <c r="F135" s="1" t="s">
        <v>40</v>
      </c>
      <c r="G135" s="1">
        <v>15</v>
      </c>
      <c r="H135" s="1">
        <v>18</v>
      </c>
    </row>
    <row r="136" spans="1:8" ht="13">
      <c r="A136" s="1">
        <v>133</v>
      </c>
      <c r="B136" s="2">
        <v>43676</v>
      </c>
      <c r="C136" s="1" t="s">
        <v>25</v>
      </c>
      <c r="D136" s="1">
        <v>2</v>
      </c>
      <c r="E136" s="1">
        <v>21</v>
      </c>
      <c r="F136" s="1" t="s">
        <v>37</v>
      </c>
      <c r="G136" s="1">
        <v>5</v>
      </c>
      <c r="H136" s="1">
        <v>18</v>
      </c>
    </row>
    <row r="137" spans="1:8" ht="13">
      <c r="A137" s="1">
        <v>134</v>
      </c>
      <c r="B137" s="2">
        <v>43676</v>
      </c>
      <c r="C137" s="1" t="s">
        <v>40</v>
      </c>
      <c r="D137" s="1">
        <v>31</v>
      </c>
      <c r="E137" s="1">
        <v>23</v>
      </c>
      <c r="F137" s="1" t="s">
        <v>58</v>
      </c>
      <c r="G137" s="1">
        <v>30</v>
      </c>
      <c r="H137" s="1">
        <v>21</v>
      </c>
    </row>
    <row r="138" spans="1:8" ht="13">
      <c r="A138" s="1">
        <v>135</v>
      </c>
      <c r="B138" s="2">
        <v>43676</v>
      </c>
      <c r="C138" s="1" t="s">
        <v>40</v>
      </c>
      <c r="D138" s="1">
        <v>30</v>
      </c>
      <c r="E138" s="1">
        <v>21</v>
      </c>
      <c r="F138" s="1" t="s">
        <v>39</v>
      </c>
      <c r="G138" s="1">
        <v>29</v>
      </c>
      <c r="H138" s="1">
        <v>18</v>
      </c>
    </row>
    <row r="139" spans="1:8" ht="13">
      <c r="A139" s="1">
        <v>136</v>
      </c>
      <c r="B139" s="2">
        <v>43676</v>
      </c>
      <c r="C139" s="1" t="s">
        <v>38</v>
      </c>
      <c r="D139" s="1">
        <v>14</v>
      </c>
      <c r="E139" s="1">
        <v>21</v>
      </c>
      <c r="F139" s="1" t="s">
        <v>39</v>
      </c>
      <c r="G139" s="1">
        <v>30</v>
      </c>
      <c r="H139" s="1">
        <v>17</v>
      </c>
    </row>
    <row r="140" spans="1:8" ht="13">
      <c r="A140" s="1">
        <v>137</v>
      </c>
      <c r="B140" s="2">
        <v>43676</v>
      </c>
      <c r="C140" s="1" t="s">
        <v>40</v>
      </c>
      <c r="D140" s="1">
        <v>29</v>
      </c>
      <c r="E140" s="1">
        <v>22</v>
      </c>
      <c r="F140" s="1" t="s">
        <v>38</v>
      </c>
      <c r="G140" s="1">
        <v>14</v>
      </c>
      <c r="H140" s="1">
        <v>20</v>
      </c>
    </row>
    <row r="141" spans="1:8" ht="13">
      <c r="A141" s="1">
        <v>138</v>
      </c>
      <c r="B141" s="2">
        <v>43676</v>
      </c>
      <c r="C141" s="1" t="s">
        <v>25</v>
      </c>
      <c r="D141" s="1">
        <v>2</v>
      </c>
      <c r="E141" s="1">
        <v>21</v>
      </c>
      <c r="F141" s="1" t="s">
        <v>37</v>
      </c>
      <c r="G141" s="1">
        <v>5</v>
      </c>
      <c r="H141" s="1">
        <v>19</v>
      </c>
    </row>
    <row r="142" spans="1:8" ht="13">
      <c r="A142" s="1">
        <v>139</v>
      </c>
      <c r="B142" s="2">
        <v>43676</v>
      </c>
      <c r="C142" s="1" t="s">
        <v>37</v>
      </c>
      <c r="D142" s="1">
        <v>5</v>
      </c>
      <c r="E142" s="1">
        <v>21</v>
      </c>
      <c r="F142" s="1" t="s">
        <v>45</v>
      </c>
      <c r="G142" s="1">
        <v>13</v>
      </c>
      <c r="H142" s="1">
        <v>9</v>
      </c>
    </row>
    <row r="143" spans="1:8" ht="13">
      <c r="A143" s="1">
        <v>140</v>
      </c>
      <c r="B143" s="2">
        <v>43676</v>
      </c>
      <c r="C143" s="1" t="s">
        <v>45</v>
      </c>
      <c r="D143" s="1">
        <v>13</v>
      </c>
      <c r="E143" s="1">
        <v>21</v>
      </c>
      <c r="F143" s="1" t="s">
        <v>44</v>
      </c>
      <c r="G143" s="1">
        <v>30</v>
      </c>
      <c r="H143" s="1">
        <v>8</v>
      </c>
    </row>
    <row r="144" spans="1:8" ht="13">
      <c r="A144" s="1">
        <v>141</v>
      </c>
      <c r="B144" s="2">
        <v>43676</v>
      </c>
      <c r="C144" s="1" t="s">
        <v>39</v>
      </c>
      <c r="D144" s="1">
        <v>30</v>
      </c>
      <c r="E144" s="1">
        <v>21</v>
      </c>
      <c r="F144" s="1" t="s">
        <v>40</v>
      </c>
      <c r="G144" s="1">
        <v>14</v>
      </c>
      <c r="H144" s="1">
        <v>17</v>
      </c>
    </row>
    <row r="145" spans="1:8" ht="13">
      <c r="A145" s="1">
        <v>142</v>
      </c>
      <c r="B145" s="2">
        <v>43676</v>
      </c>
      <c r="C145" s="1" t="s">
        <v>39</v>
      </c>
      <c r="D145" s="1">
        <v>14</v>
      </c>
      <c r="E145" s="1">
        <v>21</v>
      </c>
      <c r="F145" s="1" t="s">
        <v>40</v>
      </c>
      <c r="G145" s="1">
        <v>15</v>
      </c>
      <c r="H145" s="1">
        <v>18</v>
      </c>
    </row>
    <row r="146" spans="1:8" ht="13">
      <c r="A146" s="1">
        <v>143</v>
      </c>
      <c r="B146" s="2">
        <v>43677</v>
      </c>
      <c r="C146" s="1" t="s">
        <v>45</v>
      </c>
      <c r="D146" s="1">
        <v>16</v>
      </c>
      <c r="E146" s="1">
        <v>21</v>
      </c>
      <c r="F146" s="1" t="s">
        <v>38</v>
      </c>
      <c r="G146" s="1">
        <v>15</v>
      </c>
      <c r="H146" s="1">
        <v>18</v>
      </c>
    </row>
    <row r="147" spans="1:8" ht="13">
      <c r="A147" s="1">
        <v>144</v>
      </c>
      <c r="B147" s="2">
        <v>43677</v>
      </c>
      <c r="C147" s="1" t="s">
        <v>25</v>
      </c>
      <c r="D147" s="1">
        <v>3</v>
      </c>
      <c r="E147" s="1">
        <v>25</v>
      </c>
      <c r="F147" s="1" t="s">
        <v>37</v>
      </c>
      <c r="G147" s="1">
        <v>5</v>
      </c>
      <c r="H147" s="1">
        <v>23</v>
      </c>
    </row>
    <row r="148" spans="1:8" ht="13">
      <c r="A148" s="1">
        <v>145</v>
      </c>
      <c r="B148" s="2">
        <v>43677</v>
      </c>
      <c r="C148" s="1" t="s">
        <v>45</v>
      </c>
      <c r="D148" s="1">
        <v>15</v>
      </c>
      <c r="E148" s="1">
        <v>21</v>
      </c>
      <c r="F148" s="1" t="s">
        <v>40</v>
      </c>
      <c r="G148" s="1">
        <v>14</v>
      </c>
      <c r="H148" s="1">
        <v>12</v>
      </c>
    </row>
    <row r="149" spans="1:8" ht="13">
      <c r="A149" s="1">
        <v>146</v>
      </c>
      <c r="B149" s="2">
        <v>43677</v>
      </c>
      <c r="C149" s="1" t="s">
        <v>39</v>
      </c>
      <c r="D149" s="1">
        <v>17</v>
      </c>
      <c r="E149" s="1">
        <v>21</v>
      </c>
      <c r="F149" s="1" t="s">
        <v>59</v>
      </c>
      <c r="G149" s="1">
        <v>18</v>
      </c>
      <c r="H149" s="1">
        <v>16</v>
      </c>
    </row>
    <row r="150" spans="1:8" ht="13">
      <c r="A150" s="1">
        <v>147</v>
      </c>
      <c r="B150" s="2">
        <v>43677</v>
      </c>
      <c r="C150" s="1" t="s">
        <v>43</v>
      </c>
      <c r="D150" s="1">
        <v>12</v>
      </c>
      <c r="E150" s="1">
        <v>20</v>
      </c>
      <c r="F150" s="1" t="s">
        <v>38</v>
      </c>
      <c r="G150" s="1">
        <v>15</v>
      </c>
      <c r="H150" s="1">
        <v>15</v>
      </c>
    </row>
    <row r="151" spans="1:8" ht="13">
      <c r="A151" s="1">
        <v>148</v>
      </c>
      <c r="B151" s="2">
        <v>43677</v>
      </c>
      <c r="C151" s="1" t="s">
        <v>40</v>
      </c>
      <c r="D151" s="1">
        <v>15</v>
      </c>
      <c r="E151" s="1">
        <v>21</v>
      </c>
      <c r="F151" s="1" t="s">
        <v>39</v>
      </c>
      <c r="G151" s="1">
        <v>17</v>
      </c>
      <c r="H151" s="1">
        <v>16</v>
      </c>
    </row>
    <row r="152" spans="1:8" ht="13">
      <c r="A152" s="1">
        <v>149</v>
      </c>
      <c r="B152" s="2">
        <v>43677</v>
      </c>
      <c r="C152" s="1" t="s">
        <v>38</v>
      </c>
      <c r="D152" s="1">
        <v>16</v>
      </c>
      <c r="E152" s="1">
        <v>21</v>
      </c>
      <c r="F152" s="1" t="s">
        <v>40</v>
      </c>
      <c r="G152" s="1">
        <v>15</v>
      </c>
      <c r="H152" s="1">
        <v>15</v>
      </c>
    </row>
    <row r="153" spans="1:8" ht="13">
      <c r="A153" s="1">
        <v>150</v>
      </c>
      <c r="B153" s="2">
        <v>43677</v>
      </c>
      <c r="C153" s="1" t="s">
        <v>25</v>
      </c>
      <c r="D153" s="1">
        <v>3</v>
      </c>
      <c r="E153" s="1">
        <v>21</v>
      </c>
      <c r="F153" s="1" t="s">
        <v>38</v>
      </c>
      <c r="G153" s="1">
        <v>15</v>
      </c>
      <c r="H153" s="1">
        <v>7</v>
      </c>
    </row>
    <row r="154" spans="1:8" ht="13">
      <c r="A154" s="1">
        <v>151</v>
      </c>
      <c r="B154" s="2">
        <v>43677</v>
      </c>
      <c r="C154" s="1" t="s">
        <v>38</v>
      </c>
      <c r="D154" s="1">
        <v>15</v>
      </c>
      <c r="E154" s="1">
        <v>21</v>
      </c>
      <c r="F154" s="1" t="s">
        <v>42</v>
      </c>
      <c r="G154" s="1">
        <v>31</v>
      </c>
      <c r="H154" s="1">
        <v>13</v>
      </c>
    </row>
    <row r="155" spans="1:8" ht="13">
      <c r="A155" s="1">
        <v>152</v>
      </c>
      <c r="B155" s="2">
        <v>43677</v>
      </c>
      <c r="C155" s="1" t="s">
        <v>38</v>
      </c>
      <c r="D155" s="1">
        <v>15</v>
      </c>
      <c r="E155" s="1">
        <v>21</v>
      </c>
      <c r="F155" s="1" t="s">
        <v>45</v>
      </c>
      <c r="G155" s="1">
        <v>14</v>
      </c>
      <c r="H155" s="1">
        <v>18</v>
      </c>
    </row>
    <row r="156" spans="1:8" ht="13">
      <c r="A156" s="1">
        <v>153</v>
      </c>
      <c r="B156" s="2">
        <v>43677</v>
      </c>
      <c r="C156" s="1" t="s">
        <v>37</v>
      </c>
      <c r="D156" s="1">
        <v>5</v>
      </c>
      <c r="E156" s="1">
        <v>23</v>
      </c>
      <c r="F156" s="1" t="s">
        <v>12</v>
      </c>
      <c r="G156" s="1">
        <v>2</v>
      </c>
      <c r="H156" s="1">
        <v>21</v>
      </c>
    </row>
    <row r="157" spans="1:8" ht="13">
      <c r="A157" s="1">
        <v>154</v>
      </c>
      <c r="B157" s="2">
        <v>43677</v>
      </c>
      <c r="C157" s="1" t="s">
        <v>25</v>
      </c>
      <c r="D157" s="1">
        <v>4</v>
      </c>
      <c r="E157" s="1">
        <v>21</v>
      </c>
      <c r="F157" s="1" t="s">
        <v>37</v>
      </c>
      <c r="G157" s="1">
        <v>2</v>
      </c>
      <c r="H157" s="1">
        <v>18</v>
      </c>
    </row>
    <row r="158" spans="1:8" ht="13">
      <c r="A158" s="1">
        <v>155</v>
      </c>
      <c r="B158" s="2">
        <v>43677</v>
      </c>
      <c r="C158" s="1" t="s">
        <v>25</v>
      </c>
      <c r="D158" s="1">
        <v>4</v>
      </c>
      <c r="E158" s="1">
        <v>21</v>
      </c>
      <c r="F158" s="1" t="s">
        <v>37</v>
      </c>
      <c r="G158" s="1">
        <v>2</v>
      </c>
      <c r="H158" s="1">
        <v>18</v>
      </c>
    </row>
    <row r="159" spans="1:8" ht="13">
      <c r="A159" s="1">
        <v>156</v>
      </c>
      <c r="B159" s="2">
        <v>43677</v>
      </c>
      <c r="C159" s="1" t="s">
        <v>39</v>
      </c>
      <c r="D159" s="1">
        <v>17</v>
      </c>
      <c r="E159" s="1">
        <v>21</v>
      </c>
      <c r="F159" s="1" t="s">
        <v>46</v>
      </c>
      <c r="G159" s="1">
        <v>13</v>
      </c>
      <c r="H159" s="1">
        <v>19</v>
      </c>
    </row>
    <row r="160" spans="1:8" ht="13">
      <c r="A160" s="1">
        <v>157</v>
      </c>
      <c r="B160" s="2">
        <v>43677</v>
      </c>
      <c r="C160" s="1" t="s">
        <v>12</v>
      </c>
      <c r="D160" s="1">
        <v>4</v>
      </c>
      <c r="E160" s="1">
        <v>21</v>
      </c>
      <c r="F160" s="1" t="s">
        <v>25</v>
      </c>
      <c r="G160" s="1">
        <v>2</v>
      </c>
      <c r="H160" s="1">
        <v>19</v>
      </c>
    </row>
    <row r="161" spans="1:8" ht="13">
      <c r="A161" s="1">
        <v>158</v>
      </c>
      <c r="B161" s="2">
        <v>43678</v>
      </c>
      <c r="C161" s="1" t="s">
        <v>25</v>
      </c>
      <c r="D161" s="1">
        <v>3</v>
      </c>
      <c r="E161" s="1">
        <v>23</v>
      </c>
      <c r="F161" s="1" t="s">
        <v>37</v>
      </c>
      <c r="G161" s="1">
        <v>5</v>
      </c>
      <c r="H161" s="1">
        <v>21</v>
      </c>
    </row>
    <row r="162" spans="1:8" ht="13">
      <c r="A162" s="1">
        <v>159</v>
      </c>
      <c r="B162" s="2">
        <v>43678</v>
      </c>
      <c r="C162" s="1" t="s">
        <v>45</v>
      </c>
      <c r="D162" s="1">
        <v>15</v>
      </c>
      <c r="E162" s="1">
        <v>22</v>
      </c>
      <c r="F162" s="1" t="s">
        <v>38</v>
      </c>
      <c r="G162" s="1">
        <v>16</v>
      </c>
      <c r="H162" s="1">
        <v>20</v>
      </c>
    </row>
    <row r="163" spans="1:8" ht="13">
      <c r="A163" s="1">
        <v>160</v>
      </c>
      <c r="B163" s="2">
        <v>43678</v>
      </c>
      <c r="C163" s="1" t="s">
        <v>39</v>
      </c>
      <c r="D163" s="1">
        <v>13</v>
      </c>
      <c r="E163" s="1">
        <v>21</v>
      </c>
      <c r="F163" s="1" t="s">
        <v>40</v>
      </c>
      <c r="G163" s="1">
        <v>17</v>
      </c>
      <c r="H163" s="1">
        <v>6</v>
      </c>
    </row>
    <row r="164" spans="1:8" ht="13">
      <c r="A164" s="1">
        <v>161</v>
      </c>
      <c r="B164" s="2">
        <v>43678</v>
      </c>
      <c r="C164" s="1" t="s">
        <v>42</v>
      </c>
      <c r="D164" s="1">
        <v>31</v>
      </c>
      <c r="E164" s="1">
        <v>21</v>
      </c>
      <c r="F164" s="1" t="s">
        <v>39</v>
      </c>
      <c r="G164" s="1">
        <v>13</v>
      </c>
      <c r="H164" s="1">
        <v>11</v>
      </c>
    </row>
    <row r="165" spans="1:8" ht="13">
      <c r="A165" s="1">
        <v>162</v>
      </c>
      <c r="B165" s="2">
        <v>43678</v>
      </c>
      <c r="C165" s="1" t="s">
        <v>38</v>
      </c>
      <c r="D165" s="1">
        <v>17</v>
      </c>
      <c r="E165" s="1">
        <v>21</v>
      </c>
      <c r="F165" s="1" t="s">
        <v>42</v>
      </c>
      <c r="G165" s="1">
        <v>13</v>
      </c>
      <c r="H165" s="1">
        <v>15</v>
      </c>
    </row>
    <row r="166" spans="1:8" ht="13">
      <c r="A166" s="1">
        <v>163</v>
      </c>
      <c r="B166" s="2">
        <v>43678</v>
      </c>
      <c r="C166" s="1" t="s">
        <v>39</v>
      </c>
      <c r="D166" s="1">
        <v>15</v>
      </c>
      <c r="E166" s="1">
        <v>21</v>
      </c>
      <c r="F166" s="1" t="s">
        <v>40</v>
      </c>
      <c r="G166" s="1">
        <v>18</v>
      </c>
      <c r="H166" s="1">
        <v>15</v>
      </c>
    </row>
    <row r="167" spans="1:8" ht="13">
      <c r="A167" s="1">
        <v>164</v>
      </c>
      <c r="B167" s="2">
        <v>43678</v>
      </c>
      <c r="C167" s="1" t="s">
        <v>12</v>
      </c>
      <c r="D167" s="1">
        <v>2</v>
      </c>
      <c r="E167" s="1">
        <v>21</v>
      </c>
      <c r="F167" s="1" t="s">
        <v>57</v>
      </c>
      <c r="G167" s="1">
        <v>1</v>
      </c>
      <c r="H167" s="1">
        <v>11</v>
      </c>
    </row>
    <row r="168" spans="1:8" ht="13">
      <c r="A168" s="1">
        <v>165</v>
      </c>
      <c r="B168" s="2">
        <v>43678</v>
      </c>
      <c r="C168" s="1" t="s">
        <v>25</v>
      </c>
      <c r="D168" s="1">
        <v>3</v>
      </c>
      <c r="E168" s="1">
        <v>21</v>
      </c>
      <c r="F168" s="1" t="s">
        <v>57</v>
      </c>
      <c r="G168" s="1">
        <v>2</v>
      </c>
      <c r="H168" s="1">
        <v>13</v>
      </c>
    </row>
    <row r="169" spans="1:8" ht="13">
      <c r="A169" s="1">
        <v>166</v>
      </c>
      <c r="B169" s="2">
        <v>43678</v>
      </c>
      <c r="C169" s="1" t="s">
        <v>45</v>
      </c>
      <c r="D169" s="1">
        <v>17</v>
      </c>
      <c r="E169" s="1">
        <v>21</v>
      </c>
      <c r="F169" s="1" t="s">
        <v>39</v>
      </c>
      <c r="G169" s="1">
        <v>15</v>
      </c>
      <c r="H169" s="1">
        <v>10</v>
      </c>
    </row>
    <row r="170" spans="1:8" ht="13">
      <c r="A170" s="1">
        <v>167</v>
      </c>
      <c r="B170" s="2">
        <v>43678</v>
      </c>
      <c r="C170" s="1" t="s">
        <v>25</v>
      </c>
      <c r="D170" s="1">
        <v>2</v>
      </c>
      <c r="E170" s="1">
        <v>21</v>
      </c>
      <c r="F170" s="1" t="s">
        <v>37</v>
      </c>
      <c r="G170" s="1">
        <v>4</v>
      </c>
      <c r="H170" s="1">
        <v>14</v>
      </c>
    </row>
    <row r="171" spans="1:8" ht="13">
      <c r="A171" s="1">
        <v>168</v>
      </c>
      <c r="B171" s="2">
        <v>43678</v>
      </c>
      <c r="C171" s="1" t="s">
        <v>70</v>
      </c>
      <c r="D171" s="1">
        <v>6</v>
      </c>
      <c r="E171" s="1">
        <v>21</v>
      </c>
      <c r="F171" s="1" t="s">
        <v>45</v>
      </c>
      <c r="G171" s="1">
        <v>15</v>
      </c>
      <c r="H171" s="1">
        <v>18</v>
      </c>
    </row>
    <row r="172" spans="1:8" ht="13">
      <c r="A172" s="1">
        <v>169</v>
      </c>
      <c r="B172" s="2">
        <v>43678</v>
      </c>
      <c r="C172" s="1" t="s">
        <v>39</v>
      </c>
      <c r="D172" s="1">
        <v>16</v>
      </c>
      <c r="E172" s="1">
        <v>21</v>
      </c>
      <c r="F172" s="1" t="s">
        <v>40</v>
      </c>
      <c r="G172" s="1">
        <v>18</v>
      </c>
      <c r="H172" s="1">
        <v>15</v>
      </c>
    </row>
    <row r="173" spans="1:8" ht="13">
      <c r="A173" s="1">
        <v>170</v>
      </c>
      <c r="B173" s="2">
        <v>43678</v>
      </c>
      <c r="C173" s="1" t="s">
        <v>40</v>
      </c>
      <c r="D173" s="1">
        <v>18</v>
      </c>
      <c r="E173" s="1">
        <v>21</v>
      </c>
      <c r="F173" s="1" t="s">
        <v>44</v>
      </c>
      <c r="G173" s="1">
        <v>30</v>
      </c>
      <c r="H173" s="1">
        <v>14</v>
      </c>
    </row>
    <row r="174" spans="1:8" ht="13">
      <c r="A174" s="1">
        <v>171</v>
      </c>
      <c r="B174" s="2">
        <v>43678</v>
      </c>
      <c r="C174" s="1" t="s">
        <v>12</v>
      </c>
      <c r="D174" s="1">
        <v>1</v>
      </c>
      <c r="E174" s="1">
        <v>21</v>
      </c>
      <c r="F174" s="1" t="s">
        <v>25</v>
      </c>
      <c r="G174" s="1">
        <v>2</v>
      </c>
      <c r="H174" s="1">
        <v>14</v>
      </c>
    </row>
    <row r="175" spans="1:8" ht="13">
      <c r="A175" s="1">
        <v>172</v>
      </c>
      <c r="B175" s="2">
        <v>43678</v>
      </c>
      <c r="C175" s="1" t="s">
        <v>38</v>
      </c>
      <c r="D175" s="1">
        <v>13</v>
      </c>
      <c r="E175" s="1">
        <v>21</v>
      </c>
      <c r="F175" s="1" t="s">
        <v>71</v>
      </c>
      <c r="G175" s="1">
        <v>11</v>
      </c>
      <c r="H175" s="1">
        <v>8</v>
      </c>
    </row>
    <row r="176" spans="1:8" ht="13">
      <c r="A176" s="1">
        <v>173</v>
      </c>
      <c r="B176" s="2">
        <v>43678</v>
      </c>
      <c r="C176" s="1" t="s">
        <v>12</v>
      </c>
      <c r="D176" s="1">
        <v>1</v>
      </c>
      <c r="E176" s="1">
        <v>21</v>
      </c>
      <c r="F176" s="1" t="s">
        <v>37</v>
      </c>
      <c r="G176" s="1">
        <v>4</v>
      </c>
      <c r="H176" s="1">
        <v>10</v>
      </c>
    </row>
    <row r="177" spans="1:8" ht="13">
      <c r="A177" s="1">
        <v>174</v>
      </c>
      <c r="B177" s="2">
        <v>43678</v>
      </c>
      <c r="C177" s="1" t="s">
        <v>70</v>
      </c>
      <c r="D177" s="1">
        <v>6</v>
      </c>
      <c r="E177" s="1">
        <v>21</v>
      </c>
      <c r="F177" s="1" t="s">
        <v>38</v>
      </c>
      <c r="G177" s="1">
        <v>11</v>
      </c>
      <c r="H177" s="1">
        <v>17</v>
      </c>
    </row>
    <row r="178" spans="1:8" ht="13">
      <c r="A178" s="1">
        <v>175</v>
      </c>
      <c r="B178" s="2">
        <v>43678</v>
      </c>
      <c r="C178" s="1" t="s">
        <v>38</v>
      </c>
      <c r="D178" s="1">
        <v>11</v>
      </c>
      <c r="E178" s="1">
        <v>21</v>
      </c>
      <c r="F178" s="1" t="s">
        <v>45</v>
      </c>
      <c r="G178" s="1">
        <v>15</v>
      </c>
      <c r="H178" s="1">
        <v>15</v>
      </c>
    </row>
    <row r="179" spans="1:8" ht="13">
      <c r="A179" s="1">
        <v>176</v>
      </c>
      <c r="B179" s="2">
        <v>43679</v>
      </c>
      <c r="C179" s="1" t="s">
        <v>12</v>
      </c>
      <c r="D179" s="1">
        <v>1</v>
      </c>
      <c r="E179" s="1">
        <v>21</v>
      </c>
      <c r="F179" s="1" t="s">
        <v>37</v>
      </c>
      <c r="G179" s="1">
        <v>4</v>
      </c>
      <c r="H179" s="1">
        <v>16</v>
      </c>
    </row>
    <row r="180" spans="1:8" ht="13">
      <c r="A180" s="1">
        <v>177</v>
      </c>
      <c r="B180" s="2">
        <v>43679</v>
      </c>
      <c r="C180" s="1" t="s">
        <v>12</v>
      </c>
      <c r="D180" s="1">
        <v>1</v>
      </c>
      <c r="E180" s="1">
        <v>21</v>
      </c>
      <c r="F180" s="1" t="s">
        <v>37</v>
      </c>
      <c r="G180" s="1">
        <v>4</v>
      </c>
      <c r="H180" s="1">
        <v>17</v>
      </c>
    </row>
    <row r="181" spans="1:8" ht="13">
      <c r="A181" s="1">
        <v>178</v>
      </c>
      <c r="B181" s="2">
        <v>43679</v>
      </c>
      <c r="C181" s="1" t="s">
        <v>12</v>
      </c>
      <c r="D181" s="1">
        <v>1</v>
      </c>
      <c r="E181" s="1">
        <v>21</v>
      </c>
      <c r="F181" s="1" t="s">
        <v>37</v>
      </c>
      <c r="G181" s="1">
        <v>4</v>
      </c>
      <c r="H181" s="1">
        <v>9</v>
      </c>
    </row>
    <row r="182" spans="1:8" ht="13">
      <c r="A182" s="1">
        <v>179</v>
      </c>
      <c r="B182" s="2">
        <v>43679</v>
      </c>
      <c r="C182" s="1" t="s">
        <v>45</v>
      </c>
      <c r="D182" s="1">
        <v>5</v>
      </c>
      <c r="E182" s="1">
        <v>21</v>
      </c>
      <c r="F182" s="1" t="s">
        <v>42</v>
      </c>
      <c r="G182" s="1">
        <v>14</v>
      </c>
      <c r="H182" s="1">
        <v>16</v>
      </c>
    </row>
    <row r="183" spans="1:8" ht="13">
      <c r="A183" s="1">
        <v>180</v>
      </c>
      <c r="B183" s="2">
        <v>43679</v>
      </c>
      <c r="C183" s="1" t="s">
        <v>39</v>
      </c>
      <c r="D183" s="1">
        <v>16</v>
      </c>
      <c r="E183" s="1">
        <v>21</v>
      </c>
      <c r="F183" s="1" t="s">
        <v>40</v>
      </c>
      <c r="G183" s="1">
        <v>18</v>
      </c>
      <c r="H183" s="1">
        <v>16</v>
      </c>
    </row>
    <row r="184" spans="1:8" ht="13">
      <c r="A184" s="1">
        <v>181</v>
      </c>
      <c r="B184" s="2">
        <v>43679</v>
      </c>
      <c r="C184" s="1" t="s">
        <v>40</v>
      </c>
      <c r="D184" s="1">
        <v>18</v>
      </c>
      <c r="E184" s="1">
        <v>23</v>
      </c>
      <c r="F184" s="1" t="s">
        <v>39</v>
      </c>
      <c r="G184" s="1">
        <v>16</v>
      </c>
      <c r="H184" s="1">
        <v>21</v>
      </c>
    </row>
    <row r="185" spans="1:8" ht="13">
      <c r="A185" s="1">
        <v>182</v>
      </c>
      <c r="B185" s="2">
        <v>43679</v>
      </c>
      <c r="C185" s="1" t="s">
        <v>39</v>
      </c>
      <c r="D185" s="1">
        <v>18</v>
      </c>
      <c r="E185" s="1">
        <v>21</v>
      </c>
      <c r="F185" s="1" t="s">
        <v>40</v>
      </c>
      <c r="G185" s="1">
        <v>16</v>
      </c>
      <c r="H185" s="1">
        <v>9</v>
      </c>
    </row>
    <row r="186" spans="1:8" ht="13">
      <c r="A186" s="1">
        <v>183</v>
      </c>
      <c r="B186" s="2">
        <v>43679</v>
      </c>
      <c r="C186" s="1" t="s">
        <v>12</v>
      </c>
      <c r="D186" s="1">
        <v>1</v>
      </c>
      <c r="E186" s="1">
        <v>21</v>
      </c>
      <c r="F186" s="1" t="s">
        <v>37</v>
      </c>
      <c r="G186" s="1">
        <v>4</v>
      </c>
      <c r="H186" s="1">
        <v>1</v>
      </c>
    </row>
    <row r="187" spans="1:8" ht="13">
      <c r="A187" s="1">
        <v>184</v>
      </c>
      <c r="B187" s="2">
        <v>43682</v>
      </c>
      <c r="C187" s="1" t="s">
        <v>45</v>
      </c>
      <c r="D187" s="1">
        <v>14</v>
      </c>
      <c r="E187" s="1">
        <v>21</v>
      </c>
      <c r="F187" s="1" t="s">
        <v>38</v>
      </c>
      <c r="G187" s="1">
        <v>11</v>
      </c>
      <c r="H187" s="1">
        <v>14</v>
      </c>
    </row>
    <row r="188" spans="1:8" ht="13">
      <c r="A188" s="1">
        <v>185</v>
      </c>
      <c r="B188" s="2">
        <v>43682</v>
      </c>
      <c r="C188" s="1" t="s">
        <v>45</v>
      </c>
      <c r="D188" s="1">
        <v>11</v>
      </c>
      <c r="E188" s="1">
        <v>21</v>
      </c>
      <c r="F188" s="1" t="s">
        <v>40</v>
      </c>
      <c r="G188" s="1">
        <v>17</v>
      </c>
      <c r="H188" s="1">
        <v>11</v>
      </c>
    </row>
    <row r="189" spans="1:8" ht="13">
      <c r="A189" s="1">
        <v>186</v>
      </c>
      <c r="B189" s="2">
        <v>43682</v>
      </c>
      <c r="C189" s="1" t="s">
        <v>45</v>
      </c>
      <c r="D189" s="1">
        <v>11</v>
      </c>
      <c r="E189" s="1">
        <v>21</v>
      </c>
      <c r="F189" s="1" t="s">
        <v>39</v>
      </c>
      <c r="G189" s="1">
        <v>16</v>
      </c>
      <c r="H189" s="1">
        <v>5</v>
      </c>
    </row>
    <row r="190" spans="1:8" ht="13">
      <c r="A190" s="1">
        <v>187</v>
      </c>
      <c r="B190" s="2">
        <v>43682</v>
      </c>
      <c r="C190" s="1" t="s">
        <v>45</v>
      </c>
      <c r="D190" s="1">
        <v>11</v>
      </c>
      <c r="E190" s="1">
        <v>21</v>
      </c>
      <c r="F190" s="1" t="s">
        <v>38</v>
      </c>
      <c r="G190" s="1">
        <v>12</v>
      </c>
      <c r="H190" s="1">
        <v>17</v>
      </c>
    </row>
    <row r="191" spans="1:8" ht="13">
      <c r="A191" s="1">
        <v>188</v>
      </c>
      <c r="B191" s="2">
        <v>43682</v>
      </c>
      <c r="C191" s="1" t="s">
        <v>40</v>
      </c>
      <c r="D191" s="1">
        <v>17</v>
      </c>
      <c r="E191" s="1">
        <v>21</v>
      </c>
      <c r="F191" s="1" t="s">
        <v>39</v>
      </c>
      <c r="G191" s="1">
        <v>16</v>
      </c>
      <c r="H191" s="1">
        <v>14</v>
      </c>
    </row>
    <row r="192" spans="1:8" ht="13">
      <c r="A192" s="1">
        <v>189</v>
      </c>
      <c r="B192" s="2">
        <v>43682</v>
      </c>
      <c r="C192" s="1" t="s">
        <v>38</v>
      </c>
      <c r="D192" s="1">
        <v>12</v>
      </c>
      <c r="E192" s="1">
        <v>21</v>
      </c>
      <c r="F192" s="1" t="s">
        <v>42</v>
      </c>
      <c r="G192" s="1">
        <v>15</v>
      </c>
      <c r="H192" s="1">
        <v>19</v>
      </c>
    </row>
    <row r="193" spans="1:8" ht="13">
      <c r="A193" s="1">
        <v>190</v>
      </c>
      <c r="B193" s="2">
        <v>43682</v>
      </c>
      <c r="C193" s="1" t="s">
        <v>37</v>
      </c>
      <c r="D193" s="1">
        <v>4</v>
      </c>
      <c r="E193" s="1">
        <v>21</v>
      </c>
      <c r="F193" s="1" t="s">
        <v>12</v>
      </c>
      <c r="G193" s="1">
        <v>1</v>
      </c>
      <c r="H193" s="1">
        <v>17</v>
      </c>
    </row>
    <row r="194" spans="1:8" ht="13">
      <c r="A194" s="1">
        <v>191</v>
      </c>
      <c r="B194" s="2">
        <v>43682</v>
      </c>
      <c r="C194" s="1" t="s">
        <v>12</v>
      </c>
      <c r="D194" s="1">
        <v>2</v>
      </c>
      <c r="E194" s="1">
        <v>21</v>
      </c>
      <c r="F194" s="1" t="s">
        <v>37</v>
      </c>
      <c r="G194" s="1">
        <v>1</v>
      </c>
      <c r="H194" s="1">
        <v>13</v>
      </c>
    </row>
    <row r="195" spans="1:8" ht="13">
      <c r="A195" s="1">
        <v>192</v>
      </c>
      <c r="B195" s="2">
        <v>43682</v>
      </c>
      <c r="C195" s="1" t="s">
        <v>45</v>
      </c>
      <c r="D195" s="1">
        <v>11</v>
      </c>
      <c r="E195" s="1">
        <v>21</v>
      </c>
      <c r="F195" s="1" t="s">
        <v>38</v>
      </c>
      <c r="G195" s="1">
        <v>12</v>
      </c>
      <c r="H195" s="1">
        <v>19</v>
      </c>
    </row>
    <row r="196" spans="1:8" ht="13">
      <c r="A196" s="1">
        <v>193</v>
      </c>
      <c r="B196" s="2">
        <v>43682</v>
      </c>
      <c r="C196" s="1" t="s">
        <v>39</v>
      </c>
      <c r="D196" s="1">
        <v>16</v>
      </c>
      <c r="E196" s="1">
        <v>21</v>
      </c>
      <c r="F196" s="1" t="s">
        <v>40</v>
      </c>
      <c r="G196" s="1">
        <v>17</v>
      </c>
      <c r="H196" s="1">
        <v>14</v>
      </c>
    </row>
    <row r="197" spans="1:8" ht="13">
      <c r="A197" s="1">
        <v>194</v>
      </c>
      <c r="B197" s="2">
        <v>43682</v>
      </c>
      <c r="C197" s="1" t="s">
        <v>45</v>
      </c>
      <c r="D197" s="1">
        <v>11</v>
      </c>
      <c r="E197" s="1">
        <v>21</v>
      </c>
      <c r="F197" s="1" t="s">
        <v>40</v>
      </c>
      <c r="G197" s="1">
        <v>17</v>
      </c>
      <c r="H197" s="1">
        <v>12</v>
      </c>
    </row>
    <row r="198" spans="1:8" ht="13">
      <c r="A198" s="1">
        <v>195</v>
      </c>
      <c r="B198" s="2">
        <v>43683</v>
      </c>
      <c r="C198" s="1" t="s">
        <v>45</v>
      </c>
      <c r="D198" s="1">
        <v>11</v>
      </c>
      <c r="E198" s="1">
        <v>21</v>
      </c>
      <c r="F198" s="1" t="s">
        <v>38</v>
      </c>
      <c r="G198" s="1">
        <v>12</v>
      </c>
      <c r="H198" s="1">
        <v>17</v>
      </c>
    </row>
    <row r="199" spans="1:8" ht="13">
      <c r="A199" s="1">
        <v>196</v>
      </c>
      <c r="B199" s="2">
        <v>43683</v>
      </c>
      <c r="C199" s="1" t="s">
        <v>39</v>
      </c>
      <c r="D199" s="1">
        <v>16</v>
      </c>
      <c r="E199" s="1">
        <v>21</v>
      </c>
      <c r="F199" s="1" t="s">
        <v>40</v>
      </c>
      <c r="G199" s="1">
        <v>17</v>
      </c>
      <c r="H199" s="1">
        <v>15</v>
      </c>
    </row>
    <row r="200" spans="1:8" ht="13">
      <c r="A200" s="1">
        <v>197</v>
      </c>
      <c r="B200" s="2">
        <v>43683</v>
      </c>
      <c r="C200" s="1" t="s">
        <v>45</v>
      </c>
      <c r="D200" s="1">
        <v>11</v>
      </c>
      <c r="E200" s="1">
        <v>21</v>
      </c>
      <c r="F200" s="1" t="s">
        <v>42</v>
      </c>
      <c r="G200" s="1">
        <v>15</v>
      </c>
      <c r="H200" s="1">
        <v>16</v>
      </c>
    </row>
    <row r="201" spans="1:8" ht="13">
      <c r="A201" s="1">
        <v>198</v>
      </c>
      <c r="B201" s="2">
        <v>43683</v>
      </c>
      <c r="C201" s="1" t="s">
        <v>12</v>
      </c>
      <c r="D201" s="1">
        <v>1</v>
      </c>
      <c r="E201" s="1">
        <v>21</v>
      </c>
      <c r="F201" s="1" t="s">
        <v>37</v>
      </c>
      <c r="G201" s="1">
        <v>2</v>
      </c>
      <c r="H201" s="1">
        <v>11</v>
      </c>
    </row>
    <row r="202" spans="1:8" ht="13">
      <c r="A202" s="1">
        <v>199</v>
      </c>
      <c r="B202" s="2">
        <v>43683</v>
      </c>
      <c r="C202" s="1" t="s">
        <v>12</v>
      </c>
      <c r="D202" s="1">
        <v>1</v>
      </c>
      <c r="E202" s="1">
        <v>21</v>
      </c>
      <c r="F202" s="1" t="s">
        <v>37</v>
      </c>
      <c r="G202" s="1">
        <v>2</v>
      </c>
      <c r="H202" s="1">
        <v>7</v>
      </c>
    </row>
    <row r="203" spans="1:8" ht="13">
      <c r="A203" s="1">
        <v>200</v>
      </c>
      <c r="B203" s="2">
        <v>43683</v>
      </c>
      <c r="C203" s="1" t="s">
        <v>12</v>
      </c>
      <c r="D203" s="1">
        <v>1</v>
      </c>
      <c r="E203" s="1">
        <v>21</v>
      </c>
      <c r="F203" s="1" t="s">
        <v>37</v>
      </c>
      <c r="G203" s="1">
        <v>2</v>
      </c>
      <c r="H203" s="1">
        <v>18</v>
      </c>
    </row>
    <row r="204" spans="1:8" ht="13">
      <c r="A204" s="1">
        <v>201</v>
      </c>
      <c r="B204" s="2">
        <v>43683</v>
      </c>
      <c r="C204" s="1" t="s">
        <v>45</v>
      </c>
      <c r="D204" s="1">
        <v>11</v>
      </c>
      <c r="E204" s="1">
        <v>21</v>
      </c>
      <c r="F204" s="1" t="s">
        <v>38</v>
      </c>
      <c r="G204" s="1">
        <v>12</v>
      </c>
      <c r="H204" s="1">
        <v>15</v>
      </c>
    </row>
    <row r="205" spans="1:8" ht="13">
      <c r="A205" s="1">
        <v>202</v>
      </c>
      <c r="B205" s="2">
        <v>43683</v>
      </c>
      <c r="C205" s="1" t="s">
        <v>37</v>
      </c>
      <c r="D205" s="1">
        <v>2</v>
      </c>
      <c r="E205" s="1">
        <v>21</v>
      </c>
      <c r="F205" s="1" t="s">
        <v>45</v>
      </c>
      <c r="G205" s="1">
        <v>11</v>
      </c>
      <c r="H205" s="1">
        <v>15</v>
      </c>
    </row>
    <row r="206" spans="1:8" ht="13">
      <c r="A206" s="1">
        <v>203</v>
      </c>
      <c r="B206" s="2">
        <v>43683</v>
      </c>
      <c r="C206" s="1" t="s">
        <v>38</v>
      </c>
      <c r="D206" s="1">
        <v>12</v>
      </c>
      <c r="E206" s="1">
        <v>23</v>
      </c>
      <c r="F206" s="1" t="s">
        <v>42</v>
      </c>
      <c r="G206" s="1">
        <v>15</v>
      </c>
      <c r="H206" s="1">
        <v>21</v>
      </c>
    </row>
    <row r="207" spans="1:8" ht="13">
      <c r="A207" s="1">
        <v>204</v>
      </c>
      <c r="B207" s="2">
        <v>43683</v>
      </c>
      <c r="C207" s="1" t="s">
        <v>39</v>
      </c>
      <c r="D207" s="1">
        <v>16</v>
      </c>
      <c r="E207" s="1">
        <v>21</v>
      </c>
      <c r="F207" s="1" t="s">
        <v>40</v>
      </c>
      <c r="G207" s="1">
        <v>17</v>
      </c>
      <c r="H207" s="1">
        <v>14</v>
      </c>
    </row>
    <row r="208" spans="1:8" ht="13">
      <c r="A208" s="1">
        <v>205</v>
      </c>
      <c r="B208" s="2">
        <v>43684</v>
      </c>
      <c r="C208" s="1" t="s">
        <v>38</v>
      </c>
      <c r="D208" s="1">
        <v>12</v>
      </c>
      <c r="E208" s="1">
        <v>21</v>
      </c>
      <c r="F208" s="1" t="s">
        <v>45</v>
      </c>
      <c r="G208" s="1">
        <v>11</v>
      </c>
      <c r="H208" s="1">
        <v>17</v>
      </c>
    </row>
    <row r="209" spans="1:8" ht="13">
      <c r="A209" s="1">
        <v>206</v>
      </c>
      <c r="B209" s="2">
        <v>43684</v>
      </c>
      <c r="C209" s="1" t="s">
        <v>39</v>
      </c>
      <c r="D209" s="1">
        <v>16</v>
      </c>
      <c r="E209" s="1">
        <v>21</v>
      </c>
      <c r="F209" s="1" t="s">
        <v>40</v>
      </c>
      <c r="G209" s="1">
        <v>17</v>
      </c>
      <c r="H209" s="1">
        <v>14</v>
      </c>
    </row>
    <row r="210" spans="1:8" ht="13">
      <c r="A210" s="1">
        <v>207</v>
      </c>
      <c r="B210" s="2">
        <v>43684</v>
      </c>
      <c r="C210" s="1" t="s">
        <v>38</v>
      </c>
      <c r="D210" s="1">
        <v>11</v>
      </c>
      <c r="E210" s="1">
        <v>21</v>
      </c>
      <c r="F210" s="1" t="s">
        <v>39</v>
      </c>
      <c r="G210" s="1">
        <v>16</v>
      </c>
      <c r="H210" s="1">
        <v>5</v>
      </c>
    </row>
    <row r="211" spans="1:8" ht="13">
      <c r="A211" s="1">
        <v>208</v>
      </c>
      <c r="B211" s="2">
        <v>43684</v>
      </c>
      <c r="C211" s="1" t="s">
        <v>58</v>
      </c>
      <c r="D211" s="1">
        <v>29</v>
      </c>
      <c r="E211" s="1">
        <v>22</v>
      </c>
      <c r="F211" s="1" t="s">
        <v>41</v>
      </c>
      <c r="G211" s="1">
        <v>33</v>
      </c>
      <c r="H211" s="1">
        <v>20</v>
      </c>
    </row>
    <row r="212" spans="1:8" ht="13">
      <c r="A212" s="1">
        <v>209</v>
      </c>
      <c r="B212" s="2">
        <v>43684</v>
      </c>
      <c r="C212" s="1" t="s">
        <v>38</v>
      </c>
      <c r="D212" s="1">
        <v>11</v>
      </c>
      <c r="E212" s="1">
        <v>21</v>
      </c>
      <c r="F212" s="1" t="s">
        <v>42</v>
      </c>
      <c r="G212" s="1">
        <v>15</v>
      </c>
      <c r="H212" s="1">
        <v>15</v>
      </c>
    </row>
    <row r="213" spans="1:8" ht="13">
      <c r="A213" s="1">
        <v>210</v>
      </c>
      <c r="B213" s="2">
        <v>43684</v>
      </c>
      <c r="C213" s="1" t="s">
        <v>38</v>
      </c>
      <c r="D213" s="1">
        <v>11</v>
      </c>
      <c r="E213" s="1">
        <v>22</v>
      </c>
      <c r="F213" s="1" t="s">
        <v>45</v>
      </c>
      <c r="G213" s="1">
        <v>12</v>
      </c>
      <c r="H213" s="1">
        <v>20</v>
      </c>
    </row>
    <row r="214" spans="1:8" ht="13">
      <c r="A214" s="1">
        <v>211</v>
      </c>
      <c r="B214" s="2">
        <v>43684</v>
      </c>
      <c r="C214" s="1" t="s">
        <v>45</v>
      </c>
      <c r="D214" s="1">
        <v>12</v>
      </c>
      <c r="E214" s="1">
        <v>21</v>
      </c>
      <c r="F214" s="1" t="s">
        <v>38</v>
      </c>
      <c r="G214" s="1">
        <v>11</v>
      </c>
      <c r="H214" s="1">
        <v>18</v>
      </c>
    </row>
    <row r="215" spans="1:8" ht="13">
      <c r="A215" s="1">
        <v>212</v>
      </c>
      <c r="B215" s="2">
        <v>43684</v>
      </c>
      <c r="C215" s="1" t="s">
        <v>39</v>
      </c>
      <c r="D215" s="1">
        <v>16</v>
      </c>
      <c r="E215" s="1">
        <v>21</v>
      </c>
      <c r="F215" s="1" t="s">
        <v>40</v>
      </c>
      <c r="G215" s="1">
        <v>17</v>
      </c>
      <c r="H215" s="1">
        <v>14</v>
      </c>
    </row>
    <row r="216" spans="1:8" ht="13">
      <c r="A216" s="1">
        <v>213</v>
      </c>
      <c r="B216" s="2">
        <v>43685</v>
      </c>
      <c r="C216" s="1" t="s">
        <v>45</v>
      </c>
      <c r="D216" s="1">
        <v>12</v>
      </c>
      <c r="E216" s="1">
        <v>21</v>
      </c>
      <c r="F216" s="1" t="s">
        <v>38</v>
      </c>
      <c r="G216" s="1">
        <v>11</v>
      </c>
      <c r="H216" s="1">
        <v>17</v>
      </c>
    </row>
    <row r="217" spans="1:8" ht="13">
      <c r="A217" s="1">
        <v>214</v>
      </c>
      <c r="B217" s="2">
        <v>43685</v>
      </c>
      <c r="C217" s="1" t="s">
        <v>38</v>
      </c>
      <c r="D217" s="1">
        <v>12</v>
      </c>
      <c r="E217" s="1">
        <v>21</v>
      </c>
      <c r="F217" s="1" t="s">
        <v>42</v>
      </c>
      <c r="G217" s="1">
        <v>15</v>
      </c>
      <c r="H217" s="1">
        <v>18</v>
      </c>
    </row>
    <row r="218" spans="1:8" ht="13">
      <c r="A218" s="1">
        <v>215</v>
      </c>
      <c r="B218" s="2">
        <v>43685</v>
      </c>
      <c r="C218" s="1" t="s">
        <v>45</v>
      </c>
      <c r="D218" s="1">
        <v>11</v>
      </c>
      <c r="E218" s="1">
        <v>21</v>
      </c>
      <c r="F218" s="1" t="s">
        <v>38</v>
      </c>
      <c r="G218" s="1">
        <v>12</v>
      </c>
      <c r="H218" s="1">
        <v>17</v>
      </c>
    </row>
    <row r="219" spans="1:8" ht="13">
      <c r="A219" s="1">
        <v>216</v>
      </c>
      <c r="B219" s="2">
        <v>43685</v>
      </c>
      <c r="C219" s="1" t="s">
        <v>39</v>
      </c>
      <c r="D219" s="1">
        <v>16</v>
      </c>
      <c r="E219" s="1">
        <v>21</v>
      </c>
      <c r="F219" s="1" t="s">
        <v>40</v>
      </c>
      <c r="G219" s="1">
        <v>17</v>
      </c>
      <c r="H219" s="1">
        <v>16</v>
      </c>
    </row>
    <row r="220" spans="1:8" ht="13">
      <c r="A220" s="1">
        <v>217</v>
      </c>
      <c r="B220" s="2">
        <v>43685</v>
      </c>
      <c r="C220" s="1" t="s">
        <v>39</v>
      </c>
      <c r="D220" s="1">
        <v>16</v>
      </c>
      <c r="E220" s="1">
        <v>21</v>
      </c>
      <c r="F220" s="1" t="s">
        <v>58</v>
      </c>
      <c r="G220" s="1">
        <v>29</v>
      </c>
      <c r="H220" s="1">
        <v>10</v>
      </c>
    </row>
    <row r="221" spans="1:8" ht="13">
      <c r="A221" s="1">
        <v>218</v>
      </c>
      <c r="B221" s="2">
        <v>43685</v>
      </c>
      <c r="C221" s="1" t="s">
        <v>40</v>
      </c>
      <c r="D221" s="1">
        <v>17</v>
      </c>
      <c r="E221" s="1">
        <v>21</v>
      </c>
      <c r="F221" s="1" t="s">
        <v>39</v>
      </c>
      <c r="G221" s="1">
        <v>16</v>
      </c>
      <c r="H221" s="1">
        <v>16</v>
      </c>
    </row>
    <row r="222" spans="1:8" ht="13">
      <c r="A222" s="1">
        <v>219</v>
      </c>
      <c r="B222" s="2">
        <v>43685</v>
      </c>
      <c r="C222" s="1" t="s">
        <v>78</v>
      </c>
      <c r="D222" s="1">
        <v>32</v>
      </c>
      <c r="E222" s="1">
        <v>21</v>
      </c>
      <c r="F222" s="1" t="s">
        <v>58</v>
      </c>
      <c r="G222" s="1">
        <v>29</v>
      </c>
      <c r="H222" s="1">
        <v>19</v>
      </c>
    </row>
    <row r="223" spans="1:8" ht="13">
      <c r="A223" s="1">
        <v>220</v>
      </c>
      <c r="B223" s="2">
        <v>43685</v>
      </c>
      <c r="C223" s="1" t="s">
        <v>78</v>
      </c>
      <c r="D223" s="1">
        <v>29</v>
      </c>
      <c r="E223" s="1">
        <v>21</v>
      </c>
      <c r="F223" s="1" t="s">
        <v>79</v>
      </c>
      <c r="G223" s="1">
        <v>33</v>
      </c>
      <c r="H223" s="1">
        <v>12</v>
      </c>
    </row>
    <row r="224" spans="1:8" ht="13">
      <c r="A224" s="1">
        <v>221</v>
      </c>
      <c r="B224" s="2">
        <v>43685</v>
      </c>
      <c r="C224" s="1" t="s">
        <v>57</v>
      </c>
      <c r="D224" s="1">
        <v>4</v>
      </c>
      <c r="E224" s="1">
        <v>21</v>
      </c>
      <c r="F224" s="1" t="s">
        <v>35</v>
      </c>
      <c r="G224" s="1">
        <v>7</v>
      </c>
      <c r="H224" s="1">
        <v>16</v>
      </c>
    </row>
    <row r="225" spans="1:8" ht="13">
      <c r="A225" s="1">
        <v>222</v>
      </c>
      <c r="B225" s="2">
        <v>43685</v>
      </c>
      <c r="C225" s="1" t="s">
        <v>35</v>
      </c>
      <c r="D225" s="1">
        <v>7</v>
      </c>
      <c r="E225" s="1">
        <v>21</v>
      </c>
      <c r="F225" s="1" t="s">
        <v>38</v>
      </c>
      <c r="G225" s="1">
        <v>11</v>
      </c>
      <c r="H225" s="1">
        <v>10</v>
      </c>
    </row>
    <row r="226" spans="1:8" ht="13">
      <c r="A226" s="1">
        <v>223</v>
      </c>
      <c r="B226" s="2">
        <v>43685</v>
      </c>
      <c r="C226" s="1" t="s">
        <v>37</v>
      </c>
      <c r="D226" s="1">
        <v>2</v>
      </c>
      <c r="E226" s="1">
        <v>21</v>
      </c>
      <c r="F226" s="1" t="s">
        <v>12</v>
      </c>
      <c r="G226" s="1">
        <v>1</v>
      </c>
      <c r="H226" s="1">
        <v>18</v>
      </c>
    </row>
    <row r="227" spans="1:8" ht="13">
      <c r="A227" s="1">
        <v>224</v>
      </c>
      <c r="B227" s="2">
        <v>43685</v>
      </c>
      <c r="C227" s="1" t="s">
        <v>38</v>
      </c>
      <c r="D227" s="1">
        <v>12</v>
      </c>
      <c r="E227" s="1">
        <v>21</v>
      </c>
      <c r="F227" s="1" t="s">
        <v>39</v>
      </c>
      <c r="G227" s="1">
        <v>17</v>
      </c>
      <c r="H227" s="1">
        <v>14</v>
      </c>
    </row>
    <row r="228" spans="1:8" ht="13">
      <c r="A228" s="1">
        <v>225</v>
      </c>
      <c r="B228" s="2">
        <v>43685</v>
      </c>
      <c r="C228" s="1" t="s">
        <v>57</v>
      </c>
      <c r="D228" s="1">
        <v>4</v>
      </c>
      <c r="E228" s="1">
        <v>21</v>
      </c>
      <c r="F228" s="1" t="s">
        <v>45</v>
      </c>
      <c r="G228" s="1">
        <v>11</v>
      </c>
      <c r="H228" s="1">
        <v>12</v>
      </c>
    </row>
    <row r="229" spans="1:8" ht="13">
      <c r="A229" s="1">
        <v>226</v>
      </c>
      <c r="B229" s="2">
        <v>43685</v>
      </c>
      <c r="C229" s="1" t="s">
        <v>12</v>
      </c>
      <c r="D229" s="1">
        <v>1</v>
      </c>
      <c r="E229" s="1">
        <v>21</v>
      </c>
      <c r="F229" s="1" t="s">
        <v>38</v>
      </c>
      <c r="G229" s="1">
        <v>12</v>
      </c>
      <c r="H229" s="1">
        <v>10</v>
      </c>
    </row>
    <row r="230" spans="1:8" ht="13">
      <c r="A230" s="1">
        <v>227</v>
      </c>
      <c r="B230" s="2">
        <v>43685</v>
      </c>
      <c r="C230" s="1" t="s">
        <v>42</v>
      </c>
      <c r="D230" s="1">
        <v>15</v>
      </c>
      <c r="E230" s="1">
        <v>21</v>
      </c>
      <c r="F230" s="1" t="s">
        <v>40</v>
      </c>
      <c r="G230" s="1">
        <v>16</v>
      </c>
      <c r="H230" s="1">
        <v>14</v>
      </c>
    </row>
    <row r="231" spans="1:8" ht="13">
      <c r="A231" s="1">
        <v>228</v>
      </c>
      <c r="B231" s="2">
        <v>43685</v>
      </c>
      <c r="C231" s="1" t="s">
        <v>78</v>
      </c>
      <c r="D231" s="1">
        <v>29</v>
      </c>
      <c r="E231" s="1">
        <v>21</v>
      </c>
      <c r="F231" s="1" t="s">
        <v>58</v>
      </c>
      <c r="G231" s="1">
        <v>30</v>
      </c>
      <c r="H231" s="1">
        <v>14</v>
      </c>
    </row>
    <row r="232" spans="1:8" ht="13">
      <c r="A232" s="1">
        <v>229</v>
      </c>
      <c r="B232" s="2">
        <v>43685</v>
      </c>
      <c r="C232" s="1" t="s">
        <v>42</v>
      </c>
      <c r="D232" s="1">
        <v>15</v>
      </c>
      <c r="E232" s="1">
        <v>21</v>
      </c>
      <c r="F232" s="1" t="s">
        <v>39</v>
      </c>
      <c r="G232" s="1">
        <v>17</v>
      </c>
      <c r="H232" s="1">
        <v>16</v>
      </c>
    </row>
    <row r="233" spans="1:8" ht="13">
      <c r="A233" s="1">
        <v>230</v>
      </c>
      <c r="B233" s="2">
        <v>43685</v>
      </c>
      <c r="C233" s="1" t="s">
        <v>39</v>
      </c>
      <c r="D233" s="1">
        <v>17</v>
      </c>
      <c r="E233" s="1">
        <v>21</v>
      </c>
      <c r="F233" s="1" t="s">
        <v>42</v>
      </c>
      <c r="G233" s="1">
        <v>15</v>
      </c>
      <c r="H233" s="1">
        <v>15</v>
      </c>
    </row>
    <row r="234" spans="1:8" ht="13">
      <c r="A234" s="1">
        <v>231</v>
      </c>
      <c r="B234" s="2">
        <v>43686</v>
      </c>
      <c r="C234" s="1" t="s">
        <v>39</v>
      </c>
      <c r="D234" s="1">
        <v>18</v>
      </c>
      <c r="E234" s="1">
        <v>21</v>
      </c>
      <c r="F234" s="1" t="s">
        <v>40</v>
      </c>
      <c r="G234" s="1">
        <v>17</v>
      </c>
      <c r="H234" s="1">
        <v>13</v>
      </c>
    </row>
    <row r="235" spans="1:8" ht="13">
      <c r="A235" s="1">
        <v>232</v>
      </c>
      <c r="B235" s="2">
        <v>43686</v>
      </c>
      <c r="C235" s="1" t="s">
        <v>45</v>
      </c>
      <c r="D235" s="1">
        <v>11</v>
      </c>
      <c r="E235" s="1">
        <v>21</v>
      </c>
      <c r="F235" s="1" t="s">
        <v>38</v>
      </c>
      <c r="G235" s="1">
        <v>12</v>
      </c>
      <c r="H235" s="1">
        <v>17</v>
      </c>
    </row>
    <row r="236" spans="1:8" ht="13">
      <c r="A236" s="1">
        <v>233</v>
      </c>
      <c r="B236" s="2">
        <v>43686</v>
      </c>
      <c r="C236" s="1" t="s">
        <v>45</v>
      </c>
      <c r="D236" s="1">
        <v>11</v>
      </c>
      <c r="E236" s="1">
        <v>21</v>
      </c>
      <c r="F236" s="1" t="s">
        <v>42</v>
      </c>
      <c r="G236" s="1">
        <v>16</v>
      </c>
      <c r="H236" s="1">
        <v>12</v>
      </c>
    </row>
    <row r="237" spans="1:8" ht="13">
      <c r="A237" s="1">
        <v>234</v>
      </c>
      <c r="B237" s="2">
        <v>43686</v>
      </c>
      <c r="C237" s="1" t="s">
        <v>42</v>
      </c>
      <c r="D237" s="1">
        <v>6</v>
      </c>
      <c r="E237" s="1">
        <v>21</v>
      </c>
      <c r="F237" s="1" t="s">
        <v>39</v>
      </c>
      <c r="G237" s="1">
        <v>15</v>
      </c>
      <c r="H237" s="1">
        <v>20</v>
      </c>
    </row>
    <row r="238" spans="1:8" ht="13">
      <c r="A238" s="1">
        <v>235</v>
      </c>
      <c r="B238" s="2">
        <v>43686</v>
      </c>
      <c r="C238" s="1" t="s">
        <v>38</v>
      </c>
      <c r="D238" s="1">
        <v>12</v>
      </c>
      <c r="E238" s="1">
        <v>24</v>
      </c>
      <c r="F238" s="1" t="s">
        <v>42</v>
      </c>
      <c r="G238" s="1">
        <v>15</v>
      </c>
      <c r="H238" s="1">
        <v>22</v>
      </c>
    </row>
    <row r="239" spans="1:8" ht="13">
      <c r="A239" s="1">
        <v>236</v>
      </c>
      <c r="B239" s="2">
        <v>43686</v>
      </c>
      <c r="C239" s="1" t="s">
        <v>38</v>
      </c>
      <c r="D239" s="1">
        <v>12</v>
      </c>
      <c r="E239" s="1">
        <v>21</v>
      </c>
      <c r="F239" s="1" t="s">
        <v>39</v>
      </c>
      <c r="G239" s="1">
        <v>16</v>
      </c>
      <c r="H239" s="1">
        <v>18</v>
      </c>
    </row>
    <row r="240" spans="1:8" ht="13">
      <c r="A240" s="1">
        <v>237</v>
      </c>
      <c r="B240" s="2">
        <v>43686</v>
      </c>
      <c r="C240" s="1" t="s">
        <v>45</v>
      </c>
      <c r="D240" s="1">
        <v>11</v>
      </c>
      <c r="E240" s="1">
        <v>21</v>
      </c>
      <c r="F240" s="1" t="s">
        <v>40</v>
      </c>
      <c r="G240" s="1">
        <v>17</v>
      </c>
      <c r="H240" s="1">
        <v>3</v>
      </c>
    </row>
    <row r="241" spans="1:8" ht="13">
      <c r="A241" s="1">
        <v>238</v>
      </c>
      <c r="B241" s="2">
        <v>43686</v>
      </c>
      <c r="C241" s="1" t="s">
        <v>45</v>
      </c>
      <c r="D241" s="1">
        <v>11</v>
      </c>
      <c r="E241" s="1">
        <v>21</v>
      </c>
      <c r="F241" s="1" t="s">
        <v>38</v>
      </c>
      <c r="G241" s="1">
        <v>12</v>
      </c>
      <c r="H241" s="1">
        <v>19</v>
      </c>
    </row>
    <row r="242" spans="1:8" ht="13">
      <c r="A242" s="1">
        <v>239</v>
      </c>
      <c r="B242" s="2">
        <v>43686</v>
      </c>
      <c r="C242" s="1" t="s">
        <v>78</v>
      </c>
      <c r="D242" s="1">
        <v>29</v>
      </c>
      <c r="E242" s="1">
        <v>21</v>
      </c>
      <c r="F242" s="1" t="s">
        <v>40</v>
      </c>
      <c r="G242" s="1">
        <v>17</v>
      </c>
      <c r="H242" s="1">
        <v>13</v>
      </c>
    </row>
    <row r="243" spans="1:8" ht="13">
      <c r="A243" s="1">
        <v>240</v>
      </c>
      <c r="B243" s="2">
        <v>43686</v>
      </c>
      <c r="C243" s="1" t="s">
        <v>38</v>
      </c>
      <c r="D243" s="1">
        <v>12</v>
      </c>
      <c r="E243" s="1">
        <v>21</v>
      </c>
      <c r="F243" s="1" t="s">
        <v>42</v>
      </c>
      <c r="G243" s="1">
        <v>15</v>
      </c>
      <c r="H243" s="1">
        <v>12</v>
      </c>
    </row>
    <row r="244" spans="1:8" ht="13">
      <c r="A244" s="1">
        <v>241</v>
      </c>
      <c r="B244" s="2">
        <v>43686</v>
      </c>
      <c r="C244" s="1" t="s">
        <v>58</v>
      </c>
      <c r="D244" s="1">
        <v>17</v>
      </c>
      <c r="E244" s="1">
        <v>21</v>
      </c>
      <c r="F244" s="1" t="s">
        <v>78</v>
      </c>
      <c r="G244" s="1">
        <v>30</v>
      </c>
      <c r="H244" s="1">
        <v>19</v>
      </c>
    </row>
    <row r="245" spans="1:8" ht="13">
      <c r="A245" s="1">
        <v>242</v>
      </c>
      <c r="B245" s="2">
        <v>43686</v>
      </c>
      <c r="C245" s="1" t="s">
        <v>12</v>
      </c>
      <c r="D245" s="1">
        <v>2</v>
      </c>
      <c r="E245" s="1">
        <v>21</v>
      </c>
      <c r="F245" s="1" t="s">
        <v>37</v>
      </c>
      <c r="G245" s="1">
        <v>1</v>
      </c>
      <c r="H245" s="1">
        <v>10</v>
      </c>
    </row>
    <row r="246" spans="1:8" ht="13">
      <c r="A246" s="1">
        <v>243</v>
      </c>
      <c r="B246" s="2">
        <v>43686</v>
      </c>
      <c r="C246" s="1" t="s">
        <v>12</v>
      </c>
      <c r="D246" s="1">
        <v>1</v>
      </c>
      <c r="E246" s="1">
        <v>21</v>
      </c>
      <c r="F246" s="1" t="s">
        <v>37</v>
      </c>
      <c r="G246" s="1">
        <v>2</v>
      </c>
      <c r="H246" s="1">
        <v>16</v>
      </c>
    </row>
    <row r="247" spans="1:8" ht="13">
      <c r="A247" s="1">
        <v>244</v>
      </c>
      <c r="B247" s="2">
        <v>43686</v>
      </c>
      <c r="C247" s="1" t="s">
        <v>12</v>
      </c>
      <c r="D247" s="1">
        <v>1</v>
      </c>
      <c r="E247" s="1">
        <v>21</v>
      </c>
      <c r="F247" s="1" t="s">
        <v>37</v>
      </c>
      <c r="G247" s="1">
        <v>2</v>
      </c>
      <c r="H247" s="1">
        <v>15</v>
      </c>
    </row>
    <row r="248" spans="1:8" ht="13">
      <c r="A248" s="1">
        <v>245</v>
      </c>
      <c r="B248" s="2">
        <v>43686</v>
      </c>
      <c r="C248" s="1" t="s">
        <v>12</v>
      </c>
      <c r="D248" s="1">
        <v>1</v>
      </c>
      <c r="E248" s="1">
        <v>21</v>
      </c>
      <c r="F248" s="1" t="s">
        <v>37</v>
      </c>
      <c r="G248" s="1">
        <v>2</v>
      </c>
      <c r="H248" s="1">
        <v>18</v>
      </c>
    </row>
    <row r="249" spans="1:8" ht="13">
      <c r="A249" s="1">
        <v>246</v>
      </c>
      <c r="B249" s="2">
        <v>43686</v>
      </c>
      <c r="C249" s="1" t="s">
        <v>37</v>
      </c>
      <c r="D249" s="1">
        <v>2</v>
      </c>
      <c r="E249" s="1">
        <v>21</v>
      </c>
      <c r="F249" s="1" t="s">
        <v>12</v>
      </c>
      <c r="G249" s="1">
        <v>1</v>
      </c>
      <c r="H249" s="1">
        <v>19</v>
      </c>
    </row>
    <row r="250" spans="1:8" ht="13">
      <c r="A250" s="1">
        <v>247</v>
      </c>
      <c r="B250" s="2">
        <v>43689</v>
      </c>
      <c r="C250" s="1" t="s">
        <v>45</v>
      </c>
      <c r="D250" s="1">
        <v>11</v>
      </c>
      <c r="E250" s="1">
        <v>21</v>
      </c>
      <c r="F250" s="1" t="s">
        <v>38</v>
      </c>
      <c r="G250" s="1">
        <v>12</v>
      </c>
      <c r="H250" s="1">
        <v>19</v>
      </c>
    </row>
    <row r="251" spans="1:8" ht="13">
      <c r="A251" s="1">
        <v>248</v>
      </c>
      <c r="B251" s="2">
        <v>43689</v>
      </c>
      <c r="C251" s="1" t="s">
        <v>45</v>
      </c>
      <c r="D251" s="1">
        <v>11</v>
      </c>
      <c r="E251" s="1">
        <v>21</v>
      </c>
      <c r="F251" s="1" t="s">
        <v>40</v>
      </c>
      <c r="G251" s="1">
        <v>16</v>
      </c>
      <c r="H251" s="1">
        <v>11</v>
      </c>
    </row>
    <row r="252" spans="1:8" ht="13">
      <c r="A252" s="1">
        <v>249</v>
      </c>
      <c r="B252" s="2">
        <v>43689</v>
      </c>
      <c r="C252" s="1" t="s">
        <v>37</v>
      </c>
      <c r="D252" s="1">
        <v>2</v>
      </c>
      <c r="E252" s="1">
        <v>21</v>
      </c>
      <c r="F252" s="1" t="s">
        <v>36</v>
      </c>
      <c r="G252" s="1">
        <v>5</v>
      </c>
      <c r="H252" s="1">
        <v>16</v>
      </c>
    </row>
    <row r="253" spans="1:8" ht="13">
      <c r="A253" s="1">
        <v>250</v>
      </c>
      <c r="B253" s="2">
        <v>43689</v>
      </c>
      <c r="C253" s="1" t="s">
        <v>36</v>
      </c>
      <c r="D253" s="1">
        <v>5</v>
      </c>
      <c r="E253" s="1">
        <v>21</v>
      </c>
      <c r="F253" s="1" t="s">
        <v>45</v>
      </c>
      <c r="G253" s="1">
        <v>11</v>
      </c>
      <c r="H253" s="1">
        <v>11</v>
      </c>
    </row>
    <row r="254" spans="1:8" ht="13">
      <c r="A254" s="1">
        <v>251</v>
      </c>
      <c r="B254" s="2">
        <v>43689</v>
      </c>
      <c r="C254" s="1" t="s">
        <v>38</v>
      </c>
      <c r="D254" s="1">
        <v>12</v>
      </c>
      <c r="E254" s="1">
        <v>21</v>
      </c>
      <c r="F254" s="1" t="s">
        <v>39</v>
      </c>
      <c r="G254" s="1">
        <v>16</v>
      </c>
      <c r="H254" s="1">
        <v>12</v>
      </c>
    </row>
    <row r="255" spans="1:8" ht="13">
      <c r="A255" s="1">
        <v>252</v>
      </c>
      <c r="B255" s="2">
        <v>43689</v>
      </c>
      <c r="C255" s="1" t="s">
        <v>39</v>
      </c>
      <c r="D255" s="1">
        <v>16</v>
      </c>
      <c r="E255" s="1">
        <v>24</v>
      </c>
      <c r="F255" s="1" t="s">
        <v>40</v>
      </c>
      <c r="G255" s="1">
        <v>17</v>
      </c>
      <c r="H255" s="1">
        <v>22</v>
      </c>
    </row>
    <row r="256" spans="1:8" ht="13">
      <c r="A256" s="1">
        <v>253</v>
      </c>
      <c r="B256" s="2">
        <v>43689</v>
      </c>
      <c r="C256" s="1" t="s">
        <v>38</v>
      </c>
      <c r="D256" s="1">
        <v>12</v>
      </c>
      <c r="E256" s="1">
        <v>22</v>
      </c>
      <c r="F256" s="1" t="s">
        <v>42</v>
      </c>
      <c r="G256" s="1">
        <v>15</v>
      </c>
      <c r="H256" s="1">
        <v>20</v>
      </c>
    </row>
    <row r="257" spans="1:8" ht="13">
      <c r="A257" s="1">
        <v>254</v>
      </c>
      <c r="B257" s="2">
        <v>43689</v>
      </c>
      <c r="C257" s="1" t="s">
        <v>37</v>
      </c>
      <c r="D257" s="1">
        <v>2</v>
      </c>
      <c r="E257" s="1">
        <v>21</v>
      </c>
      <c r="F257" s="1" t="s">
        <v>12</v>
      </c>
      <c r="G257" s="1">
        <v>1</v>
      </c>
      <c r="H257" s="1">
        <v>19</v>
      </c>
    </row>
    <row r="258" spans="1:8" ht="13">
      <c r="A258" s="1">
        <v>255</v>
      </c>
      <c r="B258" s="2">
        <v>43689</v>
      </c>
      <c r="C258" s="1" t="s">
        <v>12</v>
      </c>
      <c r="D258" s="1">
        <v>2</v>
      </c>
      <c r="E258" s="1">
        <v>21</v>
      </c>
      <c r="F258" s="1" t="s">
        <v>37</v>
      </c>
      <c r="G258" s="1">
        <v>1</v>
      </c>
      <c r="H258" s="1">
        <v>7</v>
      </c>
    </row>
    <row r="259" spans="1:8" ht="13">
      <c r="A259" s="1">
        <v>256</v>
      </c>
      <c r="B259" s="2">
        <v>43689</v>
      </c>
      <c r="C259" s="1" t="s">
        <v>12</v>
      </c>
      <c r="D259" s="1">
        <v>1</v>
      </c>
      <c r="E259" s="1">
        <v>21</v>
      </c>
      <c r="F259" s="1" t="s">
        <v>37</v>
      </c>
      <c r="G259" s="1">
        <v>2</v>
      </c>
      <c r="H259" s="1">
        <v>4</v>
      </c>
    </row>
    <row r="260" spans="1:8" ht="13">
      <c r="A260" s="1">
        <v>257</v>
      </c>
      <c r="B260" s="2">
        <v>43689</v>
      </c>
      <c r="C260" s="1" t="s">
        <v>37</v>
      </c>
      <c r="D260" s="1">
        <v>2</v>
      </c>
      <c r="E260" s="1">
        <v>21</v>
      </c>
      <c r="F260" s="1" t="s">
        <v>45</v>
      </c>
      <c r="G260" s="1">
        <v>11</v>
      </c>
      <c r="H260" s="1">
        <v>8</v>
      </c>
    </row>
    <row r="261" spans="1:8" ht="13">
      <c r="A261" s="1">
        <v>258</v>
      </c>
      <c r="B261" s="2">
        <v>43689</v>
      </c>
      <c r="C261" s="1" t="s">
        <v>39</v>
      </c>
      <c r="D261" s="1">
        <v>16</v>
      </c>
      <c r="E261" s="1">
        <v>21</v>
      </c>
      <c r="F261" s="1" t="s">
        <v>40</v>
      </c>
      <c r="G261" s="1">
        <v>17</v>
      </c>
      <c r="H261" s="1">
        <v>18</v>
      </c>
    </row>
    <row r="262" spans="1:8" ht="13">
      <c r="A262" s="1">
        <v>259</v>
      </c>
      <c r="B262" s="2">
        <v>43689</v>
      </c>
      <c r="C262" s="1" t="s">
        <v>45</v>
      </c>
      <c r="D262" s="1">
        <v>11</v>
      </c>
      <c r="E262" s="1">
        <v>21</v>
      </c>
      <c r="F262" s="1" t="s">
        <v>38</v>
      </c>
      <c r="G262" s="1">
        <v>12</v>
      </c>
      <c r="H262" s="1">
        <v>16</v>
      </c>
    </row>
    <row r="263" spans="1:8" ht="13">
      <c r="A263" s="1">
        <v>260</v>
      </c>
      <c r="B263" s="2">
        <v>43689</v>
      </c>
      <c r="C263" s="1" t="s">
        <v>38</v>
      </c>
      <c r="D263" s="1">
        <v>12</v>
      </c>
      <c r="E263" s="1">
        <v>21</v>
      </c>
      <c r="F263" s="1" t="s">
        <v>45</v>
      </c>
      <c r="G263" s="1">
        <v>11</v>
      </c>
      <c r="H263" s="1">
        <v>18</v>
      </c>
    </row>
    <row r="264" spans="1:8" ht="13">
      <c r="A264" s="1">
        <v>261</v>
      </c>
      <c r="B264" s="2">
        <v>43689</v>
      </c>
      <c r="C264" s="1" t="s">
        <v>38</v>
      </c>
      <c r="D264" s="1">
        <v>12</v>
      </c>
      <c r="E264" s="1">
        <v>21</v>
      </c>
      <c r="F264" s="1" t="s">
        <v>45</v>
      </c>
      <c r="G264" s="1">
        <v>11</v>
      </c>
      <c r="H264" s="1">
        <v>14</v>
      </c>
    </row>
    <row r="265" spans="1:8" ht="13">
      <c r="A265" s="1">
        <v>262</v>
      </c>
      <c r="B265" s="2">
        <v>43690</v>
      </c>
      <c r="C265" s="1" t="s">
        <v>39</v>
      </c>
      <c r="D265" s="1">
        <v>16</v>
      </c>
      <c r="E265" s="1">
        <v>21</v>
      </c>
      <c r="F265" s="1" t="s">
        <v>40</v>
      </c>
      <c r="G265" s="1">
        <v>19</v>
      </c>
      <c r="H265" s="1">
        <v>19</v>
      </c>
    </row>
    <row r="266" spans="1:8" ht="13">
      <c r="A266" s="1">
        <v>263</v>
      </c>
      <c r="B266" s="2">
        <v>43690</v>
      </c>
      <c r="C266" s="1" t="s">
        <v>39</v>
      </c>
      <c r="D266" s="1">
        <v>16</v>
      </c>
      <c r="E266" s="1">
        <v>21</v>
      </c>
      <c r="F266" s="1" t="s">
        <v>42</v>
      </c>
      <c r="G266" s="1">
        <v>15</v>
      </c>
      <c r="H266" s="1">
        <v>19</v>
      </c>
    </row>
    <row r="267" spans="1:8" ht="13">
      <c r="A267" s="1">
        <v>264</v>
      </c>
      <c r="B267" s="2">
        <v>43690</v>
      </c>
      <c r="C267" s="1" t="s">
        <v>39</v>
      </c>
      <c r="D267" s="1">
        <v>16</v>
      </c>
      <c r="E267" s="1">
        <v>21</v>
      </c>
      <c r="F267" s="1" t="s">
        <v>46</v>
      </c>
      <c r="G267" s="1">
        <v>20</v>
      </c>
      <c r="H267" s="1">
        <v>19</v>
      </c>
    </row>
    <row r="268" spans="1:8" ht="13">
      <c r="A268" s="1">
        <v>265</v>
      </c>
      <c r="B268" s="2">
        <v>43690</v>
      </c>
      <c r="C268" s="1" t="s">
        <v>25</v>
      </c>
      <c r="D268" s="1">
        <v>3</v>
      </c>
      <c r="E268" s="1">
        <v>21</v>
      </c>
      <c r="F268" s="1" t="s">
        <v>38</v>
      </c>
      <c r="G268" s="1">
        <v>12</v>
      </c>
      <c r="H268" s="1">
        <v>14</v>
      </c>
    </row>
    <row r="269" spans="1:8" ht="13">
      <c r="A269" s="1">
        <v>266</v>
      </c>
      <c r="B269" s="2">
        <v>43690</v>
      </c>
      <c r="C269" s="1" t="s">
        <v>38</v>
      </c>
      <c r="D269" s="1">
        <v>12</v>
      </c>
      <c r="E269" s="1">
        <v>21</v>
      </c>
      <c r="F269" s="1" t="s">
        <v>42</v>
      </c>
      <c r="G269" s="1">
        <v>16</v>
      </c>
      <c r="H269" s="1">
        <v>19</v>
      </c>
    </row>
    <row r="270" spans="1:8" ht="13">
      <c r="A270" s="1">
        <v>267</v>
      </c>
      <c r="B270" s="2">
        <v>43690</v>
      </c>
      <c r="C270" s="1" t="s">
        <v>12</v>
      </c>
      <c r="D270" s="1">
        <v>1</v>
      </c>
      <c r="E270" s="1">
        <v>21</v>
      </c>
      <c r="F270" s="1" t="s">
        <v>37</v>
      </c>
      <c r="G270" s="1">
        <v>2</v>
      </c>
      <c r="H270" s="1">
        <v>19</v>
      </c>
    </row>
    <row r="271" spans="1:8" ht="13">
      <c r="A271" s="1">
        <v>268</v>
      </c>
      <c r="B271" s="2">
        <v>43690</v>
      </c>
      <c r="C271" s="1" t="s">
        <v>12</v>
      </c>
      <c r="D271" s="1">
        <v>1</v>
      </c>
      <c r="E271" s="1">
        <v>21</v>
      </c>
      <c r="F271" s="1" t="s">
        <v>37</v>
      </c>
      <c r="G271" s="1">
        <v>2</v>
      </c>
      <c r="H271" s="1">
        <v>16</v>
      </c>
    </row>
    <row r="272" spans="1:8" ht="13">
      <c r="A272" s="1">
        <v>269</v>
      </c>
      <c r="B272" s="2">
        <v>43690</v>
      </c>
      <c r="C272" s="1" t="s">
        <v>39</v>
      </c>
      <c r="D272" s="1">
        <v>15</v>
      </c>
      <c r="E272" s="1">
        <v>21</v>
      </c>
      <c r="F272" s="1" t="s">
        <v>40</v>
      </c>
      <c r="G272" s="1">
        <v>19</v>
      </c>
      <c r="H272" s="1">
        <v>17</v>
      </c>
    </row>
    <row r="273" spans="1:8" ht="13">
      <c r="A273" s="1">
        <v>270</v>
      </c>
      <c r="B273" s="2">
        <v>43690</v>
      </c>
      <c r="C273" s="1" t="s">
        <v>25</v>
      </c>
      <c r="D273" s="1">
        <v>3</v>
      </c>
      <c r="E273" s="1">
        <v>21</v>
      </c>
      <c r="F273" s="1" t="s">
        <v>39</v>
      </c>
      <c r="G273" s="1">
        <v>15</v>
      </c>
      <c r="H273" s="1">
        <v>7</v>
      </c>
    </row>
    <row r="274" spans="1:8" ht="13">
      <c r="A274" s="1">
        <v>271</v>
      </c>
      <c r="B274" s="2">
        <v>43690</v>
      </c>
      <c r="C274" s="1" t="s">
        <v>25</v>
      </c>
      <c r="D274" s="1">
        <v>3</v>
      </c>
      <c r="E274" s="1">
        <v>21</v>
      </c>
      <c r="F274" s="1" t="s">
        <v>39</v>
      </c>
      <c r="G274" s="1">
        <v>15</v>
      </c>
      <c r="H274" s="1">
        <v>8</v>
      </c>
    </row>
    <row r="275" spans="1:8" ht="13">
      <c r="A275" s="1">
        <v>272</v>
      </c>
      <c r="B275" s="2">
        <v>43690</v>
      </c>
      <c r="C275" s="1" t="s">
        <v>12</v>
      </c>
      <c r="D275" s="1">
        <v>1</v>
      </c>
      <c r="E275" s="1">
        <v>21</v>
      </c>
      <c r="F275" s="1" t="s">
        <v>25</v>
      </c>
      <c r="G275" s="1">
        <v>3</v>
      </c>
      <c r="H275" s="1">
        <v>16</v>
      </c>
    </row>
    <row r="276" spans="1:8" ht="13">
      <c r="A276" s="1">
        <v>273</v>
      </c>
      <c r="B276" s="2">
        <v>43690</v>
      </c>
      <c r="C276" s="1" t="s">
        <v>12</v>
      </c>
      <c r="D276" s="1">
        <v>1</v>
      </c>
      <c r="E276" s="1">
        <v>21</v>
      </c>
      <c r="F276" s="1" t="s">
        <v>25</v>
      </c>
      <c r="G276" s="1">
        <v>3</v>
      </c>
      <c r="H276" s="1">
        <v>8</v>
      </c>
    </row>
    <row r="277" spans="1:8" ht="13">
      <c r="A277" s="1">
        <v>274</v>
      </c>
      <c r="B277" s="2">
        <v>43690</v>
      </c>
      <c r="C277" s="1" t="s">
        <v>25</v>
      </c>
      <c r="D277" s="1">
        <v>3</v>
      </c>
      <c r="E277" s="1">
        <v>21</v>
      </c>
      <c r="F277" s="1" t="s">
        <v>12</v>
      </c>
      <c r="G277" s="1">
        <v>1</v>
      </c>
      <c r="H277" s="1">
        <v>14</v>
      </c>
    </row>
    <row r="278" spans="1:8" ht="13">
      <c r="A278" s="1">
        <v>275</v>
      </c>
      <c r="B278" s="2">
        <v>43691</v>
      </c>
      <c r="C278" s="1" t="s">
        <v>37</v>
      </c>
      <c r="D278" s="1">
        <v>2</v>
      </c>
      <c r="E278" s="1">
        <v>21</v>
      </c>
      <c r="F278" s="1" t="s">
        <v>25</v>
      </c>
      <c r="G278" s="1">
        <v>3</v>
      </c>
      <c r="H278" s="1">
        <v>14</v>
      </c>
    </row>
    <row r="279" spans="1:8" ht="13">
      <c r="A279" s="1">
        <v>276</v>
      </c>
      <c r="B279" s="2">
        <v>43691</v>
      </c>
      <c r="C279" s="1" t="s">
        <v>40</v>
      </c>
      <c r="D279" s="1">
        <v>19</v>
      </c>
      <c r="E279" s="1">
        <v>21</v>
      </c>
      <c r="F279" s="1" t="s">
        <v>79</v>
      </c>
      <c r="G279" s="1">
        <v>33</v>
      </c>
      <c r="H279" s="1">
        <v>15</v>
      </c>
    </row>
    <row r="280" spans="1:8" ht="13">
      <c r="A280" s="1">
        <v>277</v>
      </c>
      <c r="B280" s="2">
        <v>43691</v>
      </c>
      <c r="C280" s="1" t="s">
        <v>25</v>
      </c>
      <c r="D280" s="1">
        <v>3</v>
      </c>
      <c r="E280" s="1">
        <v>21</v>
      </c>
      <c r="F280" s="1" t="s">
        <v>39</v>
      </c>
      <c r="G280" s="1">
        <v>15</v>
      </c>
      <c r="H280" s="1">
        <v>12</v>
      </c>
    </row>
    <row r="281" spans="1:8" ht="13">
      <c r="A281" s="1">
        <v>278</v>
      </c>
      <c r="B281" s="2">
        <v>43691</v>
      </c>
      <c r="C281" s="1" t="s">
        <v>25</v>
      </c>
      <c r="D281" s="1">
        <v>3</v>
      </c>
      <c r="E281" s="1">
        <v>21</v>
      </c>
      <c r="F281" s="1" t="s">
        <v>37</v>
      </c>
      <c r="G281" s="1">
        <v>2</v>
      </c>
      <c r="H281" s="1">
        <v>16</v>
      </c>
    </row>
    <row r="282" spans="1:8" ht="13">
      <c r="A282" s="1">
        <v>279</v>
      </c>
      <c r="B282" s="2">
        <v>43691</v>
      </c>
      <c r="C282" s="1" t="s">
        <v>42</v>
      </c>
      <c r="D282" s="1">
        <v>16</v>
      </c>
      <c r="E282" s="1">
        <v>21</v>
      </c>
      <c r="F282" s="1" t="s">
        <v>39</v>
      </c>
      <c r="G282" s="1">
        <v>15</v>
      </c>
      <c r="H282" s="1">
        <v>16</v>
      </c>
    </row>
    <row r="283" spans="1:8" ht="13">
      <c r="A283" s="1">
        <v>280</v>
      </c>
      <c r="B283" s="2">
        <v>43691</v>
      </c>
      <c r="C283" s="1" t="s">
        <v>12</v>
      </c>
      <c r="D283" s="1">
        <v>1</v>
      </c>
      <c r="E283" s="1">
        <v>21</v>
      </c>
      <c r="F283" s="1" t="s">
        <v>25</v>
      </c>
      <c r="G283" s="1">
        <v>3</v>
      </c>
      <c r="H283" s="1">
        <v>15</v>
      </c>
    </row>
    <row r="284" spans="1:8" ht="13">
      <c r="A284" s="1">
        <v>281</v>
      </c>
      <c r="B284" s="2">
        <v>43691</v>
      </c>
      <c r="C284" s="1" t="s">
        <v>12</v>
      </c>
      <c r="D284" s="1">
        <v>1</v>
      </c>
      <c r="E284" s="1">
        <v>21</v>
      </c>
      <c r="F284" s="1" t="s">
        <v>37</v>
      </c>
      <c r="G284" s="1">
        <v>2</v>
      </c>
      <c r="H284" s="1">
        <v>15</v>
      </c>
    </row>
    <row r="285" spans="1:8" ht="13">
      <c r="A285" s="1">
        <v>282</v>
      </c>
      <c r="B285" s="2">
        <v>43691</v>
      </c>
      <c r="C285" s="1" t="s">
        <v>37</v>
      </c>
      <c r="D285" s="1">
        <v>2</v>
      </c>
      <c r="E285" s="1">
        <v>21</v>
      </c>
      <c r="F285" s="1" t="s">
        <v>25</v>
      </c>
      <c r="G285" s="1">
        <v>3</v>
      </c>
      <c r="H285" s="1">
        <v>14</v>
      </c>
    </row>
    <row r="286" spans="1:8" ht="13">
      <c r="A286" s="1">
        <v>283</v>
      </c>
      <c r="B286" s="2">
        <v>43691</v>
      </c>
      <c r="C286" s="1" t="s">
        <v>42</v>
      </c>
      <c r="D286" s="1">
        <v>15</v>
      </c>
      <c r="E286" s="1">
        <v>24</v>
      </c>
      <c r="F286" s="1" t="s">
        <v>38</v>
      </c>
      <c r="G286" s="1">
        <v>12</v>
      </c>
      <c r="H286" s="1">
        <v>22</v>
      </c>
    </row>
    <row r="287" spans="1:8" ht="13">
      <c r="A287" s="1">
        <v>284</v>
      </c>
      <c r="B287" s="2">
        <v>43691</v>
      </c>
      <c r="C287" s="1" t="s">
        <v>58</v>
      </c>
      <c r="D287" s="1">
        <v>17</v>
      </c>
      <c r="E287" s="1">
        <v>21</v>
      </c>
      <c r="F287" s="1" t="s">
        <v>40</v>
      </c>
      <c r="G287" s="1">
        <v>19</v>
      </c>
      <c r="H287" s="1">
        <v>18</v>
      </c>
    </row>
    <row r="288" spans="1:8" ht="13">
      <c r="A288" s="1">
        <v>285</v>
      </c>
      <c r="B288" s="2">
        <v>43691</v>
      </c>
      <c r="C288" s="1" t="s">
        <v>79</v>
      </c>
      <c r="D288" s="1">
        <v>33</v>
      </c>
      <c r="E288" s="1">
        <v>21</v>
      </c>
      <c r="F288" s="1" t="s">
        <v>40</v>
      </c>
      <c r="G288" s="1">
        <v>19</v>
      </c>
      <c r="H288" s="1">
        <v>18</v>
      </c>
    </row>
    <row r="289" spans="1:8" ht="13">
      <c r="A289" s="1">
        <v>286</v>
      </c>
      <c r="B289" s="2">
        <v>43691</v>
      </c>
      <c r="C289" s="1" t="s">
        <v>38</v>
      </c>
      <c r="D289" s="1">
        <v>13</v>
      </c>
      <c r="E289" s="1">
        <v>21</v>
      </c>
      <c r="F289" s="1" t="s">
        <v>45</v>
      </c>
      <c r="G289" s="1">
        <v>11</v>
      </c>
      <c r="H289" s="1">
        <v>18</v>
      </c>
    </row>
    <row r="290" spans="1:8" ht="13">
      <c r="A290" s="1">
        <v>287</v>
      </c>
      <c r="B290" s="2">
        <v>43691</v>
      </c>
      <c r="C290" s="1" t="s">
        <v>12</v>
      </c>
      <c r="D290" s="1">
        <v>1</v>
      </c>
      <c r="E290" s="1">
        <v>21</v>
      </c>
      <c r="F290" s="1" t="s">
        <v>37</v>
      </c>
      <c r="G290" s="1">
        <v>2</v>
      </c>
      <c r="H290" s="1">
        <v>9</v>
      </c>
    </row>
    <row r="291" spans="1:8" ht="13">
      <c r="A291" s="1">
        <v>288</v>
      </c>
      <c r="B291" s="2">
        <v>43691</v>
      </c>
      <c r="C291" s="1" t="s">
        <v>12</v>
      </c>
      <c r="D291" s="1">
        <v>1</v>
      </c>
      <c r="E291" s="1">
        <v>21</v>
      </c>
      <c r="F291" s="1" t="s">
        <v>37</v>
      </c>
      <c r="G291" s="1">
        <v>2</v>
      </c>
      <c r="H291" s="1">
        <v>15</v>
      </c>
    </row>
    <row r="292" spans="1:8" ht="13">
      <c r="A292" s="1">
        <v>289</v>
      </c>
      <c r="B292" s="2">
        <v>43691</v>
      </c>
      <c r="C292" s="1" t="s">
        <v>12</v>
      </c>
      <c r="D292" s="1">
        <v>1</v>
      </c>
      <c r="E292" s="1">
        <v>21</v>
      </c>
      <c r="F292" s="1" t="s">
        <v>25</v>
      </c>
      <c r="G292" s="1">
        <v>3</v>
      </c>
      <c r="H292" s="1">
        <v>17</v>
      </c>
    </row>
    <row r="293" spans="1:8" ht="13">
      <c r="A293" s="1">
        <v>290</v>
      </c>
      <c r="B293" s="2">
        <v>43691</v>
      </c>
      <c r="C293" s="1" t="s">
        <v>36</v>
      </c>
      <c r="D293" s="1">
        <v>5</v>
      </c>
      <c r="E293" s="1">
        <v>21</v>
      </c>
      <c r="F293" s="1" t="s">
        <v>37</v>
      </c>
      <c r="G293" s="1">
        <v>2</v>
      </c>
      <c r="H293" s="1">
        <v>10</v>
      </c>
    </row>
    <row r="294" spans="1:8" ht="13">
      <c r="A294" s="1">
        <v>291</v>
      </c>
      <c r="B294" s="2">
        <v>43691</v>
      </c>
      <c r="C294" s="1" t="s">
        <v>37</v>
      </c>
      <c r="D294" s="1">
        <v>3</v>
      </c>
      <c r="E294" s="1">
        <v>21</v>
      </c>
      <c r="F294" s="1" t="s">
        <v>36</v>
      </c>
      <c r="G294" s="1">
        <v>2</v>
      </c>
      <c r="H294" s="1">
        <v>13</v>
      </c>
    </row>
    <row r="295" spans="1:8" ht="13">
      <c r="A295" s="1">
        <v>292</v>
      </c>
      <c r="B295" s="2">
        <v>43691</v>
      </c>
      <c r="C295" s="1" t="s">
        <v>25</v>
      </c>
      <c r="D295" s="1">
        <v>4</v>
      </c>
      <c r="E295" s="1">
        <v>21</v>
      </c>
      <c r="F295" s="1" t="s">
        <v>39</v>
      </c>
      <c r="G295" s="1">
        <v>16</v>
      </c>
      <c r="H295" s="1">
        <v>8</v>
      </c>
    </row>
    <row r="296" spans="1:8" ht="13">
      <c r="A296" s="1">
        <v>293</v>
      </c>
      <c r="B296" s="2">
        <v>43691</v>
      </c>
      <c r="C296" s="1" t="s">
        <v>46</v>
      </c>
      <c r="D296" s="1">
        <v>21</v>
      </c>
      <c r="E296" s="1">
        <v>21</v>
      </c>
      <c r="F296" s="1" t="s">
        <v>39</v>
      </c>
      <c r="G296" s="1">
        <v>16</v>
      </c>
      <c r="H296" s="1">
        <v>12</v>
      </c>
    </row>
    <row r="297" spans="1:8" ht="13">
      <c r="A297" s="7"/>
    </row>
    <row r="298" spans="1:8" ht="13">
      <c r="A298" s="7"/>
    </row>
    <row r="299" spans="1:8" ht="13">
      <c r="A299" s="7"/>
    </row>
    <row r="300" spans="1:8" ht="13">
      <c r="A300" s="7"/>
    </row>
    <row r="301" spans="1:8" ht="13">
      <c r="A301" s="7"/>
    </row>
    <row r="302" spans="1:8" ht="13">
      <c r="A302" s="7"/>
    </row>
    <row r="303" spans="1:8" ht="13">
      <c r="A303" s="7"/>
    </row>
    <row r="304" spans="1:8" ht="13">
      <c r="A304" s="7"/>
    </row>
    <row r="305" spans="1:1" ht="13">
      <c r="A305" s="7"/>
    </row>
    <row r="306" spans="1:1" ht="13">
      <c r="A306" s="7"/>
    </row>
    <row r="307" spans="1:1" ht="13">
      <c r="A307" s="7"/>
    </row>
    <row r="308" spans="1:1" ht="13">
      <c r="A308" s="7"/>
    </row>
    <row r="309" spans="1:1" ht="13">
      <c r="A309" s="7"/>
    </row>
    <row r="310" spans="1:1" ht="13">
      <c r="A310" s="7"/>
    </row>
    <row r="311" spans="1:1" ht="13">
      <c r="A311" s="7"/>
    </row>
    <row r="312" spans="1:1" ht="13">
      <c r="A312" s="7"/>
    </row>
    <row r="313" spans="1:1" ht="13">
      <c r="A313" s="7"/>
    </row>
    <row r="314" spans="1:1" ht="13">
      <c r="A314" s="7"/>
    </row>
    <row r="315" spans="1:1" ht="13">
      <c r="A315" s="7"/>
    </row>
    <row r="316" spans="1:1" ht="13">
      <c r="A316" s="7"/>
    </row>
    <row r="317" spans="1:1" ht="13">
      <c r="A317" s="7"/>
    </row>
    <row r="318" spans="1:1" ht="13">
      <c r="A318" s="7"/>
    </row>
    <row r="319" spans="1:1" ht="13">
      <c r="A319" s="7"/>
    </row>
    <row r="320" spans="1:1" ht="13">
      <c r="A320" s="7"/>
    </row>
    <row r="321" spans="1:1" ht="13">
      <c r="A321" s="7"/>
    </row>
    <row r="322" spans="1:1" ht="13">
      <c r="A322" s="7"/>
    </row>
    <row r="323" spans="1:1" ht="13">
      <c r="A323" s="7"/>
    </row>
    <row r="324" spans="1:1" ht="13">
      <c r="A324" s="7"/>
    </row>
    <row r="325" spans="1:1" ht="13">
      <c r="A325" s="7"/>
    </row>
    <row r="326" spans="1:1" ht="13">
      <c r="A326" s="7"/>
    </row>
    <row r="327" spans="1:1" ht="13">
      <c r="A327" s="7"/>
    </row>
    <row r="328" spans="1:1" ht="13">
      <c r="A328" s="7"/>
    </row>
    <row r="329" spans="1:1" ht="13">
      <c r="A329" s="7"/>
    </row>
    <row r="330" spans="1:1" ht="13">
      <c r="A330" s="7"/>
    </row>
    <row r="331" spans="1:1" ht="13">
      <c r="A331" s="7"/>
    </row>
    <row r="332" spans="1:1" ht="13">
      <c r="A332" s="7"/>
    </row>
    <row r="333" spans="1:1" ht="13">
      <c r="A333" s="7"/>
    </row>
    <row r="334" spans="1:1" ht="13">
      <c r="A334" s="7"/>
    </row>
    <row r="335" spans="1:1" ht="13">
      <c r="A335" s="7"/>
    </row>
    <row r="336" spans="1:1" ht="13">
      <c r="A336" s="7"/>
    </row>
    <row r="337" spans="1:1" ht="13">
      <c r="A337" s="7"/>
    </row>
    <row r="338" spans="1:1" ht="13">
      <c r="A338" s="7"/>
    </row>
    <row r="339" spans="1:1" ht="13">
      <c r="A339" s="7"/>
    </row>
    <row r="340" spans="1:1" ht="13">
      <c r="A340" s="7"/>
    </row>
    <row r="341" spans="1:1" ht="13">
      <c r="A341" s="7"/>
    </row>
    <row r="342" spans="1:1" ht="13">
      <c r="A342" s="7"/>
    </row>
    <row r="343" spans="1:1" ht="13">
      <c r="A343" s="7"/>
    </row>
    <row r="344" spans="1:1" ht="13">
      <c r="A344" s="7"/>
    </row>
    <row r="345" spans="1:1" ht="13">
      <c r="A345" s="7"/>
    </row>
    <row r="346" spans="1:1" ht="13">
      <c r="A346" s="7"/>
    </row>
    <row r="347" spans="1:1" ht="13">
      <c r="A347" s="7"/>
    </row>
    <row r="348" spans="1:1" ht="13">
      <c r="A348" s="7"/>
    </row>
    <row r="349" spans="1:1" ht="13">
      <c r="A349" s="7"/>
    </row>
    <row r="350" spans="1:1" ht="13">
      <c r="A350" s="7"/>
    </row>
    <row r="351" spans="1:1" ht="13">
      <c r="A351" s="7"/>
    </row>
    <row r="352" spans="1:1" ht="13">
      <c r="A352" s="7"/>
    </row>
    <row r="353" spans="1:1" ht="13">
      <c r="A353" s="7"/>
    </row>
    <row r="354" spans="1:1" ht="13">
      <c r="A354" s="7"/>
    </row>
    <row r="355" spans="1:1" ht="13">
      <c r="A355" s="7"/>
    </row>
    <row r="356" spans="1:1" ht="13">
      <c r="A356" s="7"/>
    </row>
    <row r="357" spans="1:1" ht="13">
      <c r="A357" s="7"/>
    </row>
    <row r="358" spans="1:1" ht="13">
      <c r="A358" s="7"/>
    </row>
    <row r="359" spans="1:1" ht="13">
      <c r="A359" s="7"/>
    </row>
    <row r="360" spans="1:1" ht="13">
      <c r="A360" s="7"/>
    </row>
    <row r="361" spans="1:1" ht="13">
      <c r="A361" s="7"/>
    </row>
    <row r="362" spans="1:1" ht="13">
      <c r="A362" s="7"/>
    </row>
    <row r="363" spans="1:1" ht="13">
      <c r="A363" s="7"/>
    </row>
    <row r="364" spans="1:1" ht="13">
      <c r="A364" s="7"/>
    </row>
    <row r="365" spans="1:1" ht="13">
      <c r="A365" s="7"/>
    </row>
    <row r="366" spans="1:1" ht="13">
      <c r="A366" s="7"/>
    </row>
    <row r="367" spans="1:1" ht="13">
      <c r="A367" s="7"/>
    </row>
    <row r="368" spans="1:1" ht="13">
      <c r="A368" s="7"/>
    </row>
    <row r="369" spans="1:1" ht="13">
      <c r="A369" s="7"/>
    </row>
    <row r="370" spans="1:1" ht="13">
      <c r="A370" s="7"/>
    </row>
    <row r="371" spans="1:1" ht="13">
      <c r="A371" s="7"/>
    </row>
    <row r="372" spans="1:1" ht="13">
      <c r="A372" s="7"/>
    </row>
    <row r="373" spans="1:1" ht="13">
      <c r="A373" s="7"/>
    </row>
    <row r="374" spans="1:1" ht="13">
      <c r="A374" s="7"/>
    </row>
    <row r="375" spans="1:1" ht="13">
      <c r="A375" s="7"/>
    </row>
    <row r="376" spans="1:1" ht="13">
      <c r="A376" s="7"/>
    </row>
    <row r="377" spans="1:1" ht="13">
      <c r="A377" s="7"/>
    </row>
    <row r="378" spans="1:1" ht="13">
      <c r="A378" s="7"/>
    </row>
    <row r="379" spans="1:1" ht="13">
      <c r="A379" s="7"/>
    </row>
    <row r="380" spans="1:1" ht="13">
      <c r="A380" s="7"/>
    </row>
    <row r="381" spans="1:1" ht="13">
      <c r="A381" s="7"/>
    </row>
    <row r="382" spans="1:1" ht="13">
      <c r="A382" s="7"/>
    </row>
    <row r="383" spans="1:1" ht="13">
      <c r="A383" s="7"/>
    </row>
    <row r="384" spans="1:1" ht="13">
      <c r="A384" s="7"/>
    </row>
    <row r="385" spans="1:1" ht="13">
      <c r="A385" s="7"/>
    </row>
    <row r="386" spans="1:1" ht="13">
      <c r="A386" s="7"/>
    </row>
    <row r="387" spans="1:1" ht="13">
      <c r="A387" s="7"/>
    </row>
    <row r="388" spans="1:1" ht="13">
      <c r="A388" s="7"/>
    </row>
    <row r="389" spans="1:1" ht="13">
      <c r="A389" s="7"/>
    </row>
    <row r="390" spans="1:1" ht="13">
      <c r="A390" s="7"/>
    </row>
    <row r="391" spans="1:1" ht="13">
      <c r="A391" s="7"/>
    </row>
    <row r="392" spans="1:1" ht="13">
      <c r="A392" s="7"/>
    </row>
    <row r="393" spans="1:1" ht="13">
      <c r="A393" s="7"/>
    </row>
    <row r="394" spans="1:1" ht="13">
      <c r="A394" s="7"/>
    </row>
    <row r="395" spans="1:1" ht="13">
      <c r="A395" s="7"/>
    </row>
    <row r="396" spans="1:1" ht="13">
      <c r="A396" s="7"/>
    </row>
    <row r="397" spans="1:1" ht="13">
      <c r="A397" s="7"/>
    </row>
    <row r="398" spans="1:1" ht="13">
      <c r="A398" s="7"/>
    </row>
    <row r="399" spans="1:1" ht="13">
      <c r="A399" s="7"/>
    </row>
    <row r="400" spans="1:1" ht="13">
      <c r="A400" s="7"/>
    </row>
    <row r="401" spans="1:1" ht="13">
      <c r="A401" s="7"/>
    </row>
    <row r="402" spans="1:1" ht="13">
      <c r="A402" s="7"/>
    </row>
    <row r="403" spans="1:1" ht="13">
      <c r="A403" s="7"/>
    </row>
    <row r="404" spans="1:1" ht="13">
      <c r="A404" s="7"/>
    </row>
    <row r="405" spans="1:1" ht="13">
      <c r="A405" s="7"/>
    </row>
    <row r="406" spans="1:1" ht="13">
      <c r="A406" s="7"/>
    </row>
    <row r="407" spans="1:1" ht="13">
      <c r="A407" s="7"/>
    </row>
    <row r="408" spans="1:1" ht="13">
      <c r="A408" s="7"/>
    </row>
    <row r="409" spans="1:1" ht="13">
      <c r="A409" s="7"/>
    </row>
    <row r="410" spans="1:1" ht="13">
      <c r="A410" s="7"/>
    </row>
    <row r="411" spans="1:1" ht="13">
      <c r="A411" s="7"/>
    </row>
    <row r="412" spans="1:1" ht="13">
      <c r="A412" s="7"/>
    </row>
    <row r="413" spans="1:1" ht="13">
      <c r="A413" s="7"/>
    </row>
    <row r="414" spans="1:1" ht="13">
      <c r="A414" s="7"/>
    </row>
    <row r="415" spans="1:1" ht="13">
      <c r="A415" s="7"/>
    </row>
    <row r="416" spans="1:1" ht="13">
      <c r="A416" s="7"/>
    </row>
    <row r="417" spans="1:1" ht="13">
      <c r="A417" s="7"/>
    </row>
    <row r="418" spans="1:1" ht="13">
      <c r="A418" s="7"/>
    </row>
    <row r="419" spans="1:1" ht="13">
      <c r="A419" s="7"/>
    </row>
    <row r="420" spans="1:1" ht="13">
      <c r="A420" s="7"/>
    </row>
    <row r="421" spans="1:1" ht="13">
      <c r="A421" s="7"/>
    </row>
    <row r="422" spans="1:1" ht="13">
      <c r="A422" s="7"/>
    </row>
    <row r="423" spans="1:1" ht="13">
      <c r="A423" s="7"/>
    </row>
    <row r="424" spans="1:1" ht="13">
      <c r="A424" s="7"/>
    </row>
    <row r="425" spans="1:1" ht="13">
      <c r="A425" s="7"/>
    </row>
    <row r="426" spans="1:1" ht="13">
      <c r="A426" s="7"/>
    </row>
    <row r="427" spans="1:1" ht="13">
      <c r="A427" s="7"/>
    </row>
    <row r="428" spans="1:1" ht="13">
      <c r="A428" s="7"/>
    </row>
    <row r="429" spans="1:1" ht="13">
      <c r="A429" s="7"/>
    </row>
    <row r="430" spans="1:1" ht="13">
      <c r="A430" s="7"/>
    </row>
    <row r="431" spans="1:1" ht="13">
      <c r="A431" s="7"/>
    </row>
    <row r="432" spans="1:1" ht="13">
      <c r="A432" s="7"/>
    </row>
    <row r="433" spans="1:1" ht="13">
      <c r="A433" s="7"/>
    </row>
    <row r="434" spans="1:1" ht="13">
      <c r="A434" s="7"/>
    </row>
    <row r="435" spans="1:1" ht="13">
      <c r="A435" s="7"/>
    </row>
    <row r="436" spans="1:1" ht="13">
      <c r="A436" s="7"/>
    </row>
    <row r="437" spans="1:1" ht="13">
      <c r="A437" s="7"/>
    </row>
    <row r="438" spans="1:1" ht="13">
      <c r="A438" s="7"/>
    </row>
    <row r="439" spans="1:1" ht="13">
      <c r="A439" s="7"/>
    </row>
    <row r="440" spans="1:1" ht="13">
      <c r="A440" s="7"/>
    </row>
    <row r="441" spans="1:1" ht="13">
      <c r="A441" s="7"/>
    </row>
    <row r="442" spans="1:1" ht="13">
      <c r="A442" s="7"/>
    </row>
    <row r="443" spans="1:1" ht="13">
      <c r="A443" s="7"/>
    </row>
    <row r="444" spans="1:1" ht="13">
      <c r="A444" s="7"/>
    </row>
    <row r="445" spans="1:1" ht="13">
      <c r="A445" s="7"/>
    </row>
    <row r="446" spans="1:1" ht="13">
      <c r="A446" s="7"/>
    </row>
    <row r="447" spans="1:1" ht="13">
      <c r="A447" s="7"/>
    </row>
    <row r="448" spans="1:1" ht="13">
      <c r="A448" s="7"/>
    </row>
    <row r="449" spans="1:1" ht="13">
      <c r="A449" s="7"/>
    </row>
    <row r="450" spans="1:1" ht="13">
      <c r="A450" s="7"/>
    </row>
    <row r="451" spans="1:1" ht="13">
      <c r="A451" s="7"/>
    </row>
    <row r="452" spans="1:1" ht="13">
      <c r="A452" s="7"/>
    </row>
    <row r="453" spans="1:1" ht="13">
      <c r="A453" s="7"/>
    </row>
    <row r="454" spans="1:1" ht="13">
      <c r="A454" s="7"/>
    </row>
    <row r="455" spans="1:1" ht="13">
      <c r="A455" s="7"/>
    </row>
    <row r="456" spans="1:1" ht="13">
      <c r="A456" s="7"/>
    </row>
    <row r="457" spans="1:1" ht="13">
      <c r="A457" s="7"/>
    </row>
    <row r="458" spans="1:1" ht="13">
      <c r="A458" s="7"/>
    </row>
    <row r="459" spans="1:1" ht="13">
      <c r="A459" s="7"/>
    </row>
    <row r="460" spans="1:1" ht="13">
      <c r="A460" s="7"/>
    </row>
    <row r="461" spans="1:1" ht="13">
      <c r="A461" s="7"/>
    </row>
    <row r="462" spans="1:1" ht="13">
      <c r="A462" s="7"/>
    </row>
    <row r="463" spans="1:1" ht="13">
      <c r="A463" s="7"/>
    </row>
    <row r="464" spans="1:1" ht="13">
      <c r="A464" s="7"/>
    </row>
    <row r="465" spans="1:1" ht="13">
      <c r="A465" s="7"/>
    </row>
    <row r="466" spans="1:1" ht="13">
      <c r="A466" s="7"/>
    </row>
    <row r="467" spans="1:1" ht="13">
      <c r="A467" s="7"/>
    </row>
    <row r="468" spans="1:1" ht="13">
      <c r="A468" s="7"/>
    </row>
    <row r="469" spans="1:1" ht="13">
      <c r="A469" s="7"/>
    </row>
    <row r="470" spans="1:1" ht="13">
      <c r="A470" s="7"/>
    </row>
    <row r="471" spans="1:1" ht="13">
      <c r="A471" s="7"/>
    </row>
    <row r="472" spans="1:1" ht="13">
      <c r="A472" s="7"/>
    </row>
    <row r="473" spans="1:1" ht="13">
      <c r="A473" s="7"/>
    </row>
    <row r="474" spans="1:1" ht="13">
      <c r="A474" s="7"/>
    </row>
    <row r="475" spans="1:1" ht="13">
      <c r="A475" s="7"/>
    </row>
    <row r="476" spans="1:1" ht="13">
      <c r="A476" s="7"/>
    </row>
    <row r="477" spans="1:1" ht="13">
      <c r="A477" s="7"/>
    </row>
    <row r="478" spans="1:1" ht="13">
      <c r="A478" s="7"/>
    </row>
    <row r="479" spans="1:1" ht="13">
      <c r="A479" s="7"/>
    </row>
    <row r="480" spans="1:1" ht="13">
      <c r="A480" s="7"/>
    </row>
    <row r="481" spans="1:1" ht="13">
      <c r="A481" s="7"/>
    </row>
    <row r="482" spans="1:1" ht="13">
      <c r="A482" s="7"/>
    </row>
    <row r="483" spans="1:1" ht="13">
      <c r="A483" s="7"/>
    </row>
    <row r="484" spans="1:1" ht="13">
      <c r="A484" s="7"/>
    </row>
    <row r="485" spans="1:1" ht="13">
      <c r="A485" s="7"/>
    </row>
    <row r="486" spans="1:1" ht="13">
      <c r="A486" s="7"/>
    </row>
    <row r="487" spans="1:1" ht="13">
      <c r="A487" s="7"/>
    </row>
    <row r="488" spans="1:1" ht="13">
      <c r="A488" s="7"/>
    </row>
    <row r="489" spans="1:1" ht="13">
      <c r="A489" s="7"/>
    </row>
    <row r="490" spans="1:1" ht="13">
      <c r="A490" s="7"/>
    </row>
    <row r="491" spans="1:1" ht="13">
      <c r="A491" s="7"/>
    </row>
    <row r="492" spans="1:1" ht="13">
      <c r="A492" s="7"/>
    </row>
    <row r="493" spans="1:1" ht="13">
      <c r="A493" s="7"/>
    </row>
    <row r="494" spans="1:1" ht="13">
      <c r="A494" s="7"/>
    </row>
    <row r="495" spans="1:1" ht="13">
      <c r="A495" s="7"/>
    </row>
    <row r="496" spans="1:1" ht="13">
      <c r="A496" s="7"/>
    </row>
    <row r="497" spans="1:1" ht="13">
      <c r="A497" s="7"/>
    </row>
    <row r="498" spans="1:1" ht="13">
      <c r="A498" s="7"/>
    </row>
    <row r="499" spans="1:1" ht="13">
      <c r="A499" s="7"/>
    </row>
    <row r="500" spans="1:1" ht="13">
      <c r="A500" s="7"/>
    </row>
    <row r="501" spans="1:1" ht="13">
      <c r="A501" s="7"/>
    </row>
    <row r="502" spans="1:1" ht="13">
      <c r="A502" s="7"/>
    </row>
    <row r="503" spans="1:1" ht="13">
      <c r="A503" s="7"/>
    </row>
    <row r="504" spans="1:1" ht="13">
      <c r="A504" s="7"/>
    </row>
    <row r="505" spans="1:1" ht="13">
      <c r="A505" s="7"/>
    </row>
    <row r="506" spans="1:1" ht="13">
      <c r="A506" s="7"/>
    </row>
    <row r="507" spans="1:1" ht="13">
      <c r="A507" s="7"/>
    </row>
    <row r="508" spans="1:1" ht="13">
      <c r="A508" s="7"/>
    </row>
    <row r="509" spans="1:1" ht="13">
      <c r="A509" s="7"/>
    </row>
    <row r="510" spans="1:1" ht="13">
      <c r="A510" s="7"/>
    </row>
    <row r="511" spans="1:1" ht="13">
      <c r="A511" s="7"/>
    </row>
    <row r="512" spans="1:1" ht="13">
      <c r="A512" s="7"/>
    </row>
    <row r="513" spans="1:1" ht="13">
      <c r="A513" s="7"/>
    </row>
    <row r="514" spans="1:1" ht="13">
      <c r="A514" s="7"/>
    </row>
    <row r="515" spans="1:1" ht="13">
      <c r="A515" s="7"/>
    </row>
    <row r="516" spans="1:1" ht="13">
      <c r="A516" s="7"/>
    </row>
    <row r="517" spans="1:1" ht="13">
      <c r="A517" s="7"/>
    </row>
    <row r="518" spans="1:1" ht="13">
      <c r="A518" s="7"/>
    </row>
    <row r="519" spans="1:1" ht="13">
      <c r="A519" s="7"/>
    </row>
    <row r="520" spans="1:1" ht="13">
      <c r="A520" s="7"/>
    </row>
    <row r="521" spans="1:1" ht="13">
      <c r="A521" s="7"/>
    </row>
    <row r="522" spans="1:1" ht="13">
      <c r="A522" s="7"/>
    </row>
    <row r="523" spans="1:1" ht="13">
      <c r="A523" s="7"/>
    </row>
    <row r="524" spans="1:1" ht="13">
      <c r="A524" s="7"/>
    </row>
    <row r="525" spans="1:1" ht="13">
      <c r="A525" s="7"/>
    </row>
    <row r="526" spans="1:1" ht="13">
      <c r="A526" s="7"/>
    </row>
    <row r="527" spans="1:1" ht="13">
      <c r="A527" s="7"/>
    </row>
    <row r="528" spans="1:1" ht="13">
      <c r="A528" s="7"/>
    </row>
    <row r="529" spans="1:1" ht="13">
      <c r="A529" s="7"/>
    </row>
    <row r="530" spans="1:1" ht="13">
      <c r="A530" s="7"/>
    </row>
    <row r="531" spans="1:1" ht="13">
      <c r="A531" s="7"/>
    </row>
    <row r="532" spans="1:1" ht="13">
      <c r="A532" s="7"/>
    </row>
    <row r="533" spans="1:1" ht="13">
      <c r="A533" s="7"/>
    </row>
    <row r="534" spans="1:1" ht="13">
      <c r="A534" s="7"/>
    </row>
    <row r="535" spans="1:1" ht="13">
      <c r="A535" s="7"/>
    </row>
    <row r="536" spans="1:1" ht="13">
      <c r="A536" s="7"/>
    </row>
    <row r="537" spans="1:1" ht="13">
      <c r="A537" s="7"/>
    </row>
    <row r="538" spans="1:1" ht="13">
      <c r="A538" s="7"/>
    </row>
    <row r="539" spans="1:1" ht="13">
      <c r="A539" s="7"/>
    </row>
    <row r="540" spans="1:1" ht="13">
      <c r="A540" s="7"/>
    </row>
    <row r="541" spans="1:1" ht="13">
      <c r="A541" s="7"/>
    </row>
    <row r="542" spans="1:1" ht="13">
      <c r="A542" s="7"/>
    </row>
    <row r="543" spans="1:1" ht="13">
      <c r="A543" s="7"/>
    </row>
    <row r="544" spans="1:1" ht="13">
      <c r="A544" s="7"/>
    </row>
    <row r="545" spans="1:1" ht="13">
      <c r="A545" s="7"/>
    </row>
    <row r="546" spans="1:1" ht="13">
      <c r="A546" s="7"/>
    </row>
    <row r="547" spans="1:1" ht="13">
      <c r="A547" s="7"/>
    </row>
    <row r="548" spans="1:1" ht="13">
      <c r="A548" s="7"/>
    </row>
    <row r="549" spans="1:1" ht="13">
      <c r="A549" s="7"/>
    </row>
    <row r="550" spans="1:1" ht="13">
      <c r="A550" s="7"/>
    </row>
    <row r="551" spans="1:1" ht="13">
      <c r="A551" s="7"/>
    </row>
    <row r="552" spans="1:1" ht="13">
      <c r="A552" s="7"/>
    </row>
    <row r="553" spans="1:1" ht="13">
      <c r="A553" s="7"/>
    </row>
    <row r="554" spans="1:1" ht="13">
      <c r="A554" s="7"/>
    </row>
    <row r="555" spans="1:1" ht="13">
      <c r="A555" s="7"/>
    </row>
    <row r="556" spans="1:1" ht="13">
      <c r="A556" s="7"/>
    </row>
    <row r="557" spans="1:1" ht="13">
      <c r="A557" s="7"/>
    </row>
    <row r="558" spans="1:1" ht="13">
      <c r="A558" s="7"/>
    </row>
    <row r="559" spans="1:1" ht="13">
      <c r="A559" s="7"/>
    </row>
    <row r="560" spans="1:1" ht="13">
      <c r="A560" s="7"/>
    </row>
    <row r="561" spans="1:1" ht="13">
      <c r="A561" s="7"/>
    </row>
    <row r="562" spans="1:1" ht="13">
      <c r="A562" s="7"/>
    </row>
    <row r="563" spans="1:1" ht="13">
      <c r="A563" s="7"/>
    </row>
    <row r="564" spans="1:1" ht="13">
      <c r="A564" s="7"/>
    </row>
    <row r="565" spans="1:1" ht="13">
      <c r="A565" s="7"/>
    </row>
    <row r="566" spans="1:1" ht="13">
      <c r="A566" s="7"/>
    </row>
    <row r="567" spans="1:1" ht="13">
      <c r="A567" s="7"/>
    </row>
    <row r="568" spans="1:1" ht="13">
      <c r="A568" s="7"/>
    </row>
    <row r="569" spans="1:1" ht="13">
      <c r="A569" s="7"/>
    </row>
    <row r="570" spans="1:1" ht="13">
      <c r="A570" s="7"/>
    </row>
    <row r="571" spans="1:1" ht="13">
      <c r="A571" s="7"/>
    </row>
    <row r="572" spans="1:1" ht="13">
      <c r="A572" s="7"/>
    </row>
    <row r="573" spans="1:1" ht="13">
      <c r="A573" s="7"/>
    </row>
    <row r="574" spans="1:1" ht="13">
      <c r="A574" s="7"/>
    </row>
    <row r="575" spans="1:1" ht="13">
      <c r="A575" s="7"/>
    </row>
    <row r="576" spans="1:1" ht="13">
      <c r="A576" s="7"/>
    </row>
    <row r="577" spans="1:1" ht="13">
      <c r="A577" s="7"/>
    </row>
    <row r="578" spans="1:1" ht="13">
      <c r="A578" s="7"/>
    </row>
    <row r="579" spans="1:1" ht="13">
      <c r="A579" s="7"/>
    </row>
    <row r="580" spans="1:1" ht="13">
      <c r="A580" s="7"/>
    </row>
    <row r="581" spans="1:1" ht="13">
      <c r="A581" s="7"/>
    </row>
    <row r="582" spans="1:1" ht="13">
      <c r="A582" s="7"/>
    </row>
    <row r="583" spans="1:1" ht="13">
      <c r="A583" s="7"/>
    </row>
    <row r="584" spans="1:1" ht="13">
      <c r="A584" s="7"/>
    </row>
    <row r="585" spans="1:1" ht="13">
      <c r="A585" s="7"/>
    </row>
    <row r="586" spans="1:1" ht="13">
      <c r="A586" s="7"/>
    </row>
    <row r="587" spans="1:1" ht="13">
      <c r="A587" s="7"/>
    </row>
    <row r="588" spans="1:1" ht="13">
      <c r="A588" s="7"/>
    </row>
    <row r="589" spans="1:1" ht="13">
      <c r="A589" s="7"/>
    </row>
    <row r="590" spans="1:1" ht="13">
      <c r="A590" s="7"/>
    </row>
    <row r="591" spans="1:1" ht="13">
      <c r="A591" s="7"/>
    </row>
    <row r="592" spans="1:1" ht="13">
      <c r="A592" s="7"/>
    </row>
    <row r="593" spans="1:1" ht="13">
      <c r="A593" s="7"/>
    </row>
    <row r="594" spans="1:1" ht="13">
      <c r="A594" s="7"/>
    </row>
    <row r="595" spans="1:1" ht="13">
      <c r="A595" s="7"/>
    </row>
    <row r="596" spans="1:1" ht="13">
      <c r="A596" s="7"/>
    </row>
    <row r="597" spans="1:1" ht="13">
      <c r="A597" s="7"/>
    </row>
    <row r="598" spans="1:1" ht="13">
      <c r="A598" s="7"/>
    </row>
    <row r="599" spans="1:1" ht="13">
      <c r="A599" s="7"/>
    </row>
    <row r="600" spans="1:1" ht="13">
      <c r="A600" s="7"/>
    </row>
    <row r="601" spans="1:1" ht="13">
      <c r="A601" s="7"/>
    </row>
    <row r="602" spans="1:1" ht="13">
      <c r="A602" s="7"/>
    </row>
    <row r="603" spans="1:1" ht="13">
      <c r="A603" s="7"/>
    </row>
    <row r="604" spans="1:1" ht="13">
      <c r="A604" s="7"/>
    </row>
    <row r="605" spans="1:1" ht="13">
      <c r="A605" s="7"/>
    </row>
    <row r="606" spans="1:1" ht="13">
      <c r="A606" s="7"/>
    </row>
    <row r="607" spans="1:1" ht="13">
      <c r="A607" s="7"/>
    </row>
    <row r="608" spans="1:1" ht="13">
      <c r="A608" s="7"/>
    </row>
    <row r="609" spans="1:1" ht="13">
      <c r="A609" s="7"/>
    </row>
    <row r="610" spans="1:1" ht="13">
      <c r="A610" s="7"/>
    </row>
    <row r="611" spans="1:1" ht="13">
      <c r="A611" s="7"/>
    </row>
    <row r="612" spans="1:1" ht="13">
      <c r="A612" s="7"/>
    </row>
    <row r="613" spans="1:1" ht="13">
      <c r="A613" s="7"/>
    </row>
    <row r="614" spans="1:1" ht="13">
      <c r="A614" s="7"/>
    </row>
    <row r="615" spans="1:1" ht="13">
      <c r="A615" s="7"/>
    </row>
    <row r="616" spans="1:1" ht="13">
      <c r="A616" s="7"/>
    </row>
    <row r="617" spans="1:1" ht="13">
      <c r="A617" s="7"/>
    </row>
    <row r="618" spans="1:1" ht="13">
      <c r="A618" s="7"/>
    </row>
    <row r="619" spans="1:1" ht="13">
      <c r="A619" s="7"/>
    </row>
    <row r="620" spans="1:1" ht="13">
      <c r="A620" s="7"/>
    </row>
    <row r="621" spans="1:1" ht="13">
      <c r="A621" s="7"/>
    </row>
    <row r="622" spans="1:1" ht="13">
      <c r="A622" s="7"/>
    </row>
    <row r="623" spans="1:1" ht="13">
      <c r="A623" s="7"/>
    </row>
    <row r="624" spans="1:1" ht="13">
      <c r="A624" s="7"/>
    </row>
    <row r="625" spans="1:1" ht="13">
      <c r="A625" s="7"/>
    </row>
    <row r="626" spans="1:1" ht="13">
      <c r="A626" s="7"/>
    </row>
    <row r="627" spans="1:1" ht="13">
      <c r="A627" s="7"/>
    </row>
    <row r="628" spans="1:1" ht="13">
      <c r="A628" s="7"/>
    </row>
    <row r="629" spans="1:1" ht="13">
      <c r="A629" s="7"/>
    </row>
    <row r="630" spans="1:1" ht="13">
      <c r="A630" s="7"/>
    </row>
    <row r="631" spans="1:1" ht="13">
      <c r="A631" s="7"/>
    </row>
    <row r="632" spans="1:1" ht="13">
      <c r="A632" s="7"/>
    </row>
    <row r="633" spans="1:1" ht="13">
      <c r="A633" s="7"/>
    </row>
    <row r="634" spans="1:1" ht="13">
      <c r="A634" s="7"/>
    </row>
    <row r="635" spans="1:1" ht="13">
      <c r="A635" s="7"/>
    </row>
    <row r="636" spans="1:1" ht="13">
      <c r="A636" s="7"/>
    </row>
    <row r="637" spans="1:1" ht="13">
      <c r="A637" s="7"/>
    </row>
    <row r="638" spans="1:1" ht="13">
      <c r="A638" s="7"/>
    </row>
    <row r="639" spans="1:1" ht="13">
      <c r="A639" s="7"/>
    </row>
    <row r="640" spans="1:1" ht="13">
      <c r="A640" s="7"/>
    </row>
    <row r="641" spans="1:1" ht="13">
      <c r="A641" s="7"/>
    </row>
    <row r="642" spans="1:1" ht="13">
      <c r="A642" s="7"/>
    </row>
    <row r="643" spans="1:1" ht="13">
      <c r="A643" s="7"/>
    </row>
    <row r="644" spans="1:1" ht="13">
      <c r="A644" s="7"/>
    </row>
    <row r="645" spans="1:1" ht="13">
      <c r="A645" s="7"/>
    </row>
    <row r="646" spans="1:1" ht="13">
      <c r="A646" s="7"/>
    </row>
    <row r="647" spans="1:1" ht="13">
      <c r="A647" s="7"/>
    </row>
    <row r="648" spans="1:1" ht="13">
      <c r="A648" s="7"/>
    </row>
    <row r="649" spans="1:1" ht="13">
      <c r="A649" s="7"/>
    </row>
    <row r="650" spans="1:1" ht="13">
      <c r="A650" s="7"/>
    </row>
    <row r="651" spans="1:1" ht="13">
      <c r="A651" s="7"/>
    </row>
    <row r="652" spans="1:1" ht="13">
      <c r="A652" s="7"/>
    </row>
    <row r="653" spans="1:1" ht="13">
      <c r="A653" s="7"/>
    </row>
    <row r="654" spans="1:1" ht="13">
      <c r="A654" s="7"/>
    </row>
    <row r="655" spans="1:1" ht="13">
      <c r="A655" s="7"/>
    </row>
    <row r="656" spans="1:1" ht="13">
      <c r="A656" s="7"/>
    </row>
    <row r="657" spans="1:1" ht="13">
      <c r="A657" s="7"/>
    </row>
    <row r="658" spans="1:1" ht="13">
      <c r="A658" s="7"/>
    </row>
    <row r="659" spans="1:1" ht="13">
      <c r="A659" s="7"/>
    </row>
    <row r="660" spans="1:1" ht="13">
      <c r="A660" s="7"/>
    </row>
    <row r="661" spans="1:1" ht="13">
      <c r="A661" s="7"/>
    </row>
    <row r="662" spans="1:1" ht="13">
      <c r="A662" s="7"/>
    </row>
    <row r="663" spans="1:1" ht="13">
      <c r="A663" s="7"/>
    </row>
    <row r="664" spans="1:1" ht="13">
      <c r="A664" s="7"/>
    </row>
    <row r="665" spans="1:1" ht="13">
      <c r="A665" s="7"/>
    </row>
    <row r="666" spans="1:1" ht="13">
      <c r="A666" s="7"/>
    </row>
    <row r="667" spans="1:1" ht="13">
      <c r="A667" s="7"/>
    </row>
    <row r="668" spans="1:1" ht="13">
      <c r="A668" s="7"/>
    </row>
    <row r="669" spans="1:1" ht="13">
      <c r="A669" s="7"/>
    </row>
    <row r="670" spans="1:1" ht="13">
      <c r="A670" s="7"/>
    </row>
    <row r="671" spans="1:1" ht="13">
      <c r="A671" s="7"/>
    </row>
    <row r="672" spans="1:1" ht="13">
      <c r="A672" s="7"/>
    </row>
    <row r="673" spans="1:1" ht="13">
      <c r="A673" s="7"/>
    </row>
    <row r="674" spans="1:1" ht="13">
      <c r="A674" s="7"/>
    </row>
    <row r="675" spans="1:1" ht="13">
      <c r="A675" s="7"/>
    </row>
    <row r="676" spans="1:1" ht="13">
      <c r="A676" s="7"/>
    </row>
    <row r="677" spans="1:1" ht="13">
      <c r="A677" s="7"/>
    </row>
    <row r="678" spans="1:1" ht="13">
      <c r="A678" s="7"/>
    </row>
    <row r="679" spans="1:1" ht="13">
      <c r="A679" s="7"/>
    </row>
    <row r="680" spans="1:1" ht="13">
      <c r="A680" s="7"/>
    </row>
    <row r="681" spans="1:1" ht="13">
      <c r="A681" s="7"/>
    </row>
    <row r="682" spans="1:1" ht="13">
      <c r="A682" s="7"/>
    </row>
    <row r="683" spans="1:1" ht="13">
      <c r="A683" s="7"/>
    </row>
    <row r="684" spans="1:1" ht="13">
      <c r="A684" s="7"/>
    </row>
    <row r="685" spans="1:1" ht="13">
      <c r="A685" s="7"/>
    </row>
    <row r="686" spans="1:1" ht="13">
      <c r="A686" s="7"/>
    </row>
    <row r="687" spans="1:1" ht="13">
      <c r="A687" s="7"/>
    </row>
    <row r="688" spans="1:1" ht="13">
      <c r="A688" s="7"/>
    </row>
    <row r="689" spans="1:1" ht="13">
      <c r="A689" s="7"/>
    </row>
    <row r="690" spans="1:1" ht="13">
      <c r="A690" s="7"/>
    </row>
    <row r="691" spans="1:1" ht="13">
      <c r="A691" s="7"/>
    </row>
    <row r="692" spans="1:1" ht="13">
      <c r="A692" s="7"/>
    </row>
    <row r="693" spans="1:1" ht="13">
      <c r="A693" s="7"/>
    </row>
    <row r="694" spans="1:1" ht="13">
      <c r="A694" s="7"/>
    </row>
    <row r="695" spans="1:1" ht="13">
      <c r="A695" s="7"/>
    </row>
    <row r="696" spans="1:1" ht="13">
      <c r="A696" s="7"/>
    </row>
    <row r="697" spans="1:1" ht="13">
      <c r="A697" s="7"/>
    </row>
    <row r="698" spans="1:1" ht="13">
      <c r="A698" s="7"/>
    </row>
    <row r="699" spans="1:1" ht="13">
      <c r="A699" s="7"/>
    </row>
    <row r="700" spans="1:1" ht="13">
      <c r="A700" s="7"/>
    </row>
    <row r="701" spans="1:1" ht="13">
      <c r="A701" s="7"/>
    </row>
    <row r="702" spans="1:1" ht="13">
      <c r="A702" s="7"/>
    </row>
    <row r="703" spans="1:1" ht="13">
      <c r="A703" s="7"/>
    </row>
    <row r="704" spans="1:1" ht="13">
      <c r="A704" s="7"/>
    </row>
    <row r="705" spans="1:1" ht="13">
      <c r="A705" s="7"/>
    </row>
    <row r="706" spans="1:1" ht="13">
      <c r="A706" s="7"/>
    </row>
    <row r="707" spans="1:1" ht="13">
      <c r="A707" s="7"/>
    </row>
    <row r="708" spans="1:1" ht="13">
      <c r="A708" s="7"/>
    </row>
    <row r="709" spans="1:1" ht="13">
      <c r="A709" s="7"/>
    </row>
    <row r="710" spans="1:1" ht="13">
      <c r="A710" s="7"/>
    </row>
    <row r="711" spans="1:1" ht="13">
      <c r="A711" s="7"/>
    </row>
    <row r="712" spans="1:1" ht="13">
      <c r="A712" s="7"/>
    </row>
    <row r="713" spans="1:1" ht="13">
      <c r="A713" s="7"/>
    </row>
    <row r="714" spans="1:1" ht="13">
      <c r="A714" s="7"/>
    </row>
    <row r="715" spans="1:1" ht="13">
      <c r="A715" s="7"/>
    </row>
    <row r="716" spans="1:1" ht="13">
      <c r="A716" s="7"/>
    </row>
    <row r="717" spans="1:1" ht="13">
      <c r="A717" s="7"/>
    </row>
    <row r="718" spans="1:1" ht="13">
      <c r="A718" s="7"/>
    </row>
    <row r="719" spans="1:1" ht="13">
      <c r="A719" s="7"/>
    </row>
    <row r="720" spans="1:1" ht="13">
      <c r="A720" s="7"/>
    </row>
    <row r="721" spans="1:1" ht="13">
      <c r="A721" s="7"/>
    </row>
    <row r="722" spans="1:1" ht="13">
      <c r="A722" s="7"/>
    </row>
    <row r="723" spans="1:1" ht="13">
      <c r="A723" s="7"/>
    </row>
    <row r="724" spans="1:1" ht="13">
      <c r="A724" s="7"/>
    </row>
    <row r="725" spans="1:1" ht="13">
      <c r="A725" s="7"/>
    </row>
    <row r="726" spans="1:1" ht="13">
      <c r="A726" s="7"/>
    </row>
    <row r="727" spans="1:1" ht="13">
      <c r="A727" s="7"/>
    </row>
    <row r="728" spans="1:1" ht="13">
      <c r="A728" s="7"/>
    </row>
    <row r="729" spans="1:1" ht="13">
      <c r="A729" s="7"/>
    </row>
    <row r="730" spans="1:1" ht="13">
      <c r="A730" s="7"/>
    </row>
    <row r="731" spans="1:1" ht="13">
      <c r="A731" s="7"/>
    </row>
    <row r="732" spans="1:1" ht="13">
      <c r="A732" s="7"/>
    </row>
    <row r="733" spans="1:1" ht="13">
      <c r="A733" s="7"/>
    </row>
    <row r="734" spans="1:1" ht="13">
      <c r="A734" s="7"/>
    </row>
    <row r="735" spans="1:1" ht="13">
      <c r="A735" s="7"/>
    </row>
    <row r="736" spans="1:1" ht="13">
      <c r="A736" s="7"/>
    </row>
    <row r="737" spans="1:1" ht="13">
      <c r="A737" s="7"/>
    </row>
    <row r="738" spans="1:1" ht="13">
      <c r="A738" s="7"/>
    </row>
    <row r="739" spans="1:1" ht="13">
      <c r="A739" s="7"/>
    </row>
    <row r="740" spans="1:1" ht="13">
      <c r="A740" s="7"/>
    </row>
    <row r="741" spans="1:1" ht="13">
      <c r="A741" s="7"/>
    </row>
    <row r="742" spans="1:1" ht="13">
      <c r="A742" s="7"/>
    </row>
    <row r="743" spans="1:1" ht="13">
      <c r="A743" s="7"/>
    </row>
    <row r="744" spans="1:1" ht="13">
      <c r="A744" s="7"/>
    </row>
    <row r="745" spans="1:1" ht="13">
      <c r="A745" s="7"/>
    </row>
    <row r="746" spans="1:1" ht="13">
      <c r="A746" s="7"/>
    </row>
    <row r="747" spans="1:1" ht="13">
      <c r="A747" s="7"/>
    </row>
    <row r="748" spans="1:1" ht="13">
      <c r="A748" s="7"/>
    </row>
    <row r="749" spans="1:1" ht="13">
      <c r="A749" s="7"/>
    </row>
    <row r="750" spans="1:1" ht="13">
      <c r="A750" s="7"/>
    </row>
    <row r="751" spans="1:1" ht="13">
      <c r="A751" s="7"/>
    </row>
    <row r="752" spans="1:1" ht="13">
      <c r="A752" s="7"/>
    </row>
    <row r="753" spans="1:1" ht="13">
      <c r="A753" s="7"/>
    </row>
    <row r="754" spans="1:1" ht="13">
      <c r="A754" s="7"/>
    </row>
    <row r="755" spans="1:1" ht="13">
      <c r="A755" s="7"/>
    </row>
    <row r="756" spans="1:1" ht="13">
      <c r="A756" s="7"/>
    </row>
    <row r="757" spans="1:1" ht="13">
      <c r="A757" s="7"/>
    </row>
    <row r="758" spans="1:1" ht="13">
      <c r="A758" s="7"/>
    </row>
    <row r="759" spans="1:1" ht="13">
      <c r="A759" s="7"/>
    </row>
    <row r="760" spans="1:1" ht="13">
      <c r="A760" s="7"/>
    </row>
    <row r="761" spans="1:1" ht="13">
      <c r="A761" s="7"/>
    </row>
    <row r="762" spans="1:1" ht="13">
      <c r="A762" s="7"/>
    </row>
    <row r="763" spans="1:1" ht="13">
      <c r="A763" s="7"/>
    </row>
    <row r="764" spans="1:1" ht="13">
      <c r="A764" s="7"/>
    </row>
    <row r="765" spans="1:1" ht="13">
      <c r="A765" s="7"/>
    </row>
    <row r="766" spans="1:1" ht="13">
      <c r="A766" s="7"/>
    </row>
    <row r="767" spans="1:1" ht="13">
      <c r="A767" s="7"/>
    </row>
    <row r="768" spans="1:1" ht="13">
      <c r="A768" s="7"/>
    </row>
    <row r="769" spans="1:1" ht="13">
      <c r="A769" s="7"/>
    </row>
    <row r="770" spans="1:1" ht="13">
      <c r="A770" s="7"/>
    </row>
    <row r="771" spans="1:1" ht="13">
      <c r="A771" s="7"/>
    </row>
    <row r="772" spans="1:1" ht="13">
      <c r="A772" s="7"/>
    </row>
    <row r="773" spans="1:1" ht="13">
      <c r="A773" s="7"/>
    </row>
    <row r="774" spans="1:1" ht="13">
      <c r="A774" s="7"/>
    </row>
    <row r="775" spans="1:1" ht="13">
      <c r="A775" s="7"/>
    </row>
    <row r="776" spans="1:1" ht="13">
      <c r="A776" s="7"/>
    </row>
    <row r="777" spans="1:1" ht="13">
      <c r="A777" s="7"/>
    </row>
    <row r="778" spans="1:1" ht="13">
      <c r="A778" s="7"/>
    </row>
    <row r="779" spans="1:1" ht="13">
      <c r="A779" s="7"/>
    </row>
    <row r="780" spans="1:1" ht="13">
      <c r="A780" s="7"/>
    </row>
    <row r="781" spans="1:1" ht="13">
      <c r="A781" s="7"/>
    </row>
    <row r="782" spans="1:1" ht="13">
      <c r="A782" s="7"/>
    </row>
    <row r="783" spans="1:1" ht="13">
      <c r="A783" s="7"/>
    </row>
    <row r="784" spans="1:1" ht="13">
      <c r="A784" s="7"/>
    </row>
    <row r="785" spans="1:1" ht="13">
      <c r="A785" s="7"/>
    </row>
    <row r="786" spans="1:1" ht="13">
      <c r="A786" s="7"/>
    </row>
    <row r="787" spans="1:1" ht="13">
      <c r="A787" s="7"/>
    </row>
    <row r="788" spans="1:1" ht="13">
      <c r="A788" s="7"/>
    </row>
    <row r="789" spans="1:1" ht="13">
      <c r="A789" s="7"/>
    </row>
    <row r="790" spans="1:1" ht="13">
      <c r="A790" s="7"/>
    </row>
    <row r="791" spans="1:1" ht="13">
      <c r="A791" s="7"/>
    </row>
    <row r="792" spans="1:1" ht="13">
      <c r="A792" s="7"/>
    </row>
    <row r="793" spans="1:1" ht="13">
      <c r="A793" s="7"/>
    </row>
    <row r="794" spans="1:1" ht="13">
      <c r="A794" s="7"/>
    </row>
    <row r="795" spans="1:1" ht="13">
      <c r="A795" s="7"/>
    </row>
    <row r="796" spans="1:1" ht="13">
      <c r="A796" s="7"/>
    </row>
    <row r="797" spans="1:1" ht="13">
      <c r="A797" s="7"/>
    </row>
    <row r="798" spans="1:1" ht="13">
      <c r="A798" s="7"/>
    </row>
    <row r="799" spans="1:1" ht="13">
      <c r="A799" s="7"/>
    </row>
    <row r="800" spans="1:1" ht="13">
      <c r="A800" s="7"/>
    </row>
    <row r="801" spans="1:1" ht="13">
      <c r="A801" s="7"/>
    </row>
    <row r="802" spans="1:1" ht="13">
      <c r="A802" s="7"/>
    </row>
    <row r="803" spans="1:1" ht="13">
      <c r="A803" s="7"/>
    </row>
    <row r="804" spans="1:1" ht="13">
      <c r="A804" s="7"/>
    </row>
    <row r="805" spans="1:1" ht="13">
      <c r="A805" s="7"/>
    </row>
    <row r="806" spans="1:1" ht="13">
      <c r="A806" s="7"/>
    </row>
    <row r="807" spans="1:1" ht="13">
      <c r="A807" s="7"/>
    </row>
    <row r="808" spans="1:1" ht="13">
      <c r="A808" s="7"/>
    </row>
    <row r="809" spans="1:1" ht="13">
      <c r="A809" s="7"/>
    </row>
    <row r="810" spans="1:1" ht="13">
      <c r="A810" s="7"/>
    </row>
    <row r="811" spans="1:1" ht="13">
      <c r="A811" s="7"/>
    </row>
    <row r="812" spans="1:1" ht="13">
      <c r="A812" s="7"/>
    </row>
    <row r="813" spans="1:1" ht="13">
      <c r="A813" s="7"/>
    </row>
    <row r="814" spans="1:1" ht="13">
      <c r="A814" s="7"/>
    </row>
    <row r="815" spans="1:1" ht="13">
      <c r="A815" s="7"/>
    </row>
    <row r="816" spans="1:1" ht="13">
      <c r="A816" s="7"/>
    </row>
    <row r="817" spans="1:1" ht="13">
      <c r="A817" s="7"/>
    </row>
    <row r="818" spans="1:1" ht="13">
      <c r="A818" s="7"/>
    </row>
    <row r="819" spans="1:1" ht="13">
      <c r="A819" s="7"/>
    </row>
    <row r="820" spans="1:1" ht="13">
      <c r="A820" s="7"/>
    </row>
    <row r="821" spans="1:1" ht="13">
      <c r="A821" s="7"/>
    </row>
    <row r="822" spans="1:1" ht="13">
      <c r="A822" s="7"/>
    </row>
    <row r="823" spans="1:1" ht="13">
      <c r="A823" s="7"/>
    </row>
    <row r="824" spans="1:1" ht="13">
      <c r="A824" s="7"/>
    </row>
    <row r="825" spans="1:1" ht="13">
      <c r="A825" s="7"/>
    </row>
    <row r="826" spans="1:1" ht="13">
      <c r="A826" s="7"/>
    </row>
    <row r="827" spans="1:1" ht="13">
      <c r="A827" s="7"/>
    </row>
    <row r="828" spans="1:1" ht="13">
      <c r="A828" s="7"/>
    </row>
    <row r="829" spans="1:1" ht="13">
      <c r="A829" s="7"/>
    </row>
    <row r="830" spans="1:1" ht="13">
      <c r="A830" s="7"/>
    </row>
    <row r="831" spans="1:1" ht="13">
      <c r="A831" s="7"/>
    </row>
    <row r="832" spans="1:1" ht="13">
      <c r="A832" s="7"/>
    </row>
    <row r="833" spans="1:1" ht="13">
      <c r="A833" s="7"/>
    </row>
    <row r="834" spans="1:1" ht="13">
      <c r="A834" s="7"/>
    </row>
    <row r="835" spans="1:1" ht="13">
      <c r="A835" s="7"/>
    </row>
    <row r="836" spans="1:1" ht="13">
      <c r="A836" s="7"/>
    </row>
    <row r="837" spans="1:1" ht="13">
      <c r="A837" s="7"/>
    </row>
    <row r="838" spans="1:1" ht="13">
      <c r="A838" s="7"/>
    </row>
    <row r="839" spans="1:1" ht="13">
      <c r="A839" s="7"/>
    </row>
    <row r="840" spans="1:1" ht="13">
      <c r="A840" s="7"/>
    </row>
    <row r="841" spans="1:1" ht="13">
      <c r="A841" s="7"/>
    </row>
    <row r="842" spans="1:1" ht="13">
      <c r="A842" s="7"/>
    </row>
    <row r="843" spans="1:1" ht="13">
      <c r="A843" s="7"/>
    </row>
    <row r="844" spans="1:1" ht="13">
      <c r="A844" s="7"/>
    </row>
    <row r="845" spans="1:1" ht="13">
      <c r="A845" s="7"/>
    </row>
    <row r="846" spans="1:1" ht="13">
      <c r="A846" s="7"/>
    </row>
    <row r="847" spans="1:1" ht="13">
      <c r="A847" s="7"/>
    </row>
    <row r="848" spans="1:1" ht="13">
      <c r="A848" s="7"/>
    </row>
    <row r="849" spans="1:1" ht="13">
      <c r="A849" s="7"/>
    </row>
    <row r="850" spans="1:1" ht="13">
      <c r="A850" s="7"/>
    </row>
    <row r="851" spans="1:1" ht="13">
      <c r="A851" s="7"/>
    </row>
    <row r="852" spans="1:1" ht="13">
      <c r="A852" s="7"/>
    </row>
    <row r="853" spans="1:1" ht="13">
      <c r="A853" s="7"/>
    </row>
    <row r="854" spans="1:1" ht="13">
      <c r="A854" s="7"/>
    </row>
    <row r="855" spans="1:1" ht="13">
      <c r="A855" s="7"/>
    </row>
    <row r="856" spans="1:1" ht="13">
      <c r="A856" s="7"/>
    </row>
    <row r="857" spans="1:1" ht="13">
      <c r="A857" s="7"/>
    </row>
    <row r="858" spans="1:1" ht="13">
      <c r="A858" s="7"/>
    </row>
    <row r="859" spans="1:1" ht="13">
      <c r="A859" s="7"/>
    </row>
    <row r="860" spans="1:1" ht="13">
      <c r="A860" s="7"/>
    </row>
    <row r="861" spans="1:1" ht="13">
      <c r="A861" s="7"/>
    </row>
    <row r="862" spans="1:1" ht="13">
      <c r="A862" s="7"/>
    </row>
    <row r="863" spans="1:1" ht="13">
      <c r="A863" s="7"/>
    </row>
    <row r="864" spans="1:1" ht="13">
      <c r="A864" s="7"/>
    </row>
    <row r="865" spans="1:1" ht="13">
      <c r="A865" s="7"/>
    </row>
    <row r="866" spans="1:1" ht="13">
      <c r="A866" s="7"/>
    </row>
    <row r="867" spans="1:1" ht="13">
      <c r="A867" s="7"/>
    </row>
    <row r="868" spans="1:1" ht="13">
      <c r="A868" s="7"/>
    </row>
    <row r="869" spans="1:1" ht="13">
      <c r="A869" s="7"/>
    </row>
    <row r="870" spans="1:1" ht="13">
      <c r="A870" s="7"/>
    </row>
    <row r="871" spans="1:1" ht="13">
      <c r="A871" s="7"/>
    </row>
    <row r="872" spans="1:1" ht="13">
      <c r="A872" s="7"/>
    </row>
    <row r="873" spans="1:1" ht="13">
      <c r="A873" s="7"/>
    </row>
    <row r="874" spans="1:1" ht="13">
      <c r="A874" s="7"/>
    </row>
    <row r="875" spans="1:1" ht="13">
      <c r="A875" s="7"/>
    </row>
    <row r="876" spans="1:1" ht="13">
      <c r="A876" s="7"/>
    </row>
    <row r="877" spans="1:1" ht="13">
      <c r="A877" s="7"/>
    </row>
    <row r="878" spans="1:1" ht="13">
      <c r="A878" s="7"/>
    </row>
    <row r="879" spans="1:1" ht="13">
      <c r="A879" s="7"/>
    </row>
    <row r="880" spans="1:1" ht="13">
      <c r="A880" s="7"/>
    </row>
    <row r="881" spans="1:1" ht="13">
      <c r="A881" s="7"/>
    </row>
    <row r="882" spans="1:1" ht="13">
      <c r="A882" s="7"/>
    </row>
    <row r="883" spans="1:1" ht="13">
      <c r="A883" s="7"/>
    </row>
    <row r="884" spans="1:1" ht="13">
      <c r="A884" s="7"/>
    </row>
    <row r="885" spans="1:1" ht="13">
      <c r="A885" s="7"/>
    </row>
    <row r="886" spans="1:1" ht="13">
      <c r="A886" s="7"/>
    </row>
    <row r="887" spans="1:1" ht="13">
      <c r="A887" s="7"/>
    </row>
    <row r="888" spans="1:1" ht="13">
      <c r="A888" s="7"/>
    </row>
    <row r="889" spans="1:1" ht="13">
      <c r="A889" s="7"/>
    </row>
    <row r="890" spans="1:1" ht="13">
      <c r="A890" s="7"/>
    </row>
    <row r="891" spans="1:1" ht="13">
      <c r="A891" s="7"/>
    </row>
    <row r="892" spans="1:1" ht="13">
      <c r="A892" s="7"/>
    </row>
    <row r="893" spans="1:1" ht="13">
      <c r="A893" s="7"/>
    </row>
    <row r="894" spans="1:1" ht="13">
      <c r="A894" s="7"/>
    </row>
    <row r="895" spans="1:1" ht="13">
      <c r="A895" s="7"/>
    </row>
    <row r="896" spans="1:1" ht="13">
      <c r="A896" s="7"/>
    </row>
    <row r="897" spans="1:1" ht="13">
      <c r="A897" s="7"/>
    </row>
    <row r="898" spans="1:1" ht="13">
      <c r="A898" s="7"/>
    </row>
    <row r="899" spans="1:1" ht="13">
      <c r="A899" s="7"/>
    </row>
    <row r="900" spans="1:1" ht="13">
      <c r="A900" s="7"/>
    </row>
    <row r="901" spans="1:1" ht="13">
      <c r="A901" s="7"/>
    </row>
    <row r="902" spans="1:1" ht="13">
      <c r="A902" s="7"/>
    </row>
    <row r="903" spans="1:1" ht="13">
      <c r="A903" s="7"/>
    </row>
    <row r="904" spans="1:1" ht="13">
      <c r="A904" s="7"/>
    </row>
    <row r="905" spans="1:1" ht="13">
      <c r="A905" s="7"/>
    </row>
    <row r="906" spans="1:1" ht="13">
      <c r="A906" s="7"/>
    </row>
    <row r="907" spans="1:1" ht="13">
      <c r="A907" s="7"/>
    </row>
    <row r="908" spans="1:1" ht="13">
      <c r="A908" s="7"/>
    </row>
    <row r="909" spans="1:1" ht="13">
      <c r="A909" s="7"/>
    </row>
    <row r="910" spans="1:1" ht="13">
      <c r="A910" s="7"/>
    </row>
    <row r="911" spans="1:1" ht="13">
      <c r="A911" s="7"/>
    </row>
    <row r="912" spans="1:1" ht="13">
      <c r="A912" s="7"/>
    </row>
    <row r="913" spans="1:1" ht="13">
      <c r="A913" s="7"/>
    </row>
    <row r="914" spans="1:1" ht="13">
      <c r="A914" s="7"/>
    </row>
    <row r="915" spans="1:1" ht="13">
      <c r="A915" s="7"/>
    </row>
    <row r="916" spans="1:1" ht="13">
      <c r="A916" s="7"/>
    </row>
    <row r="917" spans="1:1" ht="13">
      <c r="A917" s="7"/>
    </row>
    <row r="918" spans="1:1" ht="13">
      <c r="A918" s="7"/>
    </row>
    <row r="919" spans="1:1" ht="13">
      <c r="A919" s="7"/>
    </row>
    <row r="920" spans="1:1" ht="13">
      <c r="A920" s="7"/>
    </row>
    <row r="921" spans="1:1" ht="13">
      <c r="A921" s="7"/>
    </row>
    <row r="922" spans="1:1" ht="13">
      <c r="A922" s="7"/>
    </row>
    <row r="923" spans="1:1" ht="13">
      <c r="A923" s="7"/>
    </row>
    <row r="924" spans="1:1" ht="13">
      <c r="A924" s="7"/>
    </row>
    <row r="925" spans="1:1" ht="13">
      <c r="A925" s="7"/>
    </row>
    <row r="926" spans="1:1" ht="13">
      <c r="A926" s="7"/>
    </row>
    <row r="927" spans="1:1" ht="13">
      <c r="A927" s="7"/>
    </row>
    <row r="928" spans="1:1" ht="13">
      <c r="A928" s="7"/>
    </row>
    <row r="929" spans="1:1" ht="13">
      <c r="A929" s="7"/>
    </row>
    <row r="930" spans="1:1" ht="13">
      <c r="A930" s="7"/>
    </row>
    <row r="931" spans="1:1" ht="13">
      <c r="A931" s="7"/>
    </row>
    <row r="932" spans="1:1" ht="13">
      <c r="A932" s="7"/>
    </row>
    <row r="933" spans="1:1" ht="13">
      <c r="A933" s="7"/>
    </row>
    <row r="934" spans="1:1" ht="13">
      <c r="A934" s="7"/>
    </row>
    <row r="935" spans="1:1" ht="13">
      <c r="A935" s="7"/>
    </row>
    <row r="936" spans="1:1" ht="13">
      <c r="A936" s="7"/>
    </row>
    <row r="937" spans="1:1" ht="13">
      <c r="A937" s="7"/>
    </row>
    <row r="938" spans="1:1" ht="13">
      <c r="A938" s="7"/>
    </row>
    <row r="939" spans="1:1" ht="13">
      <c r="A939" s="7"/>
    </row>
    <row r="940" spans="1:1" ht="13">
      <c r="A940" s="7"/>
    </row>
    <row r="941" spans="1:1" ht="13">
      <c r="A941" s="7"/>
    </row>
    <row r="942" spans="1:1" ht="13">
      <c r="A942" s="7"/>
    </row>
    <row r="943" spans="1:1" ht="13">
      <c r="A943" s="7"/>
    </row>
    <row r="944" spans="1:1" ht="13">
      <c r="A944" s="7"/>
    </row>
    <row r="945" spans="1:1" ht="13">
      <c r="A945" s="7"/>
    </row>
    <row r="946" spans="1:1" ht="13">
      <c r="A946" s="7"/>
    </row>
    <row r="947" spans="1:1" ht="13">
      <c r="A947" s="7"/>
    </row>
    <row r="948" spans="1:1" ht="13">
      <c r="A948" s="7"/>
    </row>
    <row r="949" spans="1:1" ht="13">
      <c r="A949" s="7"/>
    </row>
    <row r="950" spans="1:1" ht="13">
      <c r="A950" s="7"/>
    </row>
    <row r="951" spans="1:1" ht="13">
      <c r="A951" s="7"/>
    </row>
    <row r="952" spans="1:1" ht="13">
      <c r="A952" s="7"/>
    </row>
    <row r="953" spans="1:1" ht="13">
      <c r="A953" s="7"/>
    </row>
    <row r="954" spans="1:1" ht="13">
      <c r="A954" s="7"/>
    </row>
    <row r="955" spans="1:1" ht="13">
      <c r="A955" s="7"/>
    </row>
    <row r="956" spans="1:1" ht="13">
      <c r="A956" s="7"/>
    </row>
    <row r="957" spans="1:1" ht="13">
      <c r="A957" s="7"/>
    </row>
    <row r="958" spans="1:1" ht="13">
      <c r="A958" s="7"/>
    </row>
    <row r="959" spans="1:1" ht="13">
      <c r="A959" s="7"/>
    </row>
    <row r="960" spans="1:1" ht="13">
      <c r="A960" s="7"/>
    </row>
    <row r="961" spans="1:1" ht="13">
      <c r="A961" s="7"/>
    </row>
    <row r="962" spans="1:1" ht="13">
      <c r="A962" s="7"/>
    </row>
    <row r="963" spans="1:1" ht="13">
      <c r="A963" s="7"/>
    </row>
    <row r="964" spans="1:1" ht="13">
      <c r="A964" s="7"/>
    </row>
    <row r="965" spans="1:1" ht="13">
      <c r="A965" s="7"/>
    </row>
    <row r="966" spans="1:1" ht="13">
      <c r="A966" s="7"/>
    </row>
    <row r="967" spans="1:1" ht="13">
      <c r="A967" s="7"/>
    </row>
    <row r="968" spans="1:1" ht="13">
      <c r="A968" s="7"/>
    </row>
    <row r="969" spans="1:1" ht="13">
      <c r="A969" s="7"/>
    </row>
    <row r="970" spans="1:1" ht="13">
      <c r="A970" s="7"/>
    </row>
    <row r="971" spans="1:1" ht="13">
      <c r="A971" s="7"/>
    </row>
    <row r="972" spans="1:1" ht="13">
      <c r="A972" s="7"/>
    </row>
    <row r="973" spans="1:1" ht="13">
      <c r="A973" s="7"/>
    </row>
    <row r="974" spans="1:1" ht="13">
      <c r="A974" s="7"/>
    </row>
    <row r="975" spans="1:1" ht="13">
      <c r="A975" s="7"/>
    </row>
    <row r="976" spans="1:1" ht="13">
      <c r="A976" s="7"/>
    </row>
    <row r="977" spans="1:1" ht="13">
      <c r="A977" s="7"/>
    </row>
    <row r="978" spans="1:1" ht="13">
      <c r="A978" s="7"/>
    </row>
    <row r="979" spans="1:1" ht="13">
      <c r="A979" s="7"/>
    </row>
    <row r="980" spans="1:1" ht="13">
      <c r="A980" s="7"/>
    </row>
    <row r="981" spans="1:1" ht="13">
      <c r="A981" s="7"/>
    </row>
    <row r="982" spans="1:1" ht="13">
      <c r="A982" s="7"/>
    </row>
    <row r="983" spans="1:1" ht="13">
      <c r="A983" s="7"/>
    </row>
    <row r="984" spans="1:1" ht="13">
      <c r="A984" s="7"/>
    </row>
    <row r="985" spans="1:1" ht="13">
      <c r="A985" s="7"/>
    </row>
    <row r="986" spans="1:1" ht="13">
      <c r="A986" s="7"/>
    </row>
    <row r="987" spans="1:1" ht="13">
      <c r="A987" s="7"/>
    </row>
    <row r="988" spans="1:1" ht="13">
      <c r="A988" s="7"/>
    </row>
    <row r="989" spans="1:1" ht="13">
      <c r="A989" s="7"/>
    </row>
    <row r="990" spans="1:1" ht="13">
      <c r="A990" s="7"/>
    </row>
    <row r="991" spans="1:1" ht="13">
      <c r="A991" s="7"/>
    </row>
    <row r="992" spans="1:1" ht="13">
      <c r="A992" s="7"/>
    </row>
    <row r="993" spans="1:1" ht="13">
      <c r="A993" s="7"/>
    </row>
    <row r="994" spans="1:1" ht="13">
      <c r="A994" s="7"/>
    </row>
    <row r="995" spans="1:1" ht="13">
      <c r="A995" s="7"/>
    </row>
    <row r="996" spans="1:1" ht="13">
      <c r="A996" s="7"/>
    </row>
    <row r="997" spans="1:1" ht="13">
      <c r="A997" s="7"/>
    </row>
    <row r="998" spans="1:1" ht="13">
      <c r="A998" s="7"/>
    </row>
    <row r="999" spans="1:1" ht="13">
      <c r="A999" s="7"/>
    </row>
    <row r="1000" spans="1:1" ht="13">
      <c r="A1000" s="7"/>
    </row>
    <row r="1001" spans="1:1" ht="13">
      <c r="A1001" s="7"/>
    </row>
    <row r="1002" spans="1:1" ht="13">
      <c r="A1002" s="7"/>
    </row>
    <row r="1003" spans="1:1" ht="13">
      <c r="A1003" s="7"/>
    </row>
  </sheetData>
  <phoneticPr fontId="9" type="noConversion"/>
  <conditionalFormatting sqref="C3:C167 C169:C187 B96:B1003">
    <cfRule type="cellIs" dxfId="8" priority="1" operator="equal">
      <formula>#REF!</formula>
    </cfRule>
  </conditionalFormatting>
  <conditionalFormatting sqref="F3:F296 E96:E1003">
    <cfRule type="cellIs" dxfId="7" priority="2" operator="equal">
      <formula>D3</formula>
    </cfRule>
  </conditionalFormatting>
  <dataValidations count="1">
    <dataValidation type="list" allowBlank="1" sqref="B96:B1003 E96:E1003" xr:uid="{00000000-0002-0000-0000-000000000000}">
      <formula1>players</formula1>
    </dataValidation>
  </dataValidations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ErrorMessage="1" xr:uid="{0F9699E1-4739-214D-BD3E-9CABF4C67AA4}">
          <x14:formula1>
            <xm:f>'Player Data'!$A$4:$A$24</xm:f>
          </x14:formula1>
          <xm:sqref>F4:F296</xm:sqref>
        </x14:dataValidation>
        <x14:dataValidation type="list" allowBlank="1" showInputMessage="1" showErrorMessage="1" xr:uid="{6017721C-BC3D-854F-BDFF-3A140A1B5D97}">
          <x14:formula1>
            <xm:f>'Player Data'!$A$4:$A$21</xm:f>
          </x14:formula1>
          <xm:sqref>C4:C167 C169:C187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>
    <tabColor theme="0" tint="-0.499984740745262"/>
    <outlinePr summaryBelow="0" summaryRight="0"/>
  </sheetPr>
  <dimension ref="A1:AB1001"/>
  <sheetViews>
    <sheetView zoomScaleNormal="100" workbookViewId="0">
      <pane xSplit="1" ySplit="3" topLeftCell="B4" activePane="bottomRight" state="frozen"/>
      <selection pane="topRight" activeCell="B1" sqref="B1"/>
      <selection pane="bottomLeft" activeCell="A2" sqref="A2"/>
      <selection pane="bottomRight" activeCell="H34" sqref="H34"/>
    </sheetView>
  </sheetViews>
  <sheetFormatPr baseColWidth="10" defaultColWidth="14.5" defaultRowHeight="15.75" customHeight="1"/>
  <cols>
    <col min="1" max="1" width="10.6640625" style="14" bestFit="1" customWidth="1"/>
    <col min="2" max="2" width="11.33203125" style="27" customWidth="1"/>
    <col min="3" max="3" width="17.1640625" style="27" customWidth="1"/>
    <col min="4" max="4" width="10.6640625" style="27" customWidth="1"/>
    <col min="5" max="5" width="8.83203125" style="27" customWidth="1"/>
    <col min="6" max="6" width="10.5" style="27" customWidth="1"/>
    <col min="7" max="7" width="12.33203125" style="27" customWidth="1"/>
    <col min="8" max="8" width="9.5" style="27" customWidth="1"/>
    <col min="9" max="9" width="7.1640625" style="27" customWidth="1"/>
    <col min="10" max="10" width="12" style="27" customWidth="1"/>
    <col min="11" max="11" width="10.5" style="27" customWidth="1"/>
    <col min="12" max="12" width="12.5" style="27" bestFit="1" customWidth="1"/>
    <col min="13" max="13" width="12.83203125" style="27" customWidth="1"/>
    <col min="14" max="14" width="12.5" style="27" customWidth="1"/>
    <col min="15" max="15" width="12.6640625" style="27" customWidth="1"/>
    <col min="16" max="16" width="11" style="27" customWidth="1"/>
    <col min="17" max="17" width="11.83203125" style="27" customWidth="1"/>
    <col min="18" max="18" width="12.6640625" style="27" customWidth="1"/>
    <col min="19" max="19" width="12" style="27" bestFit="1" customWidth="1"/>
    <col min="20" max="20" width="9.33203125" style="27" customWidth="1"/>
    <col min="21" max="16384" width="14.5" style="14"/>
  </cols>
  <sheetData>
    <row r="1" spans="1:28" ht="15.75" customHeight="1">
      <c r="D1" s="32" t="s">
        <v>56</v>
      </c>
    </row>
    <row r="2" spans="1:28" ht="15.75" customHeight="1">
      <c r="D2" s="27">
        <v>10</v>
      </c>
    </row>
    <row r="3" spans="1:28" ht="32.25" customHeight="1">
      <c r="A3" s="8" t="s">
        <v>2</v>
      </c>
      <c r="B3" s="8" t="s">
        <v>8</v>
      </c>
      <c r="C3" s="8" t="s">
        <v>9</v>
      </c>
      <c r="D3" s="8" t="s">
        <v>10</v>
      </c>
      <c r="E3" s="8" t="s">
        <v>11</v>
      </c>
      <c r="F3" s="8" t="s">
        <v>13</v>
      </c>
      <c r="G3" s="8" t="s">
        <v>14</v>
      </c>
      <c r="H3" s="8" t="s">
        <v>15</v>
      </c>
      <c r="I3" s="8" t="s">
        <v>16</v>
      </c>
      <c r="J3" s="8" t="s">
        <v>17</v>
      </c>
      <c r="K3" s="8" t="s">
        <v>18</v>
      </c>
      <c r="L3" s="8" t="s">
        <v>19</v>
      </c>
      <c r="M3" s="8" t="s">
        <v>20</v>
      </c>
      <c r="N3" s="8" t="s">
        <v>21</v>
      </c>
      <c r="O3" s="8" t="s">
        <v>22</v>
      </c>
      <c r="P3" s="42" t="s">
        <v>23</v>
      </c>
      <c r="Q3" s="42" t="s">
        <v>24</v>
      </c>
      <c r="R3" s="42" t="s">
        <v>60</v>
      </c>
      <c r="S3" s="42" t="s">
        <v>68</v>
      </c>
      <c r="T3" s="8" t="s">
        <v>69</v>
      </c>
      <c r="U3" s="3"/>
      <c r="V3" s="3"/>
      <c r="W3" s="3"/>
      <c r="X3" s="3"/>
      <c r="Y3" s="3"/>
      <c r="Z3" s="3"/>
      <c r="AA3" s="3"/>
      <c r="AB3" s="3"/>
    </row>
    <row r="4" spans="1:28" ht="13">
      <c r="A4" s="33" t="s">
        <v>12</v>
      </c>
      <c r="B4" s="28">
        <f ca="1">IF(PlayerData[[#This Row],[Games Played]]&gt;=RankThreshold[],_xlfn.RANK.EQ(PlayerData[[#This Row],[Elo]],PlayerData[Elo]),"Unranked")</f>
        <v>1</v>
      </c>
      <c r="C4" s="31">
        <f ca="1">IF(PlayerData[[#This Row],[Games Played]]&gt;=RankThreshold[],_xlfn.IFNA(IF(LOOKUP(2,1/(EloDataCalc[Winner]=PlayerData[[#This Row],[Player]]),EloDataCalc[Game Number])&gt;LOOKUP(2,1/(EloDataCalc[Loser]=PlayerData[[#This Row],[Player]]),EloDataCalc[Game Number]),LOOKUP(2,1/(EloDataCalc[Winner]=PlayerData[[#This Row],[Player]]),EloDataCalc[Winner Resulting ELO]),LOOKUP(2,1/(EloDataCalc[Loser]=PlayerData[[#This Row],[Player]]),EloDataCalc[Loser Resulting Elo])),_xlfn.IFNA(LOOKUP(2,1/(EloDataCalc[Winner]=PlayerData[[#This Row],[Player]]),EloDataCalc[Winner Resulting ELO]),LOOKUP(2,1/(EloDataCalc[Loser]=PlayerData[[#This Row],[Player]]),EloDataCalc[Loser Resulting Elo]))),CONCATENATE("Play ", RankThreshold[]-PlayerData[[#This Row],[Games Played]], " more games"))</f>
        <v>2268.3521966456665</v>
      </c>
      <c r="D4" s="28">
        <f>COUNTIF(GameData[Winner],PlayerData[[#This Row],[Player]])+COUNTIF(GameData[Loser],PlayerData[[#This Row],[Player]])</f>
        <v>77</v>
      </c>
      <c r="E4" s="28">
        <f>COUNTIF(GameData[Winner],PlayerData[[#This Row],[Player]])</f>
        <v>66</v>
      </c>
      <c r="F4" s="28">
        <f>COUNTIF(GameData[Loser],PlayerData[[#This Row],[Player]])</f>
        <v>11</v>
      </c>
      <c r="G4" s="29">
        <f>IFERROR(PlayerData[[#This Row],[Wins]]/PlayerData[[#This Row],[Losses]],"Undefeated")</f>
        <v>6</v>
      </c>
      <c r="H4" s="34">
        <f>IFERROR(PlayerData[[#This Row],[Wins]]/PlayerData[[#This Row],[Games Played]],0)</f>
        <v>0.8571428571428571</v>
      </c>
      <c r="I4" s="30">
        <f>(SUMIF(GameData[Winner],PlayerData[[#This Row],[Player]],GameData[Winner Score])+SUMIF(GameData[Loser],PlayerData[[#This Row],[Player]],GameData[Loser Score]))/PlayerData[[#This Row],[Games Played]]</f>
        <v>20.597402597402599</v>
      </c>
      <c r="J4" s="28"/>
      <c r="K4" s="29">
        <f>(SUMIF(GameData[Winner],PlayerData[[#This Row],[Player]],GameData[Winner Position])+SUMIF(GameData[Loser],PlayerData[[#This Row],[Player]],GameData[Loser Position]))/PlayerData[[#This Row],[Games Played]]</f>
        <v>1.1558441558441559</v>
      </c>
      <c r="L4" s="28"/>
      <c r="M4" s="28"/>
      <c r="N4" s="28"/>
      <c r="O4" s="28"/>
      <c r="P4" s="28">
        <f>COUNTIFS(GameData[Winner],PlayerData[[#This Row],[Player]],GameData[Loser Score],0)</f>
        <v>0</v>
      </c>
      <c r="Q4" s="28">
        <f>COUNTIFS(GameData[Loser],PlayerData[[#This Row],[Player]],GameData[Loser Score],0)</f>
        <v>0</v>
      </c>
      <c r="R4" s="28">
        <f>SUMIF(GameData[Winner],PlayerData[[#This Row],[Player]],GameData[Winner Score])+SUMIF(GameData[Loser],PlayerData[[#This Row],[Player]],GameData[Loser Score])</f>
        <v>1586</v>
      </c>
      <c r="S4" s="28">
        <f>SUMIF(GameData[Winner],PlayerData[[#This Row],[Player]],GameData[Loser Score])+SUMIF(GameData[Loser],PlayerData[[#This Row],[Player]],GameData[Winner Score])</f>
        <v>1105</v>
      </c>
      <c r="T4" s="34">
        <f>PlayerData[[#This Row],[Points Scored]]/(PlayerData[[#This Row],[Points Scored]]+PlayerData[[#This Row],[Points Lost]])</f>
        <v>0.58937198067632846</v>
      </c>
    </row>
    <row r="5" spans="1:28" ht="13">
      <c r="A5" s="33" t="s">
        <v>25</v>
      </c>
      <c r="B5" s="28">
        <f ca="1">IF(PlayerData[[#This Row],[Games Played]]&gt;=RankThreshold[],_xlfn.RANK.EQ(PlayerData[[#This Row],[Elo]],PlayerData[Elo]),"Unranked")</f>
        <v>2</v>
      </c>
      <c r="C5" s="31">
        <f ca="1">IF(PlayerData[[#This Row],[Games Played]]&gt;=RankThreshold[],_xlfn.IFNA(IF(LOOKUP(2,1/(EloDataCalc[Winner]=PlayerData[[#This Row],[Player]]),EloDataCalc[Game Number])&gt;LOOKUP(2,1/(EloDataCalc[Loser]=PlayerData[[#This Row],[Player]]),EloDataCalc[Game Number]),LOOKUP(2,1/(EloDataCalc[Winner]=PlayerData[[#This Row],[Player]]),EloDataCalc[Winner Resulting ELO]),LOOKUP(2,1/(EloDataCalc[Loser]=PlayerData[[#This Row],[Player]]),EloDataCalc[Loser Resulting Elo])),_xlfn.IFNA(LOOKUP(2,1/(EloDataCalc[Winner]=PlayerData[[#This Row],[Player]]),EloDataCalc[Winner Resulting ELO]),LOOKUP(2,1/(EloDataCalc[Loser]=PlayerData[[#This Row],[Player]]),EloDataCalc[Loser Resulting Elo]))),CONCATENATE("Play ", RankThreshold[]-PlayerData[[#This Row],[Games Played]], " more games"))</f>
        <v>2139.2384387351467</v>
      </c>
      <c r="D5" s="28">
        <f>COUNTIF(GameData[Winner],PlayerData[[#This Row],[Player]])+COUNTIF(GameData[Loser],PlayerData[[#This Row],[Player]])</f>
        <v>79</v>
      </c>
      <c r="E5" s="28">
        <f>COUNTIF(GameData[Winner],PlayerData[[#This Row],[Player]])</f>
        <v>46</v>
      </c>
      <c r="F5" s="28">
        <f>COUNTIF(GameData[Loser],PlayerData[[#This Row],[Player]])</f>
        <v>33</v>
      </c>
      <c r="G5" s="29">
        <f>IFERROR(PlayerData[[#This Row],[Wins]]/PlayerData[[#This Row],[Losses]],"Undefeated")</f>
        <v>1.393939393939394</v>
      </c>
      <c r="H5" s="34">
        <f>IFERROR(PlayerData[[#This Row],[Wins]]/PlayerData[[#This Row],[Games Played]],0)</f>
        <v>0.58227848101265822</v>
      </c>
      <c r="I5" s="30">
        <f>(SUMIF(GameData[Winner],PlayerData[[#This Row],[Player]],GameData[Winner Score])+SUMIF(GameData[Loser],PlayerData[[#This Row],[Player]],GameData[Loser Score]))/PlayerData[[#This Row],[Games Played]]</f>
        <v>19.215189873417721</v>
      </c>
      <c r="J5" s="28"/>
      <c r="K5" s="29">
        <f>(SUMIF(GameData[Winner],PlayerData[[#This Row],[Player]],GameData[Winner Position])+SUMIF(GameData[Loser],PlayerData[[#This Row],[Player]],GameData[Loser Position]))/PlayerData[[#This Row],[Games Played]]</f>
        <v>2.4050632911392404</v>
      </c>
      <c r="L5" s="28"/>
      <c r="M5" s="28"/>
      <c r="N5" s="28"/>
      <c r="O5" s="28"/>
      <c r="P5" s="28">
        <f>COUNTIFS(GameData[Winner],PlayerData[[#This Row],[Player]],GameData[Loser Score],0)</f>
        <v>0</v>
      </c>
      <c r="Q5" s="28">
        <f>COUNTIFS(GameData[Loser],PlayerData[[#This Row],[Player]],GameData[Loser Score],0)</f>
        <v>0</v>
      </c>
      <c r="R5" s="28">
        <f>SUMIF(GameData[Winner],PlayerData[[#This Row],[Player]],GameData[Winner Score])+SUMIF(GameData[Loser],PlayerData[[#This Row],[Player]],GameData[Loser Score])</f>
        <v>1518</v>
      </c>
      <c r="S5" s="28">
        <f>SUMIF(GameData[Winner],PlayerData[[#This Row],[Player]],GameData[Loser Score])+SUMIF(GameData[Loser],PlayerData[[#This Row],[Player]],GameData[Winner Score])</f>
        <v>1389</v>
      </c>
      <c r="T5" s="34">
        <f>PlayerData[[#This Row],[Points Scored]]/(PlayerData[[#This Row],[Points Scored]]+PlayerData[[#This Row],[Points Lost]])</f>
        <v>0.52218782249742002</v>
      </c>
    </row>
    <row r="6" spans="1:28" ht="13">
      <c r="A6" s="33" t="s">
        <v>38</v>
      </c>
      <c r="B6" s="28">
        <f ca="1">IF(PlayerData[[#This Row],[Games Played]]&gt;=RankThreshold[],_xlfn.RANK.EQ(PlayerData[[#This Row],[Elo]],PlayerData[Elo]),"Unranked")</f>
        <v>3</v>
      </c>
      <c r="C6" s="31">
        <f ca="1">IF(PlayerData[[#This Row],[Games Played]]&gt;=RankThreshold[],_xlfn.IFNA(IF(LOOKUP(2,1/(EloDataCalc[Winner]=PlayerData[[#This Row],[Player]]),EloDataCalc[Game Number])&gt;LOOKUP(2,1/(EloDataCalc[Loser]=PlayerData[[#This Row],[Player]]),EloDataCalc[Game Number]),LOOKUP(2,1/(EloDataCalc[Winner]=PlayerData[[#This Row],[Player]]),EloDataCalc[Winner Resulting ELO]),LOOKUP(2,1/(EloDataCalc[Loser]=PlayerData[[#This Row],[Player]]),EloDataCalc[Loser Resulting Elo])),_xlfn.IFNA(LOOKUP(2,1/(EloDataCalc[Winner]=PlayerData[[#This Row],[Player]]),EloDataCalc[Winner Resulting ELO]),LOOKUP(2,1/(EloDataCalc[Loser]=PlayerData[[#This Row],[Player]]),EloDataCalc[Loser Resulting Elo]))),CONCATENATE("Play ", RankThreshold[]-PlayerData[[#This Row],[Games Played]], " more games"))</f>
        <v>2040.3540646292674</v>
      </c>
      <c r="D6" s="28">
        <f>COUNTIF(GameData[Winner],PlayerData[[#This Row],[Player]])+COUNTIF(GameData[Loser],PlayerData[[#This Row],[Player]])</f>
        <v>65</v>
      </c>
      <c r="E6" s="28">
        <f>COUNTIF(GameData[Winner],PlayerData[[#This Row],[Player]])</f>
        <v>32</v>
      </c>
      <c r="F6" s="28">
        <f>COUNTIF(GameData[Loser],PlayerData[[#This Row],[Player]])</f>
        <v>33</v>
      </c>
      <c r="G6" s="29">
        <f>IFERROR(PlayerData[[#This Row],[Wins]]/PlayerData[[#This Row],[Losses]],"Undefeated")</f>
        <v>0.96969696969696972</v>
      </c>
      <c r="H6" s="34">
        <f>IFERROR(PlayerData[[#This Row],[Wins]]/PlayerData[[#This Row],[Games Played]],0)</f>
        <v>0.49230769230769234</v>
      </c>
      <c r="I6" s="30">
        <f>(SUMIF(GameData[Winner],PlayerData[[#This Row],[Player]],GameData[Winner Score])+SUMIF(GameData[Loser],PlayerData[[#This Row],[Player]],GameData[Loser Score]))/PlayerData[[#This Row],[Games Played]]</f>
        <v>18.030769230769231</v>
      </c>
      <c r="J6" s="28"/>
      <c r="K6" s="29">
        <f>(SUMIF(GameData[Winner],PlayerData[[#This Row],[Player]],GameData[Winner Position])+SUMIF(GameData[Loser],PlayerData[[#This Row],[Player]],GameData[Loser Position]))/PlayerData[[#This Row],[Games Played]]</f>
        <v>12.815384615384616</v>
      </c>
      <c r="L6" s="28"/>
      <c r="M6" s="28"/>
      <c r="N6" s="28"/>
      <c r="O6" s="28"/>
      <c r="P6" s="28">
        <f>COUNTIFS(GameData[Winner],PlayerData[[#This Row],[Player]],GameData[Loser Score],0)</f>
        <v>0</v>
      </c>
      <c r="Q6" s="28">
        <f>COUNTIFS(GameData[Loser],PlayerData[[#This Row],[Player]],GameData[Loser Score],0)</f>
        <v>0</v>
      </c>
      <c r="R6" s="28">
        <f>SUMIF(GameData[Winner],PlayerData[[#This Row],[Player]],GameData[Winner Score])+SUMIF(GameData[Loser],PlayerData[[#This Row],[Player]],GameData[Loser Score])</f>
        <v>1172</v>
      </c>
      <c r="S6" s="28">
        <f>SUMIF(GameData[Winner],PlayerData[[#This Row],[Player]],GameData[Loser Score])+SUMIF(GameData[Loser],PlayerData[[#This Row],[Player]],GameData[Winner Score])</f>
        <v>1205</v>
      </c>
      <c r="T6" s="34">
        <f>PlayerData[[#This Row],[Points Scored]]/(PlayerData[[#This Row],[Points Scored]]+PlayerData[[#This Row],[Points Lost]])</f>
        <v>0.49305847707193939</v>
      </c>
    </row>
    <row r="7" spans="1:28" ht="13">
      <c r="A7" s="33" t="s">
        <v>45</v>
      </c>
      <c r="B7" s="28">
        <f ca="1">IF(PlayerData[[#This Row],[Games Played]]&gt;=RankThreshold[],_xlfn.RANK.EQ(PlayerData[[#This Row],[Elo]],PlayerData[Elo]),"Unranked")</f>
        <v>4</v>
      </c>
      <c r="C7" s="31">
        <f ca="1">IF(PlayerData[[#This Row],[Games Played]]&gt;=RankThreshold[],_xlfn.IFNA(IF(LOOKUP(2,1/(EloDataCalc[Winner]=PlayerData[[#This Row],[Player]]),EloDataCalc[Game Number])&gt;LOOKUP(2,1/(EloDataCalc[Loser]=PlayerData[[#This Row],[Player]]),EloDataCalc[Game Number]),LOOKUP(2,1/(EloDataCalc[Winner]=PlayerData[[#This Row],[Player]]),EloDataCalc[Winner Resulting ELO]),LOOKUP(2,1/(EloDataCalc[Loser]=PlayerData[[#This Row],[Player]]),EloDataCalc[Loser Resulting Elo])),_xlfn.IFNA(LOOKUP(2,1/(EloDataCalc[Winner]=PlayerData[[#This Row],[Player]]),EloDataCalc[Winner Resulting ELO]),LOOKUP(2,1/(EloDataCalc[Loser]=PlayerData[[#This Row],[Player]]),EloDataCalc[Loser Resulting Elo]))),CONCATENATE("Play ", RankThreshold[]-PlayerData[[#This Row],[Games Played]], " more games"))</f>
        <v>2035.6602614958556</v>
      </c>
      <c r="D7" s="28">
        <f>COUNTIF(GameData[Winner],PlayerData[[#This Row],[Player]])+COUNTIF(GameData[Loser],PlayerData[[#This Row],[Player]])</f>
        <v>51</v>
      </c>
      <c r="E7" s="28">
        <f>COUNTIF(GameData[Winner],PlayerData[[#This Row],[Player]])</f>
        <v>29</v>
      </c>
      <c r="F7" s="28">
        <f>COUNTIF(GameData[Loser],PlayerData[[#This Row],[Player]])</f>
        <v>22</v>
      </c>
      <c r="G7" s="29">
        <f>IFERROR(PlayerData[[#This Row],[Wins]]/PlayerData[[#This Row],[Losses]],"Undefeated")</f>
        <v>1.3181818181818181</v>
      </c>
      <c r="H7" s="34">
        <f>IFERROR(PlayerData[[#This Row],[Wins]]/PlayerData[[#This Row],[Games Played]],0)</f>
        <v>0.56862745098039214</v>
      </c>
      <c r="I7" s="30">
        <f>(SUMIF(GameData[Winner],PlayerData[[#This Row],[Player]],GameData[Winner Score])+SUMIF(GameData[Loser],PlayerData[[#This Row],[Player]],GameData[Loser Score]))/PlayerData[[#This Row],[Games Played]]</f>
        <v>17.941176470588236</v>
      </c>
      <c r="J7" s="28"/>
      <c r="K7" s="29">
        <f>(SUMIF(GameData[Winner],PlayerData[[#This Row],[Player]],GameData[Winner Position])+SUMIF(GameData[Loser],PlayerData[[#This Row],[Player]],GameData[Loser Position]))/PlayerData[[#This Row],[Games Played]]</f>
        <v>12.96078431372549</v>
      </c>
      <c r="L7" s="28"/>
      <c r="M7" s="28"/>
      <c r="N7" s="28"/>
      <c r="O7" s="28"/>
      <c r="P7" s="28">
        <f>COUNTIFS(GameData[Winner],PlayerData[[#This Row],[Player]],GameData[Loser Score],0)</f>
        <v>0</v>
      </c>
      <c r="Q7" s="28">
        <f>COUNTIFS(GameData[Loser],PlayerData[[#This Row],[Player]],GameData[Loser Score],0)</f>
        <v>0</v>
      </c>
      <c r="R7" s="28">
        <f>SUMIF(GameData[Winner],PlayerData[[#This Row],[Player]],GameData[Winner Score])+SUMIF(GameData[Loser],PlayerData[[#This Row],[Player]],GameData[Loser Score])</f>
        <v>915</v>
      </c>
      <c r="S7" s="28">
        <f>SUMIF(GameData[Winner],PlayerData[[#This Row],[Player]],GameData[Loser Score])+SUMIF(GameData[Loser],PlayerData[[#This Row],[Player]],GameData[Winner Score])</f>
        <v>865</v>
      </c>
      <c r="T7" s="34">
        <f>PlayerData[[#This Row],[Points Scored]]/(PlayerData[[#This Row],[Points Scored]]+PlayerData[[#This Row],[Points Lost]])</f>
        <v>0.5140449438202247</v>
      </c>
    </row>
    <row r="8" spans="1:28" ht="13">
      <c r="A8" s="33" t="s">
        <v>37</v>
      </c>
      <c r="B8" s="28">
        <f ca="1">IF(PlayerData[[#This Row],[Games Played]]&gt;=RankThreshold[],_xlfn.RANK.EQ(PlayerData[[#This Row],[Elo]],PlayerData[Elo]),"Unranked")</f>
        <v>5</v>
      </c>
      <c r="C8" s="31">
        <f ca="1">IF(PlayerData[[#This Row],[Games Played]]&gt;=RankThreshold[],_xlfn.IFNA(IF(LOOKUP(2,1/(EloDataCalc[Winner]=PlayerData[[#This Row],[Player]]),EloDataCalc[Game Number])&gt;LOOKUP(2,1/(EloDataCalc[Loser]=PlayerData[[#This Row],[Player]]),EloDataCalc[Game Number]),LOOKUP(2,1/(EloDataCalc[Winner]=PlayerData[[#This Row],[Player]]),EloDataCalc[Winner Resulting ELO]),LOOKUP(2,1/(EloDataCalc[Loser]=PlayerData[[#This Row],[Player]]),EloDataCalc[Loser Resulting Elo])),_xlfn.IFNA(LOOKUP(2,1/(EloDataCalc[Winner]=PlayerData[[#This Row],[Player]]),EloDataCalc[Winner Resulting ELO]),LOOKUP(2,1/(EloDataCalc[Loser]=PlayerData[[#This Row],[Player]]),EloDataCalc[Loser Resulting Elo]))),CONCATENATE("Play ", RankThreshold[]-PlayerData[[#This Row],[Games Played]], " more games"))</f>
        <v>2017.2629944421765</v>
      </c>
      <c r="D8" s="28">
        <f>COUNTIF(GameData[Winner],PlayerData[[#This Row],[Player]])+COUNTIF(GameData[Loser],PlayerData[[#This Row],[Player]])</f>
        <v>94</v>
      </c>
      <c r="E8" s="28">
        <f>COUNTIF(GameData[Winner],PlayerData[[#This Row],[Player]])</f>
        <v>33</v>
      </c>
      <c r="F8" s="28">
        <f>COUNTIF(GameData[Loser],PlayerData[[#This Row],[Player]])</f>
        <v>61</v>
      </c>
      <c r="G8" s="29">
        <f>IFERROR(PlayerData[[#This Row],[Wins]]/PlayerData[[#This Row],[Losses]],"Undefeated")</f>
        <v>0.54098360655737709</v>
      </c>
      <c r="H8" s="34">
        <f>IFERROR(PlayerData[[#This Row],[Wins]]/PlayerData[[#This Row],[Games Played]],0)</f>
        <v>0.35106382978723405</v>
      </c>
      <c r="I8" s="30">
        <f>(SUMIF(GameData[Winner],PlayerData[[#This Row],[Player]],GameData[Winner Score])+SUMIF(GameData[Loser],PlayerData[[#This Row],[Player]],GameData[Loser Score]))/PlayerData[[#This Row],[Games Played]]</f>
        <v>16.75531914893617</v>
      </c>
      <c r="J8" s="28"/>
      <c r="K8" s="29">
        <f>(SUMIF(GameData[Winner],PlayerData[[#This Row],[Player]],GameData[Winner Position])+SUMIF(GameData[Loser],PlayerData[[#This Row],[Player]],GameData[Loser Position]))/PlayerData[[#This Row],[Games Played]]</f>
        <v>3.3297872340425534</v>
      </c>
      <c r="L8" s="28"/>
      <c r="M8" s="28"/>
      <c r="N8" s="28"/>
      <c r="O8" s="28"/>
      <c r="P8" s="28">
        <f>COUNTIFS(GameData[Winner],PlayerData[[#This Row],[Player]],GameData[Loser Score],0)</f>
        <v>0</v>
      </c>
      <c r="Q8" s="28">
        <f>COUNTIFS(GameData[Loser],PlayerData[[#This Row],[Player]],GameData[Loser Score],0)</f>
        <v>0</v>
      </c>
      <c r="R8" s="28">
        <f>SUMIF(GameData[Winner],PlayerData[[#This Row],[Player]],GameData[Winner Score])+SUMIF(GameData[Loser],PlayerData[[#This Row],[Player]],GameData[Loser Score])</f>
        <v>1575</v>
      </c>
      <c r="S8" s="28">
        <f>SUMIF(GameData[Winner],PlayerData[[#This Row],[Player]],GameData[Loser Score])+SUMIF(GameData[Loser],PlayerData[[#This Row],[Player]],GameData[Winner Score])</f>
        <v>1795</v>
      </c>
      <c r="T8" s="34">
        <f>PlayerData[[#This Row],[Points Scored]]/(PlayerData[[#This Row],[Points Scored]]+PlayerData[[#This Row],[Points Lost]])</f>
        <v>0.46735905044510384</v>
      </c>
    </row>
    <row r="9" spans="1:28" ht="13">
      <c r="A9" s="33" t="s">
        <v>39</v>
      </c>
      <c r="B9" s="28">
        <f ca="1">IF(PlayerData[[#This Row],[Games Played]]&gt;=RankThreshold[],_xlfn.RANK.EQ(PlayerData[[#This Row],[Elo]],PlayerData[Elo]),"Unranked")</f>
        <v>6</v>
      </c>
      <c r="C9" s="31">
        <f ca="1">IF(PlayerData[[#This Row],[Games Played]]&gt;=RankThreshold[],_xlfn.IFNA(IF(LOOKUP(2,1/(EloDataCalc[Winner]=PlayerData[[#This Row],[Player]]),EloDataCalc[Game Number])&gt;LOOKUP(2,1/(EloDataCalc[Loser]=PlayerData[[#This Row],[Player]]),EloDataCalc[Game Number]),LOOKUP(2,1/(EloDataCalc[Winner]=PlayerData[[#This Row],[Player]]),EloDataCalc[Winner Resulting ELO]),LOOKUP(2,1/(EloDataCalc[Loser]=PlayerData[[#This Row],[Player]]),EloDataCalc[Loser Resulting Elo])),_xlfn.IFNA(LOOKUP(2,1/(EloDataCalc[Winner]=PlayerData[[#This Row],[Player]]),EloDataCalc[Winner Resulting ELO]),LOOKUP(2,1/(EloDataCalc[Loser]=PlayerData[[#This Row],[Player]]),EloDataCalc[Loser Resulting Elo]))),CONCATENATE("Play ", RankThreshold[]-PlayerData[[#This Row],[Games Played]], " more games"))</f>
        <v>1959.3766748934747</v>
      </c>
      <c r="D9" s="28">
        <f>COUNTIF(GameData[Winner],PlayerData[[#This Row],[Player]])+COUNTIF(GameData[Loser],PlayerData[[#This Row],[Player]])</f>
        <v>63</v>
      </c>
      <c r="E9" s="28">
        <f>COUNTIF(GameData[Winner],PlayerData[[#This Row],[Player]])</f>
        <v>37</v>
      </c>
      <c r="F9" s="28">
        <f>COUNTIF(GameData[Loser],PlayerData[[#This Row],[Player]])</f>
        <v>26</v>
      </c>
      <c r="G9" s="29">
        <f>IFERROR(PlayerData[[#This Row],[Wins]]/PlayerData[[#This Row],[Losses]],"Undefeated")</f>
        <v>1.4230769230769231</v>
      </c>
      <c r="H9" s="35">
        <f>IFERROR(PlayerData[[#This Row],[Wins]]/PlayerData[[#This Row],[Games Played]],0)</f>
        <v>0.58730158730158732</v>
      </c>
      <c r="I9" s="30">
        <f>(SUMIF(GameData[Winner],PlayerData[[#This Row],[Player]],GameData[Winner Score])+SUMIF(GameData[Loser],PlayerData[[#This Row],[Player]],GameData[Loser Score]))/PlayerData[[#This Row],[Games Played]]</f>
        <v>17.936507936507937</v>
      </c>
      <c r="J9" s="28"/>
      <c r="K9" s="29">
        <f>(SUMIF(GameData[Winner],PlayerData[[#This Row],[Player]],GameData[Winner Position])+SUMIF(GameData[Loser],PlayerData[[#This Row],[Player]],GameData[Loser Position]))/PlayerData[[#This Row],[Games Played]]</f>
        <v>20.015873015873016</v>
      </c>
      <c r="L9" s="28"/>
      <c r="M9" s="28"/>
      <c r="N9" s="28"/>
      <c r="O9" s="28"/>
      <c r="P9" s="28">
        <f>COUNTIFS(GameData[Winner],PlayerData[[#This Row],[Player]],GameData[Loser Score],0)</f>
        <v>0</v>
      </c>
      <c r="Q9" s="28">
        <f>COUNTIFS(GameData[Loser],PlayerData[[#This Row],[Player]],GameData[Loser Score],0)</f>
        <v>0</v>
      </c>
      <c r="R9" s="28">
        <f>SUMIF(GameData[Winner],PlayerData[[#This Row],[Player]],GameData[Winner Score])+SUMIF(GameData[Loser],PlayerData[[#This Row],[Player]],GameData[Loser Score])</f>
        <v>1130</v>
      </c>
      <c r="S9" s="28">
        <f>SUMIF(GameData[Winner],PlayerData[[#This Row],[Player]],GameData[Loser Score])+SUMIF(GameData[Loser],PlayerData[[#This Row],[Player]],GameData[Winner Score])</f>
        <v>1119</v>
      </c>
      <c r="T9" s="34">
        <f>PlayerData[[#This Row],[Points Scored]]/(PlayerData[[#This Row],[Points Scored]]+PlayerData[[#This Row],[Points Lost]])</f>
        <v>0.50244553134726544</v>
      </c>
    </row>
    <row r="10" spans="1:28" ht="13">
      <c r="A10" s="33" t="s">
        <v>36</v>
      </c>
      <c r="B10" s="28">
        <f ca="1">IF(PlayerData[[#This Row],[Games Played]]&gt;=RankThreshold[],_xlfn.RANK.EQ(PlayerData[[#This Row],[Elo]],PlayerData[Elo]),"Unranked")</f>
        <v>7</v>
      </c>
      <c r="C10" s="31">
        <f ca="1">IF(PlayerData[[#This Row],[Games Played]]&gt;=RankThreshold[],_xlfn.IFNA(IF(LOOKUP(2,1/(EloDataCalc[Winner]=PlayerData[[#This Row],[Player]]),EloDataCalc[Game Number])&gt;LOOKUP(2,1/(EloDataCalc[Loser]=PlayerData[[#This Row],[Player]]),EloDataCalc[Game Number]),LOOKUP(2,1/(EloDataCalc[Winner]=PlayerData[[#This Row],[Player]]),EloDataCalc[Winner Resulting ELO]),LOOKUP(2,1/(EloDataCalc[Loser]=PlayerData[[#This Row],[Player]]),EloDataCalc[Loser Resulting Elo])),_xlfn.IFNA(LOOKUP(2,1/(EloDataCalc[Winner]=PlayerData[[#This Row],[Player]]),EloDataCalc[Winner Resulting ELO]),LOOKUP(2,1/(EloDataCalc[Loser]=PlayerData[[#This Row],[Player]]),EloDataCalc[Loser Resulting Elo]))),CONCATENATE("Play ", RankThreshold[]-PlayerData[[#This Row],[Games Played]], " more games"))</f>
        <v>1931.2091445466463</v>
      </c>
      <c r="D10" s="28">
        <f>COUNTIF(GameData[Winner],PlayerData[[#This Row],[Player]])+COUNTIF(GameData[Loser],PlayerData[[#This Row],[Player]])</f>
        <v>22</v>
      </c>
      <c r="E10" s="28">
        <f>COUNTIF(GameData[Winner],PlayerData[[#This Row],[Player]])</f>
        <v>5</v>
      </c>
      <c r="F10" s="28">
        <f>COUNTIF(GameData[Loser],PlayerData[[#This Row],[Player]])</f>
        <v>17</v>
      </c>
      <c r="G10" s="29">
        <f>IFERROR(PlayerData[[#This Row],[Wins]]/PlayerData[[#This Row],[Losses]],"Undefeated")</f>
        <v>0.29411764705882354</v>
      </c>
      <c r="H10" s="34">
        <f>IFERROR(PlayerData[[#This Row],[Wins]]/PlayerData[[#This Row],[Games Played]],0)</f>
        <v>0.22727272727272727</v>
      </c>
      <c r="I10" s="30">
        <f>(SUMIF(GameData[Winner],PlayerData[[#This Row],[Player]],GameData[Winner Score])+SUMIF(GameData[Loser],PlayerData[[#This Row],[Player]],GameData[Loser Score]))/PlayerData[[#This Row],[Games Played]]</f>
        <v>15.818181818181818</v>
      </c>
      <c r="J10" s="28"/>
      <c r="K10" s="29">
        <f>(SUMIF(GameData[Winner],PlayerData[[#This Row],[Player]],GameData[Winner Position])+SUMIF(GameData[Loser],PlayerData[[#This Row],[Player]],GameData[Loser Position]))/PlayerData[[#This Row],[Games Played]]</f>
        <v>3.4090909090909092</v>
      </c>
      <c r="L10" s="28"/>
      <c r="M10" s="28"/>
      <c r="N10" s="28"/>
      <c r="O10" s="28"/>
      <c r="P10" s="28">
        <f>COUNTIFS(GameData[Winner],PlayerData[[#This Row],[Player]],GameData[Loser Score],0)</f>
        <v>0</v>
      </c>
      <c r="Q10" s="28">
        <f>COUNTIFS(GameData[Loser],PlayerData[[#This Row],[Player]],GameData[Loser Score],0)</f>
        <v>0</v>
      </c>
      <c r="R10" s="28">
        <f>SUMIF(GameData[Winner],PlayerData[[#This Row],[Player]],GameData[Winner Score])+SUMIF(GameData[Loser],PlayerData[[#This Row],[Player]],GameData[Loser Score])</f>
        <v>348</v>
      </c>
      <c r="S10" s="28">
        <f>SUMIF(GameData[Winner],PlayerData[[#This Row],[Player]],GameData[Loser Score])+SUMIF(GameData[Loser],PlayerData[[#This Row],[Player]],GameData[Winner Score])</f>
        <v>425</v>
      </c>
      <c r="T10" s="34">
        <f>PlayerData[[#This Row],[Points Scored]]/(PlayerData[[#This Row],[Points Scored]]+PlayerData[[#This Row],[Points Lost]])</f>
        <v>0.45019404915912031</v>
      </c>
    </row>
    <row r="11" spans="1:28" ht="13">
      <c r="A11" s="33" t="s">
        <v>42</v>
      </c>
      <c r="B11" s="28">
        <f ca="1">IF(PlayerData[[#This Row],[Games Played]]&gt;=RankThreshold[],_xlfn.RANK.EQ(PlayerData[[#This Row],[Elo]],PlayerData[Elo]),"Unranked")</f>
        <v>8</v>
      </c>
      <c r="C11" s="31">
        <f ca="1">IF(PlayerData[[#This Row],[Games Played]]&gt;=RankThreshold[],_xlfn.IFNA(IF(LOOKUP(2,1/(EloDataCalc[Winner]=PlayerData[[#This Row],[Player]]),EloDataCalc[Game Number])&gt;LOOKUP(2,1/(EloDataCalc[Loser]=PlayerData[[#This Row],[Player]]),EloDataCalc[Game Number]),LOOKUP(2,1/(EloDataCalc[Winner]=PlayerData[[#This Row],[Player]]),EloDataCalc[Winner Resulting ELO]),LOOKUP(2,1/(EloDataCalc[Loser]=PlayerData[[#This Row],[Player]]),EloDataCalc[Loser Resulting Elo])),_xlfn.IFNA(LOOKUP(2,1/(EloDataCalc[Winner]=PlayerData[[#This Row],[Player]]),EloDataCalc[Winner Resulting ELO]),LOOKUP(2,1/(EloDataCalc[Loser]=PlayerData[[#This Row],[Player]]),EloDataCalc[Loser Resulting Elo]))),CONCATENATE("Play ", RankThreshold[]-PlayerData[[#This Row],[Games Played]], " more games"))</f>
        <v>1920.5858224712103</v>
      </c>
      <c r="D11" s="28">
        <f>COUNTIF(GameData[Winner],PlayerData[[#This Row],[Player]])+COUNTIF(GameData[Loser],PlayerData[[#This Row],[Player]])</f>
        <v>25</v>
      </c>
      <c r="E11" s="28">
        <f>COUNTIF(GameData[Winner],PlayerData[[#This Row],[Player]])</f>
        <v>8</v>
      </c>
      <c r="F11" s="28">
        <f>COUNTIF(GameData[Loser],PlayerData[[#This Row],[Player]])</f>
        <v>17</v>
      </c>
      <c r="G11" s="29">
        <f>IFERROR(PlayerData[[#This Row],[Wins]]/PlayerData[[#This Row],[Losses]],"Undefeated")</f>
        <v>0.47058823529411764</v>
      </c>
      <c r="H11" s="34">
        <f>IFERROR(PlayerData[[#This Row],[Wins]]/PlayerData[[#This Row],[Games Played]],0)</f>
        <v>0.32</v>
      </c>
      <c r="I11" s="30">
        <f>(SUMIF(GameData[Winner],PlayerData[[#This Row],[Player]],GameData[Winner Score])+SUMIF(GameData[Loser],PlayerData[[#This Row],[Player]],GameData[Loser Score]))/PlayerData[[#This Row],[Games Played]]</f>
        <v>17.8</v>
      </c>
      <c r="J11" s="28"/>
      <c r="K11" s="29">
        <f>(SUMIF(GameData[Winner],PlayerData[[#This Row],[Player]],GameData[Winner Position])+SUMIF(GameData[Loser],PlayerData[[#This Row],[Player]],GameData[Loser Position]))/PlayerData[[#This Row],[Games Played]]</f>
        <v>18.04</v>
      </c>
      <c r="L11" s="28"/>
      <c r="M11" s="28"/>
      <c r="N11" s="28"/>
      <c r="O11" s="28"/>
      <c r="P11" s="28">
        <f>COUNTIFS(GameData[Winner],PlayerData[[#This Row],[Player]],GameData[Loser Score],0)</f>
        <v>0</v>
      </c>
      <c r="Q11" s="28">
        <f>COUNTIFS(GameData[Loser],PlayerData[[#This Row],[Player]],GameData[Loser Score],0)</f>
        <v>0</v>
      </c>
      <c r="R11" s="28">
        <f>SUMIF(GameData[Winner],PlayerData[[#This Row],[Player]],GameData[Winner Score])+SUMIF(GameData[Loser],PlayerData[[#This Row],[Player]],GameData[Loser Score])</f>
        <v>445</v>
      </c>
      <c r="S11" s="28">
        <f>SUMIF(GameData[Winner],PlayerData[[#This Row],[Player]],GameData[Loser Score])+SUMIF(GameData[Loser],PlayerData[[#This Row],[Player]],GameData[Winner Score])</f>
        <v>485</v>
      </c>
      <c r="T11" s="34">
        <f>PlayerData[[#This Row],[Points Scored]]/(PlayerData[[#This Row],[Points Scored]]+PlayerData[[#This Row],[Points Lost]])</f>
        <v>0.478494623655914</v>
      </c>
    </row>
    <row r="12" spans="1:28" ht="13">
      <c r="A12" s="33" t="s">
        <v>40</v>
      </c>
      <c r="B12" s="28">
        <f ca="1">IF(PlayerData[[#This Row],[Games Played]]&gt;=RankThreshold[],_xlfn.RANK.EQ(PlayerData[[#This Row],[Elo]],PlayerData[Elo]),"Unranked")</f>
        <v>9</v>
      </c>
      <c r="C12" s="31">
        <f ca="1">IF(PlayerData[[#This Row],[Games Played]]&gt;=RankThreshold[],_xlfn.IFNA(IF(LOOKUP(2,1/(EloDataCalc[Winner]=PlayerData[[#This Row],[Player]]),EloDataCalc[Game Number])&gt;LOOKUP(2,1/(EloDataCalc[Loser]=PlayerData[[#This Row],[Player]]),EloDataCalc[Game Number]),LOOKUP(2,1/(EloDataCalc[Winner]=PlayerData[[#This Row],[Player]]),EloDataCalc[Winner Resulting ELO]),LOOKUP(2,1/(EloDataCalc[Loser]=PlayerData[[#This Row],[Player]]),EloDataCalc[Loser Resulting Elo])),_xlfn.IFNA(LOOKUP(2,1/(EloDataCalc[Winner]=PlayerData[[#This Row],[Player]]),EloDataCalc[Winner Resulting ELO]),LOOKUP(2,1/(EloDataCalc[Loser]=PlayerData[[#This Row],[Player]]),EloDataCalc[Loser Resulting Elo]))),CONCATENATE("Play ", RankThreshold[]-PlayerData[[#This Row],[Games Played]], " more games"))</f>
        <v>1809.9300212878647</v>
      </c>
      <c r="D12" s="28">
        <f>COUNTIF(GameData[Winner],PlayerData[[#This Row],[Player]])+COUNTIF(GameData[Loser],PlayerData[[#This Row],[Player]])</f>
        <v>56</v>
      </c>
      <c r="E12" s="28">
        <f>COUNTIF(GameData[Winner],PlayerData[[#This Row],[Player]])</f>
        <v>13</v>
      </c>
      <c r="F12" s="28">
        <f>COUNTIF(GameData[Loser],PlayerData[[#This Row],[Player]])</f>
        <v>43</v>
      </c>
      <c r="G12" s="29">
        <f>IFERROR(PlayerData[[#This Row],[Wins]]/PlayerData[[#This Row],[Losses]],"Undefeated")</f>
        <v>0.30232558139534882</v>
      </c>
      <c r="H12" s="34">
        <f>IFERROR(PlayerData[[#This Row],[Wins]]/PlayerData[[#This Row],[Games Played]],0)</f>
        <v>0.23214285714285715</v>
      </c>
      <c r="I12" s="30">
        <f>(SUMIF(GameData[Winner],PlayerData[[#This Row],[Player]],GameData[Winner Score])+SUMIF(GameData[Loser],PlayerData[[#This Row],[Player]],GameData[Loser Score]))/PlayerData[[#This Row],[Games Played]]</f>
        <v>16.125</v>
      </c>
      <c r="J12" s="28"/>
      <c r="K12" s="29">
        <f>(SUMIF(GameData[Winner],PlayerData[[#This Row],[Player]],GameData[Winner Position])+SUMIF(GameData[Loser],PlayerData[[#This Row],[Player]],GameData[Loser Position]))/PlayerData[[#This Row],[Games Played]]</f>
        <v>21.464285714285715</v>
      </c>
      <c r="L12" s="28"/>
      <c r="M12" s="28"/>
      <c r="N12" s="28"/>
      <c r="O12" s="28"/>
      <c r="P12" s="28">
        <f>COUNTIFS(GameData[Winner],PlayerData[[#This Row],[Player]],GameData[Loser Score],0)</f>
        <v>0</v>
      </c>
      <c r="Q12" s="28">
        <f>COUNTIFS(GameData[Loser],PlayerData[[#This Row],[Player]],GameData[Loser Score],0)</f>
        <v>0</v>
      </c>
      <c r="R12" s="28">
        <f>SUMIF(GameData[Winner],PlayerData[[#This Row],[Player]],GameData[Winner Score])+SUMIF(GameData[Loser],PlayerData[[#This Row],[Player]],GameData[Loser Score])</f>
        <v>903</v>
      </c>
      <c r="S12" s="28">
        <f>SUMIF(GameData[Winner],PlayerData[[#This Row],[Player]],GameData[Loser Score])+SUMIF(GameData[Loser],PlayerData[[#This Row],[Player]],GameData[Winner Score])</f>
        <v>1132</v>
      </c>
      <c r="T12" s="34">
        <f>PlayerData[[#This Row],[Points Scored]]/(PlayerData[[#This Row],[Points Scored]]+PlayerData[[#This Row],[Points Lost]])</f>
        <v>0.44373464373464372</v>
      </c>
    </row>
    <row r="13" spans="1:28" ht="13">
      <c r="A13" s="33" t="s">
        <v>59</v>
      </c>
      <c r="B13" s="40" t="str">
        <f>IF(PlayerData[[#This Row],[Games Played]]&gt;=RankThreshold[],_xlfn.RANK.EQ(PlayerData[[#This Row],[Elo]],PlayerData[Elo]),"Unranked")</f>
        <v>Unranked</v>
      </c>
      <c r="C13" s="31" t="str">
        <f>IF(PlayerData[[#This Row],[Games Played]]&gt;=RankThreshold[],_xlfn.IFNA(IF(LOOKUP(2,1/(EloDataCalc[Winner]=PlayerData[[#This Row],[Player]]),EloDataCalc[Game Number])&gt;LOOKUP(2,1/(EloDataCalc[Loser]=PlayerData[[#This Row],[Player]]),EloDataCalc[Game Number]),LOOKUP(2,1/(EloDataCalc[Winner]=PlayerData[[#This Row],[Player]]),EloDataCalc[Winner Resulting ELO]),LOOKUP(2,1/(EloDataCalc[Loser]=PlayerData[[#This Row],[Player]]),EloDataCalc[Loser Resulting Elo])),_xlfn.IFNA(LOOKUP(2,1/(EloDataCalc[Winner]=PlayerData[[#This Row],[Player]]),EloDataCalc[Winner Resulting ELO]),LOOKUP(2,1/(EloDataCalc[Loser]=PlayerData[[#This Row],[Player]]),EloDataCalc[Loser Resulting Elo]))),CONCATENATE("Play ", RankThreshold[]-PlayerData[[#This Row],[Games Played]], " more games"))</f>
        <v>Play 3 more games</v>
      </c>
      <c r="D13" s="40">
        <f>COUNTIF(GameData[Winner],PlayerData[[#This Row],[Player]])+COUNTIF(GameData[Loser],PlayerData[[#This Row],[Player]])</f>
        <v>7</v>
      </c>
      <c r="E13" s="28">
        <f>COUNTIF(GameData[Winner],PlayerData[[#This Row],[Player]])</f>
        <v>2</v>
      </c>
      <c r="F13" s="28">
        <f>COUNTIF(GameData[Loser],PlayerData[[#This Row],[Player]])</f>
        <v>5</v>
      </c>
      <c r="G13" s="29">
        <f>IFERROR(PlayerData[[#This Row],[Wins]]/PlayerData[[#This Row],[Losses]],"Undefeated")</f>
        <v>0.4</v>
      </c>
      <c r="H13" s="34">
        <f>IFERROR(PlayerData[[#This Row],[Wins]]/PlayerData[[#This Row],[Games Played]],0)</f>
        <v>0.2857142857142857</v>
      </c>
      <c r="I13" s="30">
        <f>(SUMIF(GameData[Winner],PlayerData[[#This Row],[Player]],GameData[Winner Score])+SUMIF(GameData[Loser],PlayerData[[#This Row],[Player]],GameData[Loser Score]))/PlayerData[[#This Row],[Games Played]]</f>
        <v>14.428571428571429</v>
      </c>
      <c r="J13" s="28"/>
      <c r="K13" s="29">
        <f>(SUMIF(GameData[Winner],PlayerData[[#This Row],[Player]],GameData[Winner Position])+SUMIF(GameData[Loser],PlayerData[[#This Row],[Player]],GameData[Loser Position]))/PlayerData[[#This Row],[Games Played]]</f>
        <v>15.428571428571429</v>
      </c>
      <c r="L13" s="28"/>
      <c r="M13" s="28"/>
      <c r="N13" s="28"/>
      <c r="O13" s="28"/>
      <c r="P13" s="28">
        <f>COUNTIFS(GameData[Winner],PlayerData[[#This Row],[Player]],GameData[Loser Score],0)</f>
        <v>0</v>
      </c>
      <c r="Q13" s="28">
        <f>COUNTIFS(GameData[Loser],PlayerData[[#This Row],[Player]],GameData[Loser Score],0)</f>
        <v>0</v>
      </c>
      <c r="R13" s="28">
        <f>SUMIF(GameData[Winner],PlayerData[[#This Row],[Player]],GameData[Winner Score])+SUMIF(GameData[Loser],PlayerData[[#This Row],[Player]],GameData[Loser Score])</f>
        <v>101</v>
      </c>
      <c r="S13" s="28">
        <f>SUMIF(GameData[Winner],PlayerData[[#This Row],[Player]],GameData[Loser Score])+SUMIF(GameData[Loser],PlayerData[[#This Row],[Player]],GameData[Winner Score])</f>
        <v>125</v>
      </c>
      <c r="T13" s="34">
        <f>PlayerData[[#This Row],[Points Scored]]/(PlayerData[[#This Row],[Points Scored]]+PlayerData[[#This Row],[Points Lost]])</f>
        <v>0.44690265486725661</v>
      </c>
    </row>
    <row r="14" spans="1:28" ht="13">
      <c r="A14" s="33" t="s">
        <v>35</v>
      </c>
      <c r="B14" s="28" t="str">
        <f>IF(PlayerData[[#This Row],[Games Played]]&gt;=RankThreshold[],_xlfn.RANK.EQ(PlayerData[[#This Row],[Elo]],PlayerData[Elo]),"Unranked")</f>
        <v>Unranked</v>
      </c>
      <c r="C14" s="31" t="str">
        <f>IF(PlayerData[[#This Row],[Games Played]]&gt;=RankThreshold[],_xlfn.IFNA(IF(LOOKUP(2,1/(EloDataCalc[Winner]=PlayerData[[#This Row],[Player]]),EloDataCalc[Game Number])&gt;LOOKUP(2,1/(EloDataCalc[Loser]=PlayerData[[#This Row],[Player]]),EloDataCalc[Game Number]),LOOKUP(2,1/(EloDataCalc[Winner]=PlayerData[[#This Row],[Player]]),EloDataCalc[Winner Resulting ELO]),LOOKUP(2,1/(EloDataCalc[Loser]=PlayerData[[#This Row],[Player]]),EloDataCalc[Loser Resulting Elo])),_xlfn.IFNA(LOOKUP(2,1/(EloDataCalc[Winner]=PlayerData[[#This Row],[Player]]),EloDataCalc[Winner Resulting ELO]),LOOKUP(2,1/(EloDataCalc[Loser]=PlayerData[[#This Row],[Player]]),EloDataCalc[Loser Resulting Elo]))),CONCATENATE("Play ", RankThreshold[]-PlayerData[[#This Row],[Games Played]], " more games"))</f>
        <v>Play 5 more games</v>
      </c>
      <c r="D14" s="28">
        <f>COUNTIF(GameData[Winner],PlayerData[[#This Row],[Player]])+COUNTIF(GameData[Loser],PlayerData[[#This Row],[Player]])</f>
        <v>5</v>
      </c>
      <c r="E14" s="28">
        <f>COUNTIF(GameData[Winner],PlayerData[[#This Row],[Player]])</f>
        <v>1</v>
      </c>
      <c r="F14" s="28">
        <f>COUNTIF(GameData[Loser],PlayerData[[#This Row],[Player]])</f>
        <v>4</v>
      </c>
      <c r="G14" s="29">
        <f>IFERROR(PlayerData[[#This Row],[Wins]]/PlayerData[[#This Row],[Losses]],"Undefeated")</f>
        <v>0.25</v>
      </c>
      <c r="H14" s="34">
        <f>IFERROR(PlayerData[[#This Row],[Wins]]/PlayerData[[#This Row],[Games Played]],0)</f>
        <v>0.2</v>
      </c>
      <c r="I14" s="30">
        <f>(SUMIF(GameData[Winner],PlayerData[[#This Row],[Player]],GameData[Winner Score])+SUMIF(GameData[Loser],PlayerData[[#This Row],[Player]],GameData[Loser Score]))/PlayerData[[#This Row],[Games Played]]</f>
        <v>16</v>
      </c>
      <c r="J14" s="28"/>
      <c r="K14" s="29">
        <f>(SUMIF(GameData[Winner],PlayerData[[#This Row],[Player]],GameData[Winner Position])+SUMIF(GameData[Loser],PlayerData[[#This Row],[Player]],GameData[Loser Position]))/PlayerData[[#This Row],[Games Played]]</f>
        <v>6.2</v>
      </c>
      <c r="L14" s="28"/>
      <c r="M14" s="28"/>
      <c r="N14" s="28"/>
      <c r="O14" s="28"/>
      <c r="P14" s="28">
        <f>COUNTIFS(GameData[Winner],PlayerData[[#This Row],[Player]],GameData[Loser Score],0)</f>
        <v>0</v>
      </c>
      <c r="Q14" s="28">
        <f>COUNTIFS(GameData[Loser],PlayerData[[#This Row],[Player]],GameData[Loser Score],0)</f>
        <v>0</v>
      </c>
      <c r="R14" s="28">
        <f>SUMIF(GameData[Winner],PlayerData[[#This Row],[Player]],GameData[Winner Score])+SUMIF(GameData[Loser],PlayerData[[#This Row],[Player]],GameData[Loser Score])</f>
        <v>80</v>
      </c>
      <c r="S14" s="28">
        <f>SUMIF(GameData[Winner],PlayerData[[#This Row],[Player]],GameData[Loser Score])+SUMIF(GameData[Loser],PlayerData[[#This Row],[Player]],GameData[Winner Score])</f>
        <v>94</v>
      </c>
      <c r="T14" s="34">
        <f>PlayerData[[#This Row],[Points Scored]]/(PlayerData[[#This Row],[Points Scored]]+PlayerData[[#This Row],[Points Lost]])</f>
        <v>0.45977011494252873</v>
      </c>
    </row>
    <row r="15" spans="1:28" ht="13">
      <c r="A15" s="33" t="s">
        <v>41</v>
      </c>
      <c r="B15" s="28" t="str">
        <f>IF(PlayerData[[#This Row],[Games Played]]&gt;=RankThreshold[],_xlfn.RANK.EQ(PlayerData[[#This Row],[Elo]],PlayerData[Elo]),"Unranked")</f>
        <v>Unranked</v>
      </c>
      <c r="C15" s="31" t="str">
        <f>IF(PlayerData[[#This Row],[Games Played]]&gt;=RankThreshold[],_xlfn.IFNA(IF(LOOKUP(2,1/(EloDataCalc[Winner]=PlayerData[[#This Row],[Player]]),EloDataCalc[Game Number])&gt;LOOKUP(2,1/(EloDataCalc[Loser]=PlayerData[[#This Row],[Player]]),EloDataCalc[Game Number]),LOOKUP(2,1/(EloDataCalc[Winner]=PlayerData[[#This Row],[Player]]),EloDataCalc[Winner Resulting ELO]),LOOKUP(2,1/(EloDataCalc[Loser]=PlayerData[[#This Row],[Player]]),EloDataCalc[Loser Resulting Elo])),_xlfn.IFNA(LOOKUP(2,1/(EloDataCalc[Winner]=PlayerData[[#This Row],[Player]]),EloDataCalc[Winner Resulting ELO]),LOOKUP(2,1/(EloDataCalc[Loser]=PlayerData[[#This Row],[Player]]),EloDataCalc[Loser Resulting Elo]))),CONCATENATE("Play ", RankThreshold[]-PlayerData[[#This Row],[Games Played]], " more games"))</f>
        <v>Play 6 more games</v>
      </c>
      <c r="D15" s="28">
        <f>COUNTIF(GameData[Winner],PlayerData[[#This Row],[Player]])+COUNTIF(GameData[Loser],PlayerData[[#This Row],[Player]])</f>
        <v>4</v>
      </c>
      <c r="E15" s="28">
        <f>COUNTIF(GameData[Winner],PlayerData[[#This Row],[Player]])</f>
        <v>1</v>
      </c>
      <c r="F15" s="28">
        <f>COUNTIF(GameData[Loser],PlayerData[[#This Row],[Player]])</f>
        <v>3</v>
      </c>
      <c r="G15" s="29">
        <f>IFERROR(PlayerData[[#This Row],[Wins]]/PlayerData[[#This Row],[Losses]],"Undefeated")</f>
        <v>0.33333333333333331</v>
      </c>
      <c r="H15" s="34">
        <f>IFERROR(PlayerData[[#This Row],[Wins]]/PlayerData[[#This Row],[Games Played]],0)</f>
        <v>0.25</v>
      </c>
      <c r="I15" s="30">
        <f>(SUMIF(GameData[Winner],PlayerData[[#This Row],[Player]],GameData[Winner Score])+SUMIF(GameData[Loser],PlayerData[[#This Row],[Player]],GameData[Loser Score]))/PlayerData[[#This Row],[Games Played]]</f>
        <v>17.75</v>
      </c>
      <c r="J15" s="28"/>
      <c r="K15" s="29">
        <f>(SUMIF(GameData[Winner],PlayerData[[#This Row],[Player]],GameData[Winner Position])+SUMIF(GameData[Loser],PlayerData[[#This Row],[Player]],GameData[Loser Position]))/PlayerData[[#This Row],[Games Played]]</f>
        <v>27.5</v>
      </c>
      <c r="L15" s="28"/>
      <c r="M15" s="28"/>
      <c r="N15" s="28"/>
      <c r="O15" s="28"/>
      <c r="P15" s="28">
        <f>COUNTIFS(GameData[Winner],PlayerData[[#This Row],[Player]],GameData[Loser Score],0)</f>
        <v>0</v>
      </c>
      <c r="Q15" s="28">
        <f>COUNTIFS(GameData[Loser],PlayerData[[#This Row],[Player]],GameData[Loser Score],0)</f>
        <v>0</v>
      </c>
      <c r="R15" s="28">
        <f>SUMIF(GameData[Winner],PlayerData[[#This Row],[Player]],GameData[Winner Score])+SUMIF(GameData[Loser],PlayerData[[#This Row],[Player]],GameData[Loser Score])</f>
        <v>71</v>
      </c>
      <c r="S15" s="28">
        <f>SUMIF(GameData[Winner],PlayerData[[#This Row],[Player]],GameData[Loser Score])+SUMIF(GameData[Loser],PlayerData[[#This Row],[Player]],GameData[Winner Score])</f>
        <v>78</v>
      </c>
      <c r="T15" s="34">
        <f>PlayerData[[#This Row],[Points Scored]]/(PlayerData[[#This Row],[Points Scored]]+PlayerData[[#This Row],[Points Lost]])</f>
        <v>0.47651006711409394</v>
      </c>
    </row>
    <row r="16" spans="1:28" ht="13">
      <c r="A16" s="33" t="s">
        <v>43</v>
      </c>
      <c r="B16" s="28" t="str">
        <f>IF(PlayerData[[#This Row],[Games Played]]&gt;=RankThreshold[],_xlfn.RANK.EQ(PlayerData[[#This Row],[Elo]],PlayerData[Elo]),"Unranked")</f>
        <v>Unranked</v>
      </c>
      <c r="C16" s="31" t="str">
        <f>IF(PlayerData[[#This Row],[Games Played]]&gt;=RankThreshold[],_xlfn.IFNA(IF(LOOKUP(2,1/(EloDataCalc[Winner]=PlayerData[[#This Row],[Player]]),EloDataCalc[Game Number])&gt;LOOKUP(2,1/(EloDataCalc[Loser]=PlayerData[[#This Row],[Player]]),EloDataCalc[Game Number]),LOOKUP(2,1/(EloDataCalc[Winner]=PlayerData[[#This Row],[Player]]),EloDataCalc[Winner Resulting ELO]),LOOKUP(2,1/(EloDataCalc[Loser]=PlayerData[[#This Row],[Player]]),EloDataCalc[Loser Resulting Elo])),_xlfn.IFNA(LOOKUP(2,1/(EloDataCalc[Winner]=PlayerData[[#This Row],[Player]]),EloDataCalc[Winner Resulting ELO]),LOOKUP(2,1/(EloDataCalc[Loser]=PlayerData[[#This Row],[Player]]),EloDataCalc[Loser Resulting Elo]))),CONCATENATE("Play ", RankThreshold[]-PlayerData[[#This Row],[Games Played]], " more games"))</f>
        <v>Play 8 more games</v>
      </c>
      <c r="D16" s="28">
        <f>COUNTIF(GameData[Winner],PlayerData[[#This Row],[Player]])+COUNTIF(GameData[Loser],PlayerData[[#This Row],[Player]])</f>
        <v>2</v>
      </c>
      <c r="E16" s="28">
        <f>COUNTIF(GameData[Winner],PlayerData[[#This Row],[Player]])</f>
        <v>2</v>
      </c>
      <c r="F16" s="28">
        <f>COUNTIF(GameData[Loser],PlayerData[[#This Row],[Player]])</f>
        <v>0</v>
      </c>
      <c r="G16" s="29" t="str">
        <f>IFERROR(PlayerData[[#This Row],[Wins]]/PlayerData[[#This Row],[Losses]],"Undefeated")</f>
        <v>Undefeated</v>
      </c>
      <c r="H16" s="34">
        <f>IFERROR(PlayerData[[#This Row],[Wins]]/PlayerData[[#This Row],[Games Played]],0)</f>
        <v>1</v>
      </c>
      <c r="I16" s="30">
        <f>(SUMIF(GameData[Winner],PlayerData[[#This Row],[Player]],GameData[Winner Score])+SUMIF(GameData[Loser],PlayerData[[#This Row],[Player]],GameData[Loser Score]))/PlayerData[[#This Row],[Games Played]]</f>
        <v>20.5</v>
      </c>
      <c r="J16" s="28"/>
      <c r="K16" s="29">
        <f>(SUMIF(GameData[Winner],PlayerData[[#This Row],[Player]],GameData[Winner Position])+SUMIF(GameData[Loser],PlayerData[[#This Row],[Player]],GameData[Loser Position]))/PlayerData[[#This Row],[Games Played]]</f>
        <v>12</v>
      </c>
      <c r="L16" s="28"/>
      <c r="M16" s="28"/>
      <c r="N16" s="28"/>
      <c r="O16" s="28"/>
      <c r="P16" s="28">
        <f>COUNTIFS(GameData[Winner],PlayerData[[#This Row],[Player]],GameData[Loser Score],0)</f>
        <v>0</v>
      </c>
      <c r="Q16" s="28">
        <f>COUNTIFS(GameData[Loser],PlayerData[[#This Row],[Player]],GameData[Loser Score],0)</f>
        <v>0</v>
      </c>
      <c r="R16" s="28">
        <f>SUMIF(GameData[Winner],PlayerData[[#This Row],[Player]],GameData[Winner Score])+SUMIF(GameData[Loser],PlayerData[[#This Row],[Player]],GameData[Loser Score])</f>
        <v>41</v>
      </c>
      <c r="S16" s="28">
        <f>SUMIF(GameData[Winner],PlayerData[[#This Row],[Player]],GameData[Loser Score])+SUMIF(GameData[Loser],PlayerData[[#This Row],[Player]],GameData[Winner Score])</f>
        <v>28</v>
      </c>
      <c r="T16" s="34">
        <f>PlayerData[[#This Row],[Points Scored]]/(PlayerData[[#This Row],[Points Scored]]+PlayerData[[#This Row],[Points Lost]])</f>
        <v>0.59420289855072461</v>
      </c>
    </row>
    <row r="17" spans="1:20" ht="13">
      <c r="A17" s="33" t="s">
        <v>44</v>
      </c>
      <c r="B17" s="28" t="str">
        <f>IF(PlayerData[[#This Row],[Games Played]]&gt;=RankThreshold[],_xlfn.RANK.EQ(PlayerData[[#This Row],[Elo]],PlayerData[Elo]),"Unranked")</f>
        <v>Unranked</v>
      </c>
      <c r="C17" s="31" t="str">
        <f>IF(PlayerData[[#This Row],[Games Played]]&gt;=RankThreshold[],_xlfn.IFNA(IF(LOOKUP(2,1/(EloDataCalc[Winner]=PlayerData[[#This Row],[Player]]),EloDataCalc[Game Number])&gt;LOOKUP(2,1/(EloDataCalc[Loser]=PlayerData[[#This Row],[Player]]),EloDataCalc[Game Number]),LOOKUP(2,1/(EloDataCalc[Winner]=PlayerData[[#This Row],[Player]]),EloDataCalc[Winner Resulting ELO]),LOOKUP(2,1/(EloDataCalc[Loser]=PlayerData[[#This Row],[Player]]),EloDataCalc[Loser Resulting Elo])),_xlfn.IFNA(LOOKUP(2,1/(EloDataCalc[Winner]=PlayerData[[#This Row],[Player]]),EloDataCalc[Winner Resulting ELO]),LOOKUP(2,1/(EloDataCalc[Loser]=PlayerData[[#This Row],[Player]]),EloDataCalc[Loser Resulting Elo]))),CONCATENATE("Play ", RankThreshold[]-PlayerData[[#This Row],[Games Played]], " more games"))</f>
        <v>Play 4 more games</v>
      </c>
      <c r="D17" s="28">
        <f>COUNTIF(GameData[Winner],PlayerData[[#This Row],[Player]])+COUNTIF(GameData[Loser],PlayerData[[#This Row],[Player]])</f>
        <v>6</v>
      </c>
      <c r="E17" s="28">
        <f>COUNTIF(GameData[Winner],PlayerData[[#This Row],[Player]])</f>
        <v>1</v>
      </c>
      <c r="F17" s="28">
        <f>COUNTIF(GameData[Loser],PlayerData[[#This Row],[Player]])</f>
        <v>5</v>
      </c>
      <c r="G17" s="29">
        <f>IFERROR(PlayerData[[#This Row],[Wins]]/PlayerData[[#This Row],[Losses]],"Undefeated")</f>
        <v>0.2</v>
      </c>
      <c r="H17" s="34">
        <f>IFERROR(PlayerData[[#This Row],[Wins]]/PlayerData[[#This Row],[Games Played]],0)</f>
        <v>0.16666666666666666</v>
      </c>
      <c r="I17" s="30">
        <f>(SUMIF(GameData[Winner],PlayerData[[#This Row],[Player]],GameData[Winner Score])+SUMIF(GameData[Loser],PlayerData[[#This Row],[Player]],GameData[Loser Score]))/PlayerData[[#This Row],[Games Played]]</f>
        <v>10</v>
      </c>
      <c r="J17" s="28"/>
      <c r="K17" s="29">
        <f>(SUMIF(GameData[Winner],PlayerData[[#This Row],[Player]],GameData[Winner Position])+SUMIF(GameData[Loser],PlayerData[[#This Row],[Player]],GameData[Loser Position]))/PlayerData[[#This Row],[Games Played]]</f>
        <v>28.333333333333332</v>
      </c>
      <c r="L17" s="28"/>
      <c r="M17" s="28"/>
      <c r="N17" s="28"/>
      <c r="O17" s="28"/>
      <c r="P17" s="28">
        <f>COUNTIFS(GameData[Winner],PlayerData[[#This Row],[Player]],GameData[Loser Score],0)</f>
        <v>0</v>
      </c>
      <c r="Q17" s="28">
        <f>COUNTIFS(GameData[Loser],PlayerData[[#This Row],[Player]],GameData[Loser Score],0)</f>
        <v>0</v>
      </c>
      <c r="R17" s="28">
        <f>SUMIF(GameData[Winner],PlayerData[[#This Row],[Player]],GameData[Winner Score])+SUMIF(GameData[Loser],PlayerData[[#This Row],[Player]],GameData[Loser Score])</f>
        <v>60</v>
      </c>
      <c r="S17" s="28">
        <f>SUMIF(GameData[Winner],PlayerData[[#This Row],[Player]],GameData[Loser Score])+SUMIF(GameData[Loser],PlayerData[[#This Row],[Player]],GameData[Winner Score])</f>
        <v>116</v>
      </c>
      <c r="T17" s="34">
        <f>PlayerData[[#This Row],[Points Scored]]/(PlayerData[[#This Row],[Points Scored]]+PlayerData[[#This Row],[Points Lost]])</f>
        <v>0.34090909090909088</v>
      </c>
    </row>
    <row r="18" spans="1:20" ht="13">
      <c r="A18" s="33" t="s">
        <v>46</v>
      </c>
      <c r="B18" s="28" t="str">
        <f>IF(PlayerData[[#This Row],[Games Played]]&gt;=RankThreshold[],_xlfn.RANK.EQ(PlayerData[[#This Row],[Elo]],PlayerData[Elo]),"Unranked")</f>
        <v>Unranked</v>
      </c>
      <c r="C18" s="31" t="str">
        <f>IF(PlayerData[[#This Row],[Games Played]]&gt;=RankThreshold[],_xlfn.IFNA(IF(LOOKUP(2,1/(EloDataCalc[Winner]=PlayerData[[#This Row],[Player]]),EloDataCalc[Game Number])&gt;LOOKUP(2,1/(EloDataCalc[Loser]=PlayerData[[#This Row],[Player]]),EloDataCalc[Game Number]),LOOKUP(2,1/(EloDataCalc[Winner]=PlayerData[[#This Row],[Player]]),EloDataCalc[Winner Resulting ELO]),LOOKUP(2,1/(EloDataCalc[Loser]=PlayerData[[#This Row],[Player]]),EloDataCalc[Loser Resulting Elo])),_xlfn.IFNA(LOOKUP(2,1/(EloDataCalc[Winner]=PlayerData[[#This Row],[Player]]),EloDataCalc[Winner Resulting ELO]),LOOKUP(2,1/(EloDataCalc[Loser]=PlayerData[[#This Row],[Player]]),EloDataCalc[Loser Resulting Elo]))),CONCATENATE("Play ", RankThreshold[]-PlayerData[[#This Row],[Games Played]], " more games"))</f>
        <v>Play 6 more games</v>
      </c>
      <c r="D18" s="28">
        <f>COUNTIF(GameData[Winner],PlayerData[[#This Row],[Player]])+COUNTIF(GameData[Loser],PlayerData[[#This Row],[Player]])</f>
        <v>4</v>
      </c>
      <c r="E18" s="28">
        <f>COUNTIF(GameData[Winner],PlayerData[[#This Row],[Player]])</f>
        <v>2</v>
      </c>
      <c r="F18" s="28">
        <f>COUNTIF(GameData[Loser],PlayerData[[#This Row],[Player]])</f>
        <v>2</v>
      </c>
      <c r="G18" s="29">
        <f>IFERROR(PlayerData[[#This Row],[Wins]]/PlayerData[[#This Row],[Losses]],"Undefeated")</f>
        <v>1</v>
      </c>
      <c r="H18" s="34">
        <f>IFERROR(PlayerData[[#This Row],[Wins]]/PlayerData[[#This Row],[Games Played]],0)</f>
        <v>0.5</v>
      </c>
      <c r="I18" s="30">
        <f>(SUMIF(GameData[Winner],PlayerData[[#This Row],[Player]],GameData[Winner Score])+SUMIF(GameData[Loser],PlayerData[[#This Row],[Player]],GameData[Loser Score]))/PlayerData[[#This Row],[Games Played]]</f>
        <v>20</v>
      </c>
      <c r="J18" s="28"/>
      <c r="K18" s="29">
        <f>(SUMIF(GameData[Winner],PlayerData[[#This Row],[Player]],GameData[Winner Position])+SUMIF(GameData[Loser],PlayerData[[#This Row],[Player]],GameData[Loser Position]))/PlayerData[[#This Row],[Games Played]]</f>
        <v>17.25</v>
      </c>
      <c r="L18" s="28"/>
      <c r="M18" s="28"/>
      <c r="N18" s="28"/>
      <c r="O18" s="28"/>
      <c r="P18" s="28">
        <f>COUNTIFS(GameData[Winner],PlayerData[[#This Row],[Player]],GameData[Loser Score],0)</f>
        <v>0</v>
      </c>
      <c r="Q18" s="28">
        <f>COUNTIFS(GameData[Loser],PlayerData[[#This Row],[Player]],GameData[Loser Score],0)</f>
        <v>0</v>
      </c>
      <c r="R18" s="28">
        <f>SUMIF(GameData[Winner],PlayerData[[#This Row],[Player]],GameData[Winner Score])+SUMIF(GameData[Loser],PlayerData[[#This Row],[Player]],GameData[Loser Score])</f>
        <v>80</v>
      </c>
      <c r="S18" s="28">
        <f>SUMIF(GameData[Winner],PlayerData[[#This Row],[Player]],GameData[Loser Score])+SUMIF(GameData[Loser],PlayerData[[#This Row],[Player]],GameData[Winner Score])</f>
        <v>70</v>
      </c>
      <c r="T18" s="34">
        <f>PlayerData[[#This Row],[Points Scored]]/(PlayerData[[#This Row],[Points Scored]]+PlayerData[[#This Row],[Points Lost]])</f>
        <v>0.53333333333333333</v>
      </c>
    </row>
    <row r="19" spans="1:20" ht="13">
      <c r="A19" s="33" t="s">
        <v>57</v>
      </c>
      <c r="B19" s="40" t="str">
        <f>IF(PlayerData[[#This Row],[Games Played]]&gt;=RankThreshold[],_xlfn.RANK.EQ(PlayerData[[#This Row],[Elo]],PlayerData[Elo]),"Unranked")</f>
        <v>Unranked</v>
      </c>
      <c r="C19" s="31" t="str">
        <f>IF(PlayerData[[#This Row],[Games Played]]&gt;=RankThreshold[],_xlfn.IFNA(IF(LOOKUP(2,1/(EloDataCalc[Winner]=PlayerData[[#This Row],[Player]]),EloDataCalc[Game Number])&gt;LOOKUP(2,1/(EloDataCalc[Loser]=PlayerData[[#This Row],[Player]]),EloDataCalc[Game Number]),LOOKUP(2,1/(EloDataCalc[Winner]=PlayerData[[#This Row],[Player]]),EloDataCalc[Winner Resulting ELO]),LOOKUP(2,1/(EloDataCalc[Loser]=PlayerData[[#This Row],[Player]]),EloDataCalc[Loser Resulting Elo])),_xlfn.IFNA(LOOKUP(2,1/(EloDataCalc[Winner]=PlayerData[[#This Row],[Player]]),EloDataCalc[Winner Resulting ELO]),LOOKUP(2,1/(EloDataCalc[Loser]=PlayerData[[#This Row],[Player]]),EloDataCalc[Loser Resulting Elo]))),CONCATENATE("Play ", RankThreshold[]-PlayerData[[#This Row],[Games Played]], " more games"))</f>
        <v>Play 4 more games</v>
      </c>
      <c r="D19" s="40">
        <f>COUNTIF(GameData[Winner],PlayerData[[#This Row],[Player]])+COUNTIF(GameData[Loser],PlayerData[[#This Row],[Player]])</f>
        <v>6</v>
      </c>
      <c r="E19" s="28">
        <f>COUNTIF(GameData[Winner],PlayerData[[#This Row],[Player]])</f>
        <v>4</v>
      </c>
      <c r="F19" s="28">
        <f>COUNTIF(GameData[Loser],PlayerData[[#This Row],[Player]])</f>
        <v>2</v>
      </c>
      <c r="G19" s="29">
        <f>IFERROR(PlayerData[[#This Row],[Wins]]/PlayerData[[#This Row],[Losses]],"Undefeated")</f>
        <v>2</v>
      </c>
      <c r="H19" s="34">
        <f>IFERROR(PlayerData[[#This Row],[Wins]]/PlayerData[[#This Row],[Games Played]],0)</f>
        <v>0.66666666666666663</v>
      </c>
      <c r="I19" s="30">
        <f>(SUMIF(GameData[Winner],PlayerData[[#This Row],[Player]],GameData[Winner Score])+SUMIF(GameData[Loser],PlayerData[[#This Row],[Player]],GameData[Loser Score]))/PlayerData[[#This Row],[Games Played]]</f>
        <v>18</v>
      </c>
      <c r="J19" s="28"/>
      <c r="K19" s="29">
        <f>(SUMIF(GameData[Winner],PlayerData[[#This Row],[Player]],GameData[Winner Position])+SUMIF(GameData[Loser],PlayerData[[#This Row],[Player]],GameData[Loser Position]))/PlayerData[[#This Row],[Games Played]]</f>
        <v>3.1666666666666665</v>
      </c>
      <c r="L19" s="28"/>
      <c r="M19" s="28"/>
      <c r="N19" s="28"/>
      <c r="O19" s="28"/>
      <c r="P19" s="28">
        <f>COUNTIFS(GameData[Winner],PlayerData[[#This Row],[Player]],GameData[Loser Score],0)</f>
        <v>0</v>
      </c>
      <c r="Q19" s="28">
        <f>COUNTIFS(GameData[Loser],PlayerData[[#This Row],[Player]],GameData[Loser Score],0)</f>
        <v>0</v>
      </c>
      <c r="R19" s="28">
        <f>SUMIF(GameData[Winner],PlayerData[[#This Row],[Player]],GameData[Winner Score])+SUMIF(GameData[Loser],PlayerData[[#This Row],[Player]],GameData[Loser Score])</f>
        <v>108</v>
      </c>
      <c r="S19" s="28">
        <f>SUMIF(GameData[Winner],PlayerData[[#This Row],[Player]],GameData[Loser Score])+SUMIF(GameData[Loser],PlayerData[[#This Row],[Player]],GameData[Winner Score])</f>
        <v>100</v>
      </c>
      <c r="T19" s="34">
        <f>PlayerData[[#This Row],[Points Scored]]/(PlayerData[[#This Row],[Points Scored]]+PlayerData[[#This Row],[Points Lost]])</f>
        <v>0.51923076923076927</v>
      </c>
    </row>
    <row r="20" spans="1:20" ht="13">
      <c r="A20" s="33" t="s">
        <v>58</v>
      </c>
      <c r="B20" s="40" t="str">
        <f>IF(PlayerData[[#This Row],[Games Played]]&gt;=RankThreshold[],_xlfn.RANK.EQ(PlayerData[[#This Row],[Elo]],PlayerData[Elo]),"Unranked")</f>
        <v>Unranked</v>
      </c>
      <c r="C20" s="31" t="str">
        <f>IF(PlayerData[[#This Row],[Games Played]]&gt;=RankThreshold[],_xlfn.IFNA(IF(LOOKUP(2,1/(EloDataCalc[Winner]=PlayerData[[#This Row],[Player]]),EloDataCalc[Game Number])&gt;LOOKUP(2,1/(EloDataCalc[Loser]=PlayerData[[#This Row],[Player]]),EloDataCalc[Game Number]),LOOKUP(2,1/(EloDataCalc[Winner]=PlayerData[[#This Row],[Player]]),EloDataCalc[Winner Resulting ELO]),LOOKUP(2,1/(EloDataCalc[Loser]=PlayerData[[#This Row],[Player]]),EloDataCalc[Loser Resulting Elo])),_xlfn.IFNA(LOOKUP(2,1/(EloDataCalc[Winner]=PlayerData[[#This Row],[Player]]),EloDataCalc[Winner Resulting ELO]),LOOKUP(2,1/(EloDataCalc[Loser]=PlayerData[[#This Row],[Player]]),EloDataCalc[Loser Resulting Elo]))),CONCATENATE("Play ", RankThreshold[]-PlayerData[[#This Row],[Games Played]], " more games"))</f>
        <v>Play 1 more games</v>
      </c>
      <c r="D20" s="40">
        <f>COUNTIF(GameData[Winner],PlayerData[[#This Row],[Player]])+COUNTIF(GameData[Loser],PlayerData[[#This Row],[Player]])</f>
        <v>9</v>
      </c>
      <c r="E20" s="28">
        <f>COUNTIF(GameData[Winner],PlayerData[[#This Row],[Player]])</f>
        <v>4</v>
      </c>
      <c r="F20" s="28">
        <f>COUNTIF(GameData[Loser],PlayerData[[#This Row],[Player]])</f>
        <v>5</v>
      </c>
      <c r="G20" s="29">
        <f>IFERROR(PlayerData[[#This Row],[Wins]]/PlayerData[[#This Row],[Losses]],"Undefeated")</f>
        <v>0.8</v>
      </c>
      <c r="H20" s="34">
        <f>IFERROR(PlayerData[[#This Row],[Wins]]/PlayerData[[#This Row],[Games Played]],0)</f>
        <v>0.44444444444444442</v>
      </c>
      <c r="I20" s="30">
        <f>(SUMIF(GameData[Winner],PlayerData[[#This Row],[Player]],GameData[Winner Score])+SUMIF(GameData[Loser],PlayerData[[#This Row],[Player]],GameData[Loser Score]))/PlayerData[[#This Row],[Games Played]]</f>
        <v>18.888888888888889</v>
      </c>
      <c r="J20" s="28"/>
      <c r="K20" s="29">
        <f>(SUMIF(GameData[Winner],PlayerData[[#This Row],[Player]],GameData[Winner Position])+SUMIF(GameData[Loser],PlayerData[[#This Row],[Player]],GameData[Loser Position]))/PlayerData[[#This Row],[Games Played]]</f>
        <v>26.888888888888889</v>
      </c>
      <c r="L20" s="28"/>
      <c r="M20" s="28"/>
      <c r="N20" s="28"/>
      <c r="O20" s="28"/>
      <c r="P20" s="28">
        <f>COUNTIFS(GameData[Winner],PlayerData[[#This Row],[Player]],GameData[Loser Score],0)</f>
        <v>0</v>
      </c>
      <c r="Q20" s="28">
        <f>COUNTIFS(GameData[Loser],PlayerData[[#This Row],[Player]],GameData[Loser Score],0)</f>
        <v>0</v>
      </c>
      <c r="R20" s="28">
        <f>SUMIF(GameData[Winner],PlayerData[[#This Row],[Player]],GameData[Winner Score])+SUMIF(GameData[Loser],PlayerData[[#This Row],[Player]],GameData[Loser Score])</f>
        <v>170</v>
      </c>
      <c r="S20" s="28">
        <f>SUMIF(GameData[Winner],PlayerData[[#This Row],[Player]],GameData[Loser Score])+SUMIF(GameData[Loser],PlayerData[[#This Row],[Player]],GameData[Winner Score])</f>
        <v>178</v>
      </c>
      <c r="T20" s="34">
        <f>PlayerData[[#This Row],[Points Scored]]/(PlayerData[[#This Row],[Points Scored]]+PlayerData[[#This Row],[Points Lost]])</f>
        <v>0.4885057471264368</v>
      </c>
    </row>
    <row r="21" spans="1:20" ht="13">
      <c r="A21" s="36" t="s">
        <v>70</v>
      </c>
      <c r="B21" s="69" t="str">
        <f>IF(PlayerData[[#This Row],[Games Played]]&gt;=RankThreshold[],_xlfn.RANK.EQ(PlayerData[[#This Row],[Elo]],PlayerData[Elo]),"Unranked")</f>
        <v>Unranked</v>
      </c>
      <c r="C21" s="70" t="str">
        <f>IF(PlayerData[[#This Row],[Games Played]]&gt;=RankThreshold[],_xlfn.IFNA(IF(LOOKUP(2,1/(EloDataCalc[Winner]=PlayerData[[#This Row],[Player]]),EloDataCalc[Game Number])&gt;LOOKUP(2,1/(EloDataCalc[Loser]=PlayerData[[#This Row],[Player]]),EloDataCalc[Game Number]),LOOKUP(2,1/(EloDataCalc[Winner]=PlayerData[[#This Row],[Player]]),EloDataCalc[Winner Resulting ELO]),LOOKUP(2,1/(EloDataCalc[Loser]=PlayerData[[#This Row],[Player]]),EloDataCalc[Loser Resulting Elo])),_xlfn.IFNA(LOOKUP(2,1/(EloDataCalc[Winner]=PlayerData[[#This Row],[Player]]),EloDataCalc[Winner Resulting ELO]),LOOKUP(2,1/(EloDataCalc[Loser]=PlayerData[[#This Row],[Player]]),EloDataCalc[Loser Resulting Elo]))),CONCATENATE("Play ", RankThreshold[]-PlayerData[[#This Row],[Games Played]], " more games"))</f>
        <v>Play 8 more games</v>
      </c>
      <c r="D21" s="69">
        <f>COUNTIF(GameData[Winner],PlayerData[[#This Row],[Player]])+COUNTIF(GameData[Loser],PlayerData[[#This Row],[Player]])</f>
        <v>2</v>
      </c>
      <c r="E21" s="69">
        <f>COUNTIF(GameData[Winner],PlayerData[[#This Row],[Player]])</f>
        <v>2</v>
      </c>
      <c r="F21" s="69">
        <f>COUNTIF(GameData[Loser],PlayerData[[#This Row],[Player]])</f>
        <v>0</v>
      </c>
      <c r="G21" s="38" t="str">
        <f>IFERROR(PlayerData[[#This Row],[Wins]]/PlayerData[[#This Row],[Losses]],"Undefeated")</f>
        <v>Undefeated</v>
      </c>
      <c r="H21" s="39">
        <f>IFERROR(PlayerData[[#This Row],[Wins]]/PlayerData[[#This Row],[Games Played]],0)</f>
        <v>1</v>
      </c>
      <c r="I21" s="71">
        <f>(SUMIF(GameData[Winner],PlayerData[[#This Row],[Player]],GameData[Winner Score])+SUMIF(GameData[Loser],PlayerData[[#This Row],[Player]],GameData[Loser Score]))/PlayerData[[#This Row],[Games Played]]</f>
        <v>21</v>
      </c>
      <c r="J21" s="37"/>
      <c r="K21" s="38">
        <f>(SUMIF(GameData[Winner],PlayerData[[#This Row],[Player]],GameData[Winner Position])+SUMIF(GameData[Loser],PlayerData[[#This Row],[Player]],GameData[Loser Position]))/PlayerData[[#This Row],[Games Played]]</f>
        <v>6</v>
      </c>
      <c r="L21" s="37"/>
      <c r="M21" s="69"/>
      <c r="N21" s="69"/>
      <c r="O21" s="37"/>
      <c r="P21" s="69">
        <f>COUNTIFS(GameData[Winner],PlayerData[[#This Row],[Player]],GameData[Loser Score],0)</f>
        <v>0</v>
      </c>
      <c r="Q21" s="69">
        <f>COUNTIFS(GameData[Loser],PlayerData[[#This Row],[Player]],GameData[Loser Score],0)</f>
        <v>0</v>
      </c>
      <c r="R21" s="69">
        <f>SUMIF(GameData[Winner],PlayerData[[#This Row],[Player]],GameData[Winner Score])+SUMIF(GameData[Loser],PlayerData[[#This Row],[Player]],GameData[Loser Score])</f>
        <v>42</v>
      </c>
      <c r="S21" s="69">
        <f>SUMIF(GameData[Winner],PlayerData[[#This Row],[Player]],GameData[Loser Score])+SUMIF(GameData[Loser],PlayerData[[#This Row],[Player]],GameData[Winner Score])</f>
        <v>35</v>
      </c>
      <c r="T21" s="39">
        <f>PlayerData[[#This Row],[Points Scored]]/(PlayerData[[#This Row],[Points Scored]]+PlayerData[[#This Row],[Points Lost]])</f>
        <v>0.54545454545454541</v>
      </c>
    </row>
    <row r="22" spans="1:20" ht="13">
      <c r="A22" s="36" t="s">
        <v>71</v>
      </c>
      <c r="B22" s="69" t="str">
        <f>IF(PlayerData[[#This Row],[Games Played]]&gt;=RankThreshold[],_xlfn.RANK.EQ(PlayerData[[#This Row],[Elo]],PlayerData[Elo]),"Unranked")</f>
        <v>Unranked</v>
      </c>
      <c r="C22" s="70" t="str">
        <f>IF(PlayerData[[#This Row],[Games Played]]&gt;=RankThreshold[],_xlfn.IFNA(IF(LOOKUP(2,1/(EloDataCalc[Winner]=PlayerData[[#This Row],[Player]]),EloDataCalc[Game Number])&gt;LOOKUP(2,1/(EloDataCalc[Loser]=PlayerData[[#This Row],[Player]]),EloDataCalc[Game Number]),LOOKUP(2,1/(EloDataCalc[Winner]=PlayerData[[#This Row],[Player]]),EloDataCalc[Winner Resulting ELO]),LOOKUP(2,1/(EloDataCalc[Loser]=PlayerData[[#This Row],[Player]]),EloDataCalc[Loser Resulting Elo])),_xlfn.IFNA(LOOKUP(2,1/(EloDataCalc[Winner]=PlayerData[[#This Row],[Player]]),EloDataCalc[Winner Resulting ELO]),LOOKUP(2,1/(EloDataCalc[Loser]=PlayerData[[#This Row],[Player]]),EloDataCalc[Loser Resulting Elo]))),CONCATENATE("Play ", RankThreshold[]-PlayerData[[#This Row],[Games Played]], " more games"))</f>
        <v>Play 9 more games</v>
      </c>
      <c r="D22" s="69">
        <f>COUNTIF(GameData[Winner],PlayerData[[#This Row],[Player]])+COUNTIF(GameData[Loser],PlayerData[[#This Row],[Player]])</f>
        <v>1</v>
      </c>
      <c r="E22" s="69">
        <f>COUNTIF(GameData[Winner],PlayerData[[#This Row],[Player]])</f>
        <v>0</v>
      </c>
      <c r="F22" s="69">
        <f>COUNTIF(GameData[Loser],PlayerData[[#This Row],[Player]])</f>
        <v>1</v>
      </c>
      <c r="G22" s="38">
        <f>IFERROR(PlayerData[[#This Row],[Wins]]/PlayerData[[#This Row],[Losses]],"Undefeated")</f>
        <v>0</v>
      </c>
      <c r="H22" s="39">
        <f>IFERROR(PlayerData[[#This Row],[Wins]]/PlayerData[[#This Row],[Games Played]],0)</f>
        <v>0</v>
      </c>
      <c r="I22" s="71">
        <f>(SUMIF(GameData[Winner],PlayerData[[#This Row],[Player]],GameData[Winner Score])+SUMIF(GameData[Loser],PlayerData[[#This Row],[Player]],GameData[Loser Score]))/PlayerData[[#This Row],[Games Played]]</f>
        <v>8</v>
      </c>
      <c r="J22" s="37"/>
      <c r="K22" s="38">
        <f>(SUMIF(GameData[Winner],PlayerData[[#This Row],[Player]],GameData[Winner Position])+SUMIF(GameData[Loser],PlayerData[[#This Row],[Player]],GameData[Loser Position]))/PlayerData[[#This Row],[Games Played]]</f>
        <v>11</v>
      </c>
      <c r="L22" s="37"/>
      <c r="M22" s="69"/>
      <c r="N22" s="69"/>
      <c r="O22" s="37"/>
      <c r="P22" s="69">
        <f>COUNTIFS(GameData[Winner],PlayerData[[#This Row],[Player]],GameData[Loser Score],0)</f>
        <v>0</v>
      </c>
      <c r="Q22" s="69">
        <f>COUNTIFS(GameData[Loser],PlayerData[[#This Row],[Player]],GameData[Loser Score],0)</f>
        <v>0</v>
      </c>
      <c r="R22" s="69">
        <f>SUMIF(GameData[Winner],PlayerData[[#This Row],[Player]],GameData[Winner Score])+SUMIF(GameData[Loser],PlayerData[[#This Row],[Player]],GameData[Loser Score])</f>
        <v>8</v>
      </c>
      <c r="S22" s="69">
        <f>SUMIF(GameData[Winner],PlayerData[[#This Row],[Player]],GameData[Loser Score])+SUMIF(GameData[Loser],PlayerData[[#This Row],[Player]],GameData[Winner Score])</f>
        <v>21</v>
      </c>
      <c r="T22" s="39">
        <f>PlayerData[[#This Row],[Points Scored]]/(PlayerData[[#This Row],[Points Scored]]+PlayerData[[#This Row],[Points Lost]])</f>
        <v>0.27586206896551724</v>
      </c>
    </row>
    <row r="23" spans="1:20" ht="13">
      <c r="A23" s="36" t="s">
        <v>78</v>
      </c>
      <c r="B23" s="69" t="str">
        <f>IF(PlayerData[[#This Row],[Games Played]]&gt;=RankThreshold[],_xlfn.RANK.EQ(PlayerData[[#This Row],[Elo]],PlayerData[Elo]),"Unranked")</f>
        <v>Unranked</v>
      </c>
      <c r="C23" s="70" t="str">
        <f>IF(PlayerData[[#This Row],[Games Played]]&gt;=RankThreshold[],_xlfn.IFNA(IF(LOOKUP(2,1/(EloDataCalc[Winner]=PlayerData[[#This Row],[Player]]),EloDataCalc[Game Number])&gt;LOOKUP(2,1/(EloDataCalc[Loser]=PlayerData[[#This Row],[Player]]),EloDataCalc[Game Number]),LOOKUP(2,1/(EloDataCalc[Winner]=PlayerData[[#This Row],[Player]]),EloDataCalc[Winner Resulting ELO]),LOOKUP(2,1/(EloDataCalc[Loser]=PlayerData[[#This Row],[Player]]),EloDataCalc[Loser Resulting Elo])),_xlfn.IFNA(LOOKUP(2,1/(EloDataCalc[Winner]=PlayerData[[#This Row],[Player]]),EloDataCalc[Winner Resulting ELO]),LOOKUP(2,1/(EloDataCalc[Loser]=PlayerData[[#This Row],[Player]]),EloDataCalc[Loser Resulting Elo]))),CONCATENATE("Play ", RankThreshold[]-PlayerData[[#This Row],[Games Played]], " more games"))</f>
        <v>Play 5 more games</v>
      </c>
      <c r="D23" s="69">
        <f>COUNTIF(GameData[Winner],PlayerData[[#This Row],[Player]])+COUNTIF(GameData[Loser],PlayerData[[#This Row],[Player]])</f>
        <v>5</v>
      </c>
      <c r="E23" s="69">
        <f>COUNTIF(GameData[Winner],PlayerData[[#This Row],[Player]])</f>
        <v>4</v>
      </c>
      <c r="F23" s="69">
        <f>COUNTIF(GameData[Loser],PlayerData[[#This Row],[Player]])</f>
        <v>1</v>
      </c>
      <c r="G23" s="38">
        <f>IFERROR(PlayerData[[#This Row],[Wins]]/PlayerData[[#This Row],[Losses]],"Undefeated")</f>
        <v>4</v>
      </c>
      <c r="H23" s="39">
        <f>IFERROR(PlayerData[[#This Row],[Wins]]/PlayerData[[#This Row],[Games Played]],0)</f>
        <v>0.8</v>
      </c>
      <c r="I23" s="71">
        <f>(SUMIF(GameData[Winner],PlayerData[[#This Row],[Player]],GameData[Winner Score])+SUMIF(GameData[Loser],PlayerData[[#This Row],[Player]],GameData[Loser Score]))/PlayerData[[#This Row],[Games Played]]</f>
        <v>20.6</v>
      </c>
      <c r="J23" s="37"/>
      <c r="K23" s="38">
        <f>(SUMIF(GameData[Winner],PlayerData[[#This Row],[Player]],GameData[Winner Position])+SUMIF(GameData[Loser],PlayerData[[#This Row],[Player]],GameData[Loser Position]))/PlayerData[[#This Row],[Games Played]]</f>
        <v>29.8</v>
      </c>
      <c r="L23" s="37"/>
      <c r="M23" s="69"/>
      <c r="N23" s="69"/>
      <c r="O23" s="37"/>
      <c r="P23" s="69">
        <f>COUNTIFS(GameData[Winner],PlayerData[[#This Row],[Player]],GameData[Loser Score],0)</f>
        <v>0</v>
      </c>
      <c r="Q23" s="69">
        <f>COUNTIFS(GameData[Loser],PlayerData[[#This Row],[Player]],GameData[Loser Score],0)</f>
        <v>0</v>
      </c>
      <c r="R23" s="69">
        <f>SUMIF(GameData[Winner],PlayerData[[#This Row],[Player]],GameData[Winner Score])+SUMIF(GameData[Loser],PlayerData[[#This Row],[Player]],GameData[Loser Score])</f>
        <v>103</v>
      </c>
      <c r="S23" s="69">
        <f>SUMIF(GameData[Winner],PlayerData[[#This Row],[Player]],GameData[Loser Score])+SUMIF(GameData[Loser],PlayerData[[#This Row],[Player]],GameData[Winner Score])</f>
        <v>79</v>
      </c>
      <c r="T23" s="39">
        <f>PlayerData[[#This Row],[Points Scored]]/(PlayerData[[#This Row],[Points Scored]]+PlayerData[[#This Row],[Points Lost]])</f>
        <v>0.56593406593406592</v>
      </c>
    </row>
    <row r="24" spans="1:20" ht="13">
      <c r="A24" s="36" t="s">
        <v>79</v>
      </c>
      <c r="B24" s="69" t="str">
        <f>IF(PlayerData[[#This Row],[Games Played]]&gt;=RankThreshold[],_xlfn.RANK.EQ(PlayerData[[#This Row],[Elo]],PlayerData[Elo]),"Unranked")</f>
        <v>Unranked</v>
      </c>
      <c r="C24" s="70" t="str">
        <f>IF(PlayerData[[#This Row],[Games Played]]&gt;=RankThreshold[],_xlfn.IFNA(IF(LOOKUP(2,1/(EloDataCalc[Winner]=PlayerData[[#This Row],[Player]]),EloDataCalc[Game Number])&gt;LOOKUP(2,1/(EloDataCalc[Loser]=PlayerData[[#This Row],[Player]]),EloDataCalc[Game Number]),LOOKUP(2,1/(EloDataCalc[Winner]=PlayerData[[#This Row],[Player]]),EloDataCalc[Winner Resulting ELO]),LOOKUP(2,1/(EloDataCalc[Loser]=PlayerData[[#This Row],[Player]]),EloDataCalc[Loser Resulting Elo])),_xlfn.IFNA(LOOKUP(2,1/(EloDataCalc[Winner]=PlayerData[[#This Row],[Player]]),EloDataCalc[Winner Resulting ELO]),LOOKUP(2,1/(EloDataCalc[Loser]=PlayerData[[#This Row],[Player]]),EloDataCalc[Loser Resulting Elo]))),CONCATENATE("Play ", RankThreshold[]-PlayerData[[#This Row],[Games Played]], " more games"))</f>
        <v>Play 7 more games</v>
      </c>
      <c r="D24" s="69">
        <f>COUNTIF(GameData[Winner],PlayerData[[#This Row],[Player]])+COUNTIF(GameData[Loser],PlayerData[[#This Row],[Player]])</f>
        <v>3</v>
      </c>
      <c r="E24" s="69">
        <f>COUNTIF(GameData[Winner],PlayerData[[#This Row],[Player]])</f>
        <v>1</v>
      </c>
      <c r="F24" s="69">
        <f>COUNTIF(GameData[Loser],PlayerData[[#This Row],[Player]])</f>
        <v>2</v>
      </c>
      <c r="G24" s="38">
        <f>IFERROR(PlayerData[[#This Row],[Wins]]/PlayerData[[#This Row],[Losses]],"Undefeated")</f>
        <v>0.5</v>
      </c>
      <c r="H24" s="39">
        <f>IFERROR(PlayerData[[#This Row],[Wins]]/PlayerData[[#This Row],[Games Played]],0)</f>
        <v>0.33333333333333331</v>
      </c>
      <c r="I24" s="71">
        <f>(SUMIF(GameData[Winner],PlayerData[[#This Row],[Player]],GameData[Winner Score])+SUMIF(GameData[Loser],PlayerData[[#This Row],[Player]],GameData[Loser Score]))/PlayerData[[#This Row],[Games Played]]</f>
        <v>16</v>
      </c>
      <c r="J24" s="37"/>
      <c r="K24" s="38">
        <f>(SUMIF(GameData[Winner],PlayerData[[#This Row],[Player]],GameData[Winner Position])+SUMIF(GameData[Loser],PlayerData[[#This Row],[Player]],GameData[Loser Position]))/PlayerData[[#This Row],[Games Played]]</f>
        <v>33</v>
      </c>
      <c r="L24" s="37"/>
      <c r="M24" s="69"/>
      <c r="N24" s="69"/>
      <c r="O24" s="37"/>
      <c r="P24" s="69">
        <f>COUNTIFS(GameData[Winner],PlayerData[[#This Row],[Player]],GameData[Loser Score],0)</f>
        <v>0</v>
      </c>
      <c r="Q24" s="69">
        <f>COUNTIFS(GameData[Loser],PlayerData[[#This Row],[Player]],GameData[Loser Score],0)</f>
        <v>0</v>
      </c>
      <c r="R24" s="69">
        <f>SUMIF(GameData[Winner],PlayerData[[#This Row],[Player]],GameData[Winner Score])+SUMIF(GameData[Loser],PlayerData[[#This Row],[Player]],GameData[Loser Score])</f>
        <v>48</v>
      </c>
      <c r="S24" s="69">
        <f>SUMIF(GameData[Winner],PlayerData[[#This Row],[Player]],GameData[Loser Score])+SUMIF(GameData[Loser],PlayerData[[#This Row],[Player]],GameData[Winner Score])</f>
        <v>60</v>
      </c>
      <c r="T24" s="39">
        <f>PlayerData[[#This Row],[Points Scored]]/(PlayerData[[#This Row],[Points Scored]]+PlayerData[[#This Row],[Points Lost]])</f>
        <v>0.44444444444444442</v>
      </c>
    </row>
    <row r="25" spans="1:20" ht="13">
      <c r="A25" s="36"/>
      <c r="E25" s="37"/>
      <c r="F25" s="37"/>
      <c r="G25" s="38"/>
      <c r="H25" s="37"/>
      <c r="I25" s="37"/>
      <c r="K25" s="38"/>
      <c r="T25" s="39"/>
    </row>
    <row r="26" spans="1:20" ht="13">
      <c r="A26" s="36"/>
      <c r="E26" s="37"/>
      <c r="F26" s="37"/>
      <c r="G26" s="38"/>
      <c r="H26" s="37"/>
      <c r="I26" s="37"/>
      <c r="K26" s="38"/>
      <c r="T26" s="39"/>
    </row>
    <row r="27" spans="1:20" ht="13">
      <c r="A27" s="36"/>
      <c r="E27" s="37"/>
      <c r="F27" s="37"/>
      <c r="G27" s="38"/>
      <c r="H27" s="37"/>
      <c r="I27" s="37"/>
      <c r="K27" s="38"/>
      <c r="T27" s="39"/>
    </row>
    <row r="28" spans="1:20" ht="13">
      <c r="A28" s="36"/>
      <c r="E28" s="37"/>
      <c r="F28" s="37"/>
      <c r="G28" s="38"/>
      <c r="H28" s="37"/>
      <c r="I28" s="37"/>
      <c r="K28" s="38"/>
      <c r="T28" s="39"/>
    </row>
    <row r="29" spans="1:20" ht="13">
      <c r="A29" s="36"/>
      <c r="E29" s="37"/>
      <c r="F29" s="37"/>
      <c r="G29" s="38"/>
      <c r="H29" s="37"/>
      <c r="I29" s="37"/>
      <c r="K29" s="38"/>
      <c r="T29" s="39"/>
    </row>
    <row r="30" spans="1:20" ht="13">
      <c r="A30" s="36"/>
      <c r="E30" s="37"/>
      <c r="F30" s="37"/>
      <c r="G30" s="38"/>
      <c r="H30" s="37"/>
      <c r="I30" s="37"/>
      <c r="K30" s="38"/>
      <c r="T30" s="39"/>
    </row>
    <row r="31" spans="1:20" ht="13">
      <c r="A31" s="36"/>
      <c r="E31" s="37"/>
      <c r="F31" s="37"/>
      <c r="G31" s="38"/>
      <c r="H31" s="37"/>
      <c r="I31" s="37"/>
      <c r="K31" s="38"/>
      <c r="T31" s="39"/>
    </row>
    <row r="32" spans="1:20" ht="13">
      <c r="A32" s="36"/>
      <c r="E32" s="37"/>
      <c r="F32" s="37"/>
      <c r="G32" s="38"/>
      <c r="H32" s="37"/>
      <c r="I32" s="37"/>
      <c r="K32" s="38"/>
      <c r="T32" s="39"/>
    </row>
    <row r="33" spans="1:20" ht="13">
      <c r="A33" s="36"/>
      <c r="E33" s="37"/>
      <c r="F33" s="37"/>
      <c r="G33" s="38"/>
      <c r="H33" s="37"/>
      <c r="I33" s="37"/>
      <c r="K33" s="38"/>
      <c r="T33" s="39"/>
    </row>
    <row r="34" spans="1:20" ht="13">
      <c r="A34" s="36"/>
      <c r="E34" s="37"/>
      <c r="F34" s="37"/>
      <c r="G34" s="38"/>
      <c r="H34" s="37"/>
      <c r="I34" s="37"/>
      <c r="K34" s="38"/>
      <c r="T34" s="39"/>
    </row>
    <row r="35" spans="1:20" ht="13">
      <c r="A35" s="36"/>
      <c r="E35" s="37"/>
      <c r="F35" s="37"/>
      <c r="G35" s="38"/>
      <c r="H35" s="37"/>
      <c r="I35" s="37"/>
      <c r="K35" s="38"/>
      <c r="T35" s="39"/>
    </row>
    <row r="36" spans="1:20" ht="13">
      <c r="A36" s="36"/>
      <c r="E36" s="37"/>
      <c r="F36" s="37"/>
      <c r="G36" s="38"/>
      <c r="H36" s="37"/>
      <c r="I36" s="37"/>
      <c r="K36" s="38"/>
      <c r="T36" s="39"/>
    </row>
    <row r="37" spans="1:20" ht="13">
      <c r="A37" s="36"/>
      <c r="E37" s="37"/>
      <c r="F37" s="37"/>
      <c r="G37" s="38"/>
      <c r="H37" s="37"/>
      <c r="I37" s="37"/>
      <c r="K37" s="38"/>
      <c r="T37" s="39"/>
    </row>
    <row r="38" spans="1:20" ht="13">
      <c r="A38" s="36"/>
      <c r="E38" s="37"/>
      <c r="F38" s="37"/>
      <c r="G38" s="38"/>
      <c r="H38" s="37"/>
      <c r="I38" s="37"/>
      <c r="K38" s="38"/>
      <c r="T38" s="39"/>
    </row>
    <row r="39" spans="1:20" ht="13">
      <c r="A39" s="36"/>
      <c r="E39" s="37"/>
      <c r="F39" s="37"/>
      <c r="G39" s="38"/>
      <c r="H39" s="37"/>
      <c r="I39" s="37"/>
      <c r="K39" s="38"/>
      <c r="T39" s="39"/>
    </row>
    <row r="40" spans="1:20" ht="13">
      <c r="A40" s="36"/>
      <c r="E40" s="37"/>
      <c r="F40" s="37"/>
      <c r="G40" s="38"/>
      <c r="H40" s="37"/>
      <c r="I40" s="37"/>
      <c r="K40" s="38"/>
      <c r="T40" s="39"/>
    </row>
    <row r="41" spans="1:20" ht="13">
      <c r="A41" s="36"/>
      <c r="E41" s="37"/>
      <c r="F41" s="37"/>
      <c r="G41" s="38"/>
      <c r="H41" s="37"/>
      <c r="I41" s="37"/>
      <c r="K41" s="38"/>
      <c r="T41" s="39"/>
    </row>
    <row r="42" spans="1:20" ht="13">
      <c r="A42" s="36"/>
      <c r="E42" s="37"/>
      <c r="F42" s="37"/>
      <c r="G42" s="38"/>
      <c r="H42" s="37"/>
      <c r="I42" s="37"/>
      <c r="K42" s="38"/>
      <c r="T42" s="39"/>
    </row>
    <row r="43" spans="1:20" ht="13">
      <c r="A43" s="36"/>
      <c r="E43" s="37"/>
      <c r="F43" s="37"/>
      <c r="G43" s="38"/>
      <c r="H43" s="37"/>
      <c r="I43" s="37"/>
      <c r="K43" s="38"/>
      <c r="T43" s="39"/>
    </row>
    <row r="44" spans="1:20" ht="13">
      <c r="A44" s="36"/>
      <c r="E44" s="37"/>
      <c r="F44" s="37"/>
      <c r="G44" s="38"/>
      <c r="H44" s="37"/>
      <c r="I44" s="37"/>
      <c r="K44" s="38"/>
      <c r="T44" s="39"/>
    </row>
    <row r="45" spans="1:20" ht="13">
      <c r="A45" s="36"/>
      <c r="E45" s="37"/>
      <c r="F45" s="37"/>
      <c r="G45" s="38"/>
      <c r="H45" s="37"/>
      <c r="I45" s="37"/>
      <c r="K45" s="38"/>
      <c r="T45" s="39"/>
    </row>
    <row r="46" spans="1:20" ht="13">
      <c r="A46" s="36"/>
      <c r="E46" s="37"/>
      <c r="F46" s="37"/>
      <c r="G46" s="38"/>
      <c r="H46" s="37"/>
      <c r="I46" s="37"/>
      <c r="K46" s="38"/>
      <c r="T46" s="39"/>
    </row>
    <row r="47" spans="1:20" ht="13">
      <c r="A47" s="36"/>
      <c r="E47" s="37"/>
      <c r="F47" s="37"/>
      <c r="G47" s="38"/>
      <c r="H47" s="37"/>
      <c r="I47" s="37"/>
      <c r="K47" s="38"/>
      <c r="T47" s="39"/>
    </row>
    <row r="48" spans="1:20" ht="13">
      <c r="A48" s="36"/>
      <c r="E48" s="37"/>
      <c r="F48" s="37"/>
      <c r="G48" s="38"/>
      <c r="H48" s="37"/>
      <c r="I48" s="37"/>
      <c r="K48" s="38"/>
      <c r="T48" s="39"/>
    </row>
    <row r="49" spans="1:20" ht="13">
      <c r="A49" s="36"/>
      <c r="E49" s="37"/>
      <c r="F49" s="37"/>
      <c r="G49" s="38"/>
      <c r="H49" s="37"/>
      <c r="I49" s="37"/>
      <c r="K49" s="38"/>
      <c r="T49" s="39"/>
    </row>
    <row r="50" spans="1:20" ht="13">
      <c r="A50" s="36"/>
      <c r="E50" s="37"/>
      <c r="F50" s="37"/>
      <c r="G50" s="38"/>
      <c r="H50" s="37"/>
      <c r="I50" s="37"/>
      <c r="K50" s="38"/>
      <c r="T50" s="39"/>
    </row>
    <row r="51" spans="1:20" ht="13">
      <c r="A51" s="36"/>
      <c r="E51" s="37"/>
      <c r="F51" s="37"/>
      <c r="G51" s="38"/>
      <c r="H51" s="37"/>
      <c r="I51" s="37"/>
      <c r="K51" s="38"/>
      <c r="T51" s="39"/>
    </row>
    <row r="52" spans="1:20" ht="13">
      <c r="A52" s="36"/>
      <c r="E52" s="37"/>
      <c r="F52" s="37"/>
      <c r="G52" s="38"/>
      <c r="H52" s="37"/>
      <c r="I52" s="37"/>
      <c r="K52" s="38"/>
      <c r="T52" s="39"/>
    </row>
    <row r="53" spans="1:20" ht="13">
      <c r="A53" s="36"/>
      <c r="E53" s="37"/>
      <c r="F53" s="37"/>
      <c r="G53" s="38"/>
      <c r="H53" s="37"/>
      <c r="I53" s="37"/>
      <c r="K53" s="38"/>
      <c r="T53" s="39"/>
    </row>
    <row r="54" spans="1:20" ht="13">
      <c r="A54" s="36"/>
      <c r="E54" s="37"/>
      <c r="F54" s="37"/>
      <c r="G54" s="38"/>
      <c r="H54" s="37"/>
      <c r="I54" s="37"/>
      <c r="K54" s="38"/>
      <c r="T54" s="39"/>
    </row>
    <row r="55" spans="1:20" ht="13">
      <c r="A55" s="36"/>
      <c r="E55" s="37"/>
      <c r="F55" s="37"/>
      <c r="G55" s="38"/>
      <c r="H55" s="37"/>
      <c r="I55" s="37"/>
      <c r="K55" s="38"/>
      <c r="T55" s="39"/>
    </row>
    <row r="56" spans="1:20" ht="13">
      <c r="A56" s="36"/>
      <c r="E56" s="37"/>
      <c r="F56" s="37"/>
      <c r="G56" s="38"/>
      <c r="H56" s="37"/>
      <c r="I56" s="37"/>
      <c r="K56" s="38"/>
      <c r="T56" s="39"/>
    </row>
    <row r="57" spans="1:20" ht="13">
      <c r="A57" s="36"/>
      <c r="E57" s="37"/>
      <c r="F57" s="37"/>
      <c r="G57" s="38"/>
      <c r="H57" s="37"/>
      <c r="I57" s="37"/>
      <c r="K57" s="38"/>
    </row>
    <row r="58" spans="1:20" ht="13">
      <c r="A58" s="36"/>
      <c r="E58" s="37"/>
      <c r="F58" s="37"/>
      <c r="G58" s="38"/>
      <c r="H58" s="37"/>
      <c r="I58" s="37"/>
      <c r="K58" s="38"/>
    </row>
    <row r="59" spans="1:20" ht="13">
      <c r="A59" s="36"/>
      <c r="E59" s="37"/>
      <c r="F59" s="37"/>
      <c r="G59" s="38"/>
      <c r="H59" s="37"/>
      <c r="I59" s="37"/>
      <c r="K59" s="38"/>
    </row>
    <row r="60" spans="1:20" ht="13">
      <c r="A60" s="36"/>
      <c r="E60" s="37"/>
      <c r="F60" s="37"/>
      <c r="G60" s="38"/>
      <c r="H60" s="37"/>
      <c r="I60" s="37"/>
      <c r="K60" s="38"/>
    </row>
    <row r="61" spans="1:20" ht="13">
      <c r="A61" s="36"/>
      <c r="E61" s="37"/>
      <c r="F61" s="37"/>
      <c r="G61" s="38"/>
      <c r="H61" s="37"/>
      <c r="I61" s="37"/>
      <c r="K61" s="38"/>
    </row>
    <row r="62" spans="1:20" ht="13">
      <c r="A62" s="36"/>
      <c r="E62" s="37"/>
      <c r="F62" s="37"/>
      <c r="G62" s="38"/>
      <c r="H62" s="37"/>
      <c r="I62" s="37"/>
      <c r="K62" s="38"/>
    </row>
    <row r="63" spans="1:20" ht="13">
      <c r="A63" s="36"/>
      <c r="E63" s="37"/>
      <c r="F63" s="37"/>
      <c r="G63" s="38"/>
      <c r="H63" s="37"/>
      <c r="I63" s="37"/>
      <c r="K63" s="38"/>
    </row>
    <row r="64" spans="1:20" ht="13">
      <c r="A64" s="36"/>
      <c r="E64" s="37"/>
      <c r="F64" s="37"/>
      <c r="G64" s="38"/>
      <c r="H64" s="37"/>
      <c r="I64" s="37"/>
      <c r="K64" s="38"/>
    </row>
    <row r="65" spans="1:11" ht="13">
      <c r="A65" s="36"/>
      <c r="E65" s="37"/>
      <c r="F65" s="37"/>
      <c r="G65" s="38"/>
      <c r="H65" s="37"/>
      <c r="I65" s="37"/>
      <c r="K65" s="38"/>
    </row>
    <row r="66" spans="1:11" ht="13">
      <c r="A66" s="36"/>
      <c r="E66" s="37"/>
      <c r="F66" s="37"/>
      <c r="G66" s="38"/>
      <c r="H66" s="37"/>
      <c r="I66" s="37"/>
      <c r="K66" s="38"/>
    </row>
    <row r="67" spans="1:11" ht="13">
      <c r="A67" s="36"/>
      <c r="E67" s="37"/>
      <c r="F67" s="37"/>
      <c r="G67" s="38"/>
      <c r="H67" s="37"/>
      <c r="I67" s="37"/>
      <c r="K67" s="38"/>
    </row>
    <row r="68" spans="1:11" ht="13">
      <c r="A68" s="36"/>
      <c r="E68" s="37"/>
      <c r="F68" s="37"/>
      <c r="G68" s="38"/>
      <c r="H68" s="37"/>
      <c r="I68" s="37"/>
      <c r="K68" s="38"/>
    </row>
    <row r="69" spans="1:11" ht="13">
      <c r="A69" s="36"/>
      <c r="E69" s="37"/>
      <c r="F69" s="37"/>
      <c r="G69" s="38"/>
      <c r="H69" s="37"/>
      <c r="I69" s="37"/>
      <c r="K69" s="38"/>
    </row>
    <row r="70" spans="1:11" ht="13">
      <c r="A70" s="36"/>
      <c r="E70" s="37"/>
      <c r="F70" s="37"/>
      <c r="G70" s="38"/>
      <c r="H70" s="37"/>
      <c r="I70" s="37"/>
      <c r="K70" s="38"/>
    </row>
    <row r="71" spans="1:11" ht="13">
      <c r="A71" s="36"/>
      <c r="E71" s="37"/>
      <c r="F71" s="37"/>
      <c r="G71" s="38"/>
      <c r="H71" s="37"/>
      <c r="I71" s="37"/>
      <c r="K71" s="38"/>
    </row>
    <row r="72" spans="1:11" ht="13">
      <c r="A72" s="36"/>
      <c r="E72" s="37"/>
      <c r="F72" s="37"/>
      <c r="G72" s="38"/>
      <c r="H72" s="37"/>
      <c r="I72" s="37"/>
      <c r="K72" s="38"/>
    </row>
    <row r="73" spans="1:11" ht="13">
      <c r="A73" s="36"/>
      <c r="E73" s="37"/>
      <c r="F73" s="37"/>
      <c r="G73" s="38"/>
      <c r="H73" s="37"/>
      <c r="I73" s="37"/>
      <c r="K73" s="38"/>
    </row>
    <row r="74" spans="1:11" ht="13">
      <c r="A74" s="36"/>
      <c r="E74" s="37"/>
      <c r="F74" s="37"/>
      <c r="G74" s="38"/>
      <c r="H74" s="37"/>
      <c r="I74" s="37"/>
      <c r="K74" s="38"/>
    </row>
    <row r="75" spans="1:11" ht="13">
      <c r="A75" s="36"/>
      <c r="E75" s="37"/>
      <c r="F75" s="37"/>
      <c r="G75" s="38"/>
      <c r="H75" s="37"/>
      <c r="I75" s="37"/>
      <c r="K75" s="38"/>
    </row>
    <row r="76" spans="1:11" ht="13">
      <c r="A76" s="36"/>
      <c r="E76" s="37"/>
      <c r="F76" s="37"/>
      <c r="G76" s="38"/>
      <c r="H76" s="37"/>
      <c r="I76" s="37"/>
      <c r="K76" s="38"/>
    </row>
    <row r="77" spans="1:11" ht="13">
      <c r="A77" s="36"/>
      <c r="E77" s="37"/>
      <c r="F77" s="37"/>
      <c r="G77" s="38"/>
      <c r="H77" s="37"/>
      <c r="I77" s="37"/>
      <c r="K77" s="38"/>
    </row>
    <row r="78" spans="1:11" ht="13">
      <c r="A78" s="36"/>
      <c r="E78" s="37"/>
      <c r="F78" s="37"/>
      <c r="G78" s="38"/>
      <c r="H78" s="37"/>
      <c r="I78" s="37"/>
      <c r="K78" s="38"/>
    </row>
    <row r="79" spans="1:11" ht="13">
      <c r="A79" s="36"/>
      <c r="E79" s="37"/>
      <c r="F79" s="37"/>
      <c r="G79" s="38"/>
      <c r="H79" s="37"/>
      <c r="I79" s="37"/>
      <c r="K79" s="38"/>
    </row>
    <row r="80" spans="1:11" ht="13">
      <c r="A80" s="36"/>
      <c r="E80" s="37"/>
      <c r="F80" s="37"/>
      <c r="G80" s="38"/>
      <c r="H80" s="37"/>
      <c r="I80" s="37"/>
      <c r="K80" s="38"/>
    </row>
    <row r="81" spans="1:11" ht="13">
      <c r="A81" s="36"/>
      <c r="E81" s="37"/>
      <c r="F81" s="37"/>
      <c r="G81" s="38"/>
      <c r="H81" s="37"/>
      <c r="I81" s="37"/>
      <c r="K81" s="38"/>
    </row>
    <row r="82" spans="1:11" ht="13">
      <c r="A82" s="36"/>
      <c r="E82" s="37"/>
      <c r="F82" s="37"/>
      <c r="G82" s="38"/>
      <c r="H82" s="37"/>
      <c r="I82" s="37"/>
      <c r="K82" s="38"/>
    </row>
    <row r="83" spans="1:11" ht="13">
      <c r="A83" s="36"/>
      <c r="E83" s="37"/>
      <c r="F83" s="37"/>
      <c r="G83" s="38"/>
      <c r="H83" s="37"/>
      <c r="I83" s="37"/>
      <c r="K83" s="38"/>
    </row>
    <row r="84" spans="1:11" ht="13">
      <c r="A84" s="36"/>
      <c r="E84" s="37"/>
      <c r="F84" s="37"/>
      <c r="G84" s="38"/>
      <c r="H84" s="37"/>
      <c r="I84" s="37"/>
      <c r="K84" s="38"/>
    </row>
    <row r="85" spans="1:11" ht="13">
      <c r="A85" s="36"/>
      <c r="E85" s="37"/>
      <c r="F85" s="37"/>
      <c r="G85" s="38"/>
      <c r="H85" s="37"/>
      <c r="I85" s="37"/>
      <c r="K85" s="38"/>
    </row>
    <row r="86" spans="1:11" ht="13">
      <c r="A86" s="36"/>
      <c r="E86" s="37"/>
      <c r="F86" s="37"/>
      <c r="G86" s="38"/>
      <c r="H86" s="37"/>
      <c r="I86" s="37"/>
      <c r="K86" s="38"/>
    </row>
    <row r="87" spans="1:11" ht="13">
      <c r="A87" s="36"/>
      <c r="E87" s="37"/>
      <c r="F87" s="37"/>
      <c r="G87" s="38"/>
      <c r="H87" s="37"/>
      <c r="I87" s="37"/>
      <c r="K87" s="38"/>
    </row>
    <row r="88" spans="1:11" ht="13">
      <c r="A88" s="36"/>
      <c r="E88" s="37"/>
      <c r="F88" s="37"/>
      <c r="G88" s="38"/>
      <c r="H88" s="37"/>
      <c r="I88" s="37"/>
      <c r="K88" s="38"/>
    </row>
    <row r="89" spans="1:11" ht="13">
      <c r="A89" s="36"/>
      <c r="E89" s="37"/>
      <c r="F89" s="37"/>
      <c r="G89" s="38"/>
      <c r="H89" s="37"/>
      <c r="I89" s="37"/>
      <c r="K89" s="38"/>
    </row>
    <row r="90" spans="1:11" ht="13">
      <c r="A90" s="36"/>
      <c r="E90" s="37"/>
      <c r="F90" s="37"/>
      <c r="G90" s="38"/>
      <c r="H90" s="37"/>
      <c r="I90" s="37"/>
      <c r="K90" s="38"/>
    </row>
    <row r="91" spans="1:11" ht="13">
      <c r="A91" s="36"/>
      <c r="E91" s="37"/>
      <c r="F91" s="37"/>
      <c r="G91" s="38"/>
      <c r="H91" s="37"/>
      <c r="I91" s="37"/>
      <c r="K91" s="38"/>
    </row>
    <row r="92" spans="1:11" ht="13">
      <c r="A92" s="36"/>
      <c r="E92" s="37"/>
      <c r="F92" s="37"/>
      <c r="G92" s="38"/>
      <c r="H92" s="37"/>
      <c r="I92" s="37"/>
      <c r="K92" s="38"/>
    </row>
    <row r="93" spans="1:11" ht="13">
      <c r="A93" s="36"/>
      <c r="E93" s="37"/>
      <c r="F93" s="37"/>
      <c r="G93" s="38"/>
      <c r="H93" s="37"/>
      <c r="I93" s="37"/>
      <c r="K93" s="38"/>
    </row>
    <row r="94" spans="1:11" ht="13">
      <c r="A94" s="36"/>
      <c r="E94" s="37"/>
      <c r="F94" s="37"/>
      <c r="G94" s="38"/>
      <c r="H94" s="37"/>
      <c r="I94" s="37"/>
      <c r="K94" s="38"/>
    </row>
    <row r="95" spans="1:11" ht="13">
      <c r="A95" s="36"/>
      <c r="E95" s="37"/>
      <c r="F95" s="37"/>
      <c r="G95" s="38"/>
      <c r="H95" s="37"/>
      <c r="I95" s="37"/>
      <c r="K95" s="38"/>
    </row>
    <row r="96" spans="1:11" ht="13">
      <c r="A96" s="36"/>
      <c r="E96" s="37"/>
      <c r="F96" s="37"/>
      <c r="G96" s="38"/>
      <c r="H96" s="37"/>
      <c r="I96" s="37"/>
      <c r="K96" s="38"/>
    </row>
    <row r="97" spans="1:11" ht="13">
      <c r="A97" s="36"/>
      <c r="E97" s="37"/>
      <c r="F97" s="37"/>
      <c r="G97" s="38"/>
      <c r="H97" s="37"/>
      <c r="I97" s="37"/>
      <c r="K97" s="38"/>
    </row>
    <row r="98" spans="1:11" ht="13">
      <c r="A98" s="36"/>
      <c r="E98" s="37"/>
      <c r="F98" s="37"/>
      <c r="G98" s="38"/>
      <c r="H98" s="37"/>
      <c r="I98" s="37"/>
      <c r="K98" s="38"/>
    </row>
    <row r="99" spans="1:11" ht="13">
      <c r="A99" s="36"/>
      <c r="E99" s="37"/>
      <c r="F99" s="37"/>
      <c r="G99" s="38"/>
      <c r="H99" s="37"/>
      <c r="I99" s="37"/>
      <c r="K99" s="38"/>
    </row>
    <row r="100" spans="1:11" ht="13">
      <c r="A100" s="36"/>
      <c r="E100" s="37"/>
      <c r="F100" s="37"/>
      <c r="G100" s="38"/>
      <c r="H100" s="37"/>
      <c r="I100" s="37"/>
      <c r="K100" s="38"/>
    </row>
    <row r="101" spans="1:11" ht="13">
      <c r="A101" s="36"/>
      <c r="E101" s="37"/>
      <c r="F101" s="37"/>
      <c r="G101" s="38"/>
      <c r="H101" s="37"/>
      <c r="I101" s="37"/>
      <c r="K101" s="38"/>
    </row>
    <row r="102" spans="1:11" ht="13">
      <c r="A102" s="36"/>
      <c r="E102" s="37"/>
      <c r="F102" s="37"/>
      <c r="G102" s="38"/>
      <c r="H102" s="37"/>
      <c r="I102" s="37"/>
      <c r="K102" s="38"/>
    </row>
    <row r="103" spans="1:11" ht="13">
      <c r="A103" s="36"/>
      <c r="E103" s="37"/>
      <c r="F103" s="37"/>
      <c r="G103" s="38"/>
      <c r="H103" s="37"/>
      <c r="I103" s="37"/>
      <c r="K103" s="38"/>
    </row>
    <row r="104" spans="1:11" ht="13">
      <c r="A104" s="36"/>
      <c r="E104" s="37"/>
      <c r="F104" s="37"/>
      <c r="G104" s="38"/>
      <c r="H104" s="37"/>
      <c r="I104" s="37"/>
      <c r="K104" s="38"/>
    </row>
    <row r="105" spans="1:11" ht="13">
      <c r="A105" s="36"/>
      <c r="E105" s="37"/>
      <c r="F105" s="37"/>
      <c r="G105" s="38"/>
      <c r="H105" s="37"/>
      <c r="I105" s="37"/>
      <c r="K105" s="38"/>
    </row>
    <row r="106" spans="1:11" ht="13">
      <c r="A106" s="36"/>
      <c r="E106" s="37"/>
      <c r="F106" s="37"/>
      <c r="G106" s="38"/>
      <c r="H106" s="37"/>
      <c r="I106" s="37"/>
      <c r="K106" s="38"/>
    </row>
    <row r="107" spans="1:11" ht="13">
      <c r="A107" s="36"/>
      <c r="E107" s="37"/>
      <c r="F107" s="37"/>
      <c r="G107" s="38"/>
      <c r="H107" s="37"/>
      <c r="I107" s="37"/>
      <c r="K107" s="38"/>
    </row>
    <row r="108" spans="1:11" ht="13">
      <c r="A108" s="36"/>
      <c r="E108" s="37"/>
      <c r="F108" s="37"/>
      <c r="G108" s="38"/>
      <c r="H108" s="37"/>
      <c r="I108" s="37"/>
      <c r="K108" s="38"/>
    </row>
    <row r="109" spans="1:11" ht="13">
      <c r="A109" s="36"/>
      <c r="E109" s="37"/>
      <c r="F109" s="37"/>
      <c r="G109" s="38"/>
      <c r="H109" s="37"/>
      <c r="I109" s="37"/>
      <c r="K109" s="38"/>
    </row>
    <row r="110" spans="1:11" ht="13">
      <c r="A110" s="36"/>
      <c r="E110" s="37"/>
      <c r="F110" s="37"/>
      <c r="G110" s="38"/>
      <c r="H110" s="37"/>
      <c r="I110" s="37"/>
      <c r="K110" s="38"/>
    </row>
    <row r="111" spans="1:11" ht="13">
      <c r="A111" s="36"/>
      <c r="E111" s="37"/>
      <c r="F111" s="37"/>
      <c r="G111" s="38"/>
      <c r="H111" s="37"/>
      <c r="I111" s="37"/>
      <c r="K111" s="38"/>
    </row>
    <row r="112" spans="1:11" ht="13">
      <c r="A112" s="36"/>
      <c r="E112" s="37"/>
      <c r="F112" s="37"/>
      <c r="G112" s="38"/>
      <c r="H112" s="37"/>
      <c r="I112" s="37"/>
      <c r="K112" s="38"/>
    </row>
    <row r="113" spans="1:11" ht="13">
      <c r="A113" s="36"/>
      <c r="E113" s="37"/>
      <c r="F113" s="37"/>
      <c r="G113" s="38"/>
      <c r="H113" s="37"/>
      <c r="I113" s="37"/>
      <c r="K113" s="38"/>
    </row>
    <row r="114" spans="1:11" ht="13">
      <c r="A114" s="36"/>
      <c r="E114" s="37"/>
      <c r="F114" s="37"/>
      <c r="G114" s="38"/>
      <c r="H114" s="37"/>
      <c r="I114" s="37"/>
      <c r="K114" s="38"/>
    </row>
    <row r="115" spans="1:11" ht="13">
      <c r="A115" s="36"/>
      <c r="E115" s="37"/>
      <c r="F115" s="37"/>
      <c r="G115" s="38"/>
      <c r="H115" s="37"/>
      <c r="I115" s="37"/>
      <c r="K115" s="38"/>
    </row>
    <row r="116" spans="1:11" ht="13">
      <c r="A116" s="36"/>
      <c r="E116" s="37"/>
      <c r="F116" s="37"/>
      <c r="G116" s="38"/>
      <c r="H116" s="37"/>
      <c r="I116" s="37"/>
      <c r="K116" s="38"/>
    </row>
    <row r="117" spans="1:11" ht="13">
      <c r="A117" s="36"/>
      <c r="E117" s="37"/>
      <c r="F117" s="37"/>
      <c r="G117" s="38"/>
      <c r="H117" s="37"/>
      <c r="I117" s="37"/>
      <c r="K117" s="38"/>
    </row>
    <row r="118" spans="1:11" ht="13">
      <c r="A118" s="36"/>
      <c r="E118" s="37"/>
      <c r="F118" s="37"/>
      <c r="G118" s="38"/>
      <c r="H118" s="37"/>
      <c r="I118" s="37"/>
      <c r="K118" s="38"/>
    </row>
    <row r="119" spans="1:11" ht="13">
      <c r="A119" s="36"/>
      <c r="E119" s="37"/>
      <c r="F119" s="37"/>
      <c r="G119" s="38"/>
      <c r="H119" s="37"/>
      <c r="I119" s="37"/>
      <c r="K119" s="38"/>
    </row>
    <row r="120" spans="1:11" ht="13">
      <c r="A120" s="36"/>
      <c r="E120" s="37"/>
      <c r="F120" s="37"/>
      <c r="G120" s="38"/>
      <c r="H120" s="37"/>
      <c r="I120" s="37"/>
      <c r="K120" s="38"/>
    </row>
    <row r="121" spans="1:11" ht="13">
      <c r="A121" s="36"/>
      <c r="E121" s="37"/>
      <c r="F121" s="37"/>
      <c r="G121" s="38"/>
      <c r="H121" s="37"/>
      <c r="I121" s="37"/>
      <c r="K121" s="38"/>
    </row>
    <row r="122" spans="1:11" ht="13">
      <c r="A122" s="36"/>
      <c r="E122" s="37"/>
      <c r="F122" s="37"/>
      <c r="G122" s="38"/>
      <c r="H122" s="37"/>
      <c r="I122" s="37"/>
      <c r="K122" s="38"/>
    </row>
    <row r="123" spans="1:11" ht="13">
      <c r="A123" s="36"/>
      <c r="E123" s="37"/>
      <c r="F123" s="37"/>
      <c r="G123" s="38"/>
      <c r="H123" s="37"/>
      <c r="I123" s="37"/>
      <c r="K123" s="38"/>
    </row>
    <row r="124" spans="1:11" ht="13">
      <c r="A124" s="36"/>
      <c r="E124" s="37"/>
      <c r="F124" s="37"/>
      <c r="G124" s="38"/>
      <c r="H124" s="37"/>
      <c r="I124" s="37"/>
      <c r="K124" s="38"/>
    </row>
    <row r="125" spans="1:11" ht="13">
      <c r="A125" s="36"/>
      <c r="E125" s="37"/>
      <c r="F125" s="37"/>
      <c r="G125" s="38"/>
      <c r="H125" s="37"/>
      <c r="I125" s="37"/>
      <c r="K125" s="38"/>
    </row>
    <row r="126" spans="1:11" ht="13">
      <c r="A126" s="36"/>
      <c r="E126" s="37"/>
      <c r="F126" s="37"/>
      <c r="G126" s="38"/>
      <c r="H126" s="37"/>
      <c r="I126" s="37"/>
      <c r="K126" s="38"/>
    </row>
    <row r="127" spans="1:11" ht="13">
      <c r="A127" s="36"/>
      <c r="E127" s="37"/>
      <c r="F127" s="37"/>
      <c r="G127" s="38"/>
      <c r="H127" s="37"/>
      <c r="I127" s="37"/>
      <c r="K127" s="38"/>
    </row>
    <row r="128" spans="1:11" ht="13">
      <c r="A128" s="36"/>
      <c r="E128" s="37"/>
      <c r="F128" s="37"/>
      <c r="G128" s="38"/>
      <c r="H128" s="37"/>
      <c r="I128" s="37"/>
      <c r="K128" s="38"/>
    </row>
    <row r="129" spans="1:11" ht="13">
      <c r="A129" s="36"/>
      <c r="E129" s="37"/>
      <c r="F129" s="37"/>
      <c r="G129" s="38"/>
      <c r="H129" s="37"/>
      <c r="I129" s="37"/>
      <c r="K129" s="38"/>
    </row>
    <row r="130" spans="1:11" ht="13">
      <c r="A130" s="36"/>
      <c r="E130" s="37"/>
      <c r="F130" s="37"/>
      <c r="G130" s="38"/>
      <c r="H130" s="37"/>
      <c r="I130" s="37"/>
      <c r="K130" s="38"/>
    </row>
    <row r="131" spans="1:11" ht="13">
      <c r="A131" s="36"/>
      <c r="E131" s="37"/>
      <c r="F131" s="37"/>
      <c r="G131" s="38"/>
      <c r="H131" s="37"/>
      <c r="I131" s="37"/>
      <c r="K131" s="38"/>
    </row>
    <row r="132" spans="1:11" ht="13">
      <c r="A132" s="36"/>
      <c r="E132" s="37"/>
      <c r="F132" s="37"/>
      <c r="G132" s="38"/>
      <c r="H132" s="37"/>
      <c r="I132" s="37"/>
      <c r="K132" s="38"/>
    </row>
    <row r="133" spans="1:11" ht="13">
      <c r="A133" s="36"/>
      <c r="E133" s="37"/>
      <c r="F133" s="37"/>
      <c r="G133" s="38"/>
      <c r="H133" s="37"/>
      <c r="I133" s="37"/>
      <c r="K133" s="38"/>
    </row>
    <row r="134" spans="1:11" ht="13">
      <c r="A134" s="36"/>
      <c r="E134" s="37"/>
      <c r="F134" s="37"/>
      <c r="G134" s="38"/>
      <c r="H134" s="37"/>
      <c r="I134" s="37"/>
      <c r="K134" s="38"/>
    </row>
    <row r="135" spans="1:11" ht="13">
      <c r="A135" s="36"/>
      <c r="E135" s="37"/>
      <c r="F135" s="37"/>
      <c r="G135" s="38"/>
      <c r="H135" s="37"/>
      <c r="I135" s="37"/>
      <c r="K135" s="38"/>
    </row>
    <row r="136" spans="1:11" ht="13">
      <c r="A136" s="36"/>
      <c r="E136" s="37"/>
      <c r="F136" s="37"/>
      <c r="G136" s="38"/>
      <c r="H136" s="37"/>
      <c r="I136" s="37"/>
      <c r="K136" s="38"/>
    </row>
    <row r="137" spans="1:11" ht="13">
      <c r="A137" s="36"/>
      <c r="E137" s="37"/>
      <c r="F137" s="37"/>
      <c r="G137" s="38"/>
      <c r="H137" s="37"/>
      <c r="I137" s="37"/>
      <c r="K137" s="38"/>
    </row>
    <row r="138" spans="1:11" ht="13">
      <c r="A138" s="36"/>
      <c r="E138" s="37"/>
      <c r="F138" s="37"/>
      <c r="G138" s="38"/>
      <c r="H138" s="37"/>
      <c r="I138" s="37"/>
      <c r="K138" s="38"/>
    </row>
    <row r="139" spans="1:11" ht="13">
      <c r="A139" s="36"/>
      <c r="E139" s="37"/>
      <c r="F139" s="37"/>
      <c r="G139" s="38"/>
      <c r="H139" s="37"/>
      <c r="I139" s="37"/>
      <c r="K139" s="38"/>
    </row>
    <row r="140" spans="1:11" ht="13">
      <c r="A140" s="36"/>
      <c r="E140" s="37"/>
      <c r="F140" s="37"/>
      <c r="G140" s="38"/>
      <c r="H140" s="37"/>
      <c r="I140" s="37"/>
      <c r="K140" s="38"/>
    </row>
    <row r="141" spans="1:11" ht="13">
      <c r="A141" s="36"/>
      <c r="E141" s="37"/>
      <c r="F141" s="37"/>
      <c r="G141" s="38"/>
      <c r="H141" s="37"/>
      <c r="I141" s="37"/>
      <c r="K141" s="38"/>
    </row>
    <row r="142" spans="1:11" ht="13">
      <c r="A142" s="36"/>
      <c r="E142" s="37"/>
      <c r="F142" s="37"/>
      <c r="G142" s="38"/>
      <c r="H142" s="37"/>
      <c r="I142" s="37"/>
      <c r="K142" s="38"/>
    </row>
    <row r="143" spans="1:11" ht="13">
      <c r="A143" s="36"/>
      <c r="E143" s="37"/>
      <c r="F143" s="37"/>
      <c r="G143" s="38"/>
      <c r="H143" s="37"/>
      <c r="I143" s="37"/>
      <c r="K143" s="38"/>
    </row>
    <row r="144" spans="1:11" ht="13">
      <c r="A144" s="36"/>
      <c r="E144" s="37"/>
      <c r="F144" s="37"/>
      <c r="G144" s="38"/>
      <c r="H144" s="37"/>
      <c r="I144" s="37"/>
      <c r="K144" s="38"/>
    </row>
    <row r="145" spans="1:11" ht="13">
      <c r="A145" s="36"/>
      <c r="E145" s="37"/>
      <c r="F145" s="37"/>
      <c r="G145" s="38"/>
      <c r="H145" s="37"/>
      <c r="I145" s="37"/>
      <c r="K145" s="38"/>
    </row>
    <row r="146" spans="1:11" ht="13">
      <c r="A146" s="36"/>
      <c r="E146" s="37"/>
      <c r="F146" s="37"/>
      <c r="G146" s="38"/>
      <c r="H146" s="37"/>
      <c r="I146" s="37"/>
      <c r="K146" s="38"/>
    </row>
    <row r="147" spans="1:11" ht="13">
      <c r="A147" s="36"/>
      <c r="E147" s="37"/>
      <c r="F147" s="37"/>
      <c r="G147" s="38"/>
      <c r="H147" s="37"/>
      <c r="I147" s="37"/>
      <c r="K147" s="38"/>
    </row>
    <row r="148" spans="1:11" ht="13">
      <c r="A148" s="36"/>
      <c r="E148" s="37"/>
      <c r="F148" s="37"/>
      <c r="G148" s="38"/>
      <c r="H148" s="37"/>
      <c r="I148" s="37"/>
      <c r="K148" s="38"/>
    </row>
    <row r="149" spans="1:11" ht="13">
      <c r="A149" s="36"/>
      <c r="E149" s="37"/>
      <c r="F149" s="37"/>
      <c r="G149" s="38"/>
      <c r="H149" s="37"/>
      <c r="I149" s="37"/>
      <c r="K149" s="38"/>
    </row>
    <row r="150" spans="1:11" ht="13">
      <c r="A150" s="36"/>
      <c r="E150" s="37"/>
      <c r="F150" s="37"/>
      <c r="G150" s="38"/>
      <c r="H150" s="37"/>
      <c r="I150" s="37"/>
      <c r="K150" s="38"/>
    </row>
    <row r="151" spans="1:11" ht="13">
      <c r="A151" s="36"/>
      <c r="E151" s="37"/>
      <c r="F151" s="37"/>
      <c r="G151" s="38"/>
      <c r="H151" s="37"/>
      <c r="I151" s="37"/>
      <c r="K151" s="38"/>
    </row>
    <row r="152" spans="1:11" ht="13">
      <c r="A152" s="36"/>
      <c r="E152" s="37"/>
      <c r="F152" s="37"/>
      <c r="G152" s="38"/>
      <c r="H152" s="37"/>
      <c r="I152" s="37"/>
      <c r="K152" s="38"/>
    </row>
    <row r="153" spans="1:11" ht="13">
      <c r="A153" s="36"/>
      <c r="E153" s="37"/>
      <c r="F153" s="37"/>
      <c r="G153" s="38"/>
      <c r="H153" s="37"/>
      <c r="I153" s="37"/>
      <c r="K153" s="38"/>
    </row>
    <row r="154" spans="1:11" ht="13">
      <c r="A154" s="36"/>
      <c r="E154" s="37"/>
      <c r="F154" s="37"/>
      <c r="G154" s="38"/>
      <c r="H154" s="37"/>
      <c r="I154" s="37"/>
      <c r="K154" s="38"/>
    </row>
    <row r="155" spans="1:11" ht="13">
      <c r="A155" s="36"/>
      <c r="E155" s="37"/>
      <c r="F155" s="37"/>
      <c r="G155" s="38"/>
      <c r="H155" s="37"/>
      <c r="I155" s="37"/>
      <c r="K155" s="38"/>
    </row>
    <row r="156" spans="1:11" ht="13">
      <c r="A156" s="36"/>
      <c r="E156" s="37"/>
      <c r="F156" s="37"/>
      <c r="G156" s="38"/>
      <c r="H156" s="37"/>
      <c r="I156" s="37"/>
      <c r="K156" s="38"/>
    </row>
    <row r="157" spans="1:11" ht="13">
      <c r="A157" s="36"/>
      <c r="E157" s="37"/>
      <c r="F157" s="37"/>
      <c r="G157" s="38"/>
      <c r="H157" s="37"/>
      <c r="I157" s="37"/>
      <c r="K157" s="38"/>
    </row>
    <row r="158" spans="1:11" ht="13">
      <c r="A158" s="36"/>
      <c r="E158" s="37"/>
      <c r="F158" s="37"/>
      <c r="G158" s="38"/>
      <c r="H158" s="37"/>
      <c r="I158" s="37"/>
      <c r="K158" s="38"/>
    </row>
    <row r="159" spans="1:11" ht="13">
      <c r="A159" s="36"/>
      <c r="E159" s="37"/>
      <c r="F159" s="37"/>
      <c r="G159" s="38"/>
      <c r="H159" s="37"/>
      <c r="I159" s="37"/>
      <c r="K159" s="38"/>
    </row>
    <row r="160" spans="1:11" ht="13">
      <c r="A160" s="36"/>
      <c r="E160" s="37"/>
      <c r="F160" s="37"/>
      <c r="G160" s="38"/>
      <c r="H160" s="37"/>
      <c r="I160" s="37"/>
      <c r="K160" s="38"/>
    </row>
    <row r="161" spans="1:11" ht="13">
      <c r="A161" s="36"/>
      <c r="E161" s="37"/>
      <c r="F161" s="37"/>
      <c r="G161" s="38"/>
      <c r="H161" s="37"/>
      <c r="I161" s="37"/>
      <c r="K161" s="38"/>
    </row>
    <row r="162" spans="1:11" ht="13">
      <c r="A162" s="36"/>
      <c r="E162" s="37"/>
      <c r="F162" s="37"/>
      <c r="G162" s="38"/>
      <c r="H162" s="37"/>
      <c r="I162" s="37"/>
      <c r="K162" s="38"/>
    </row>
    <row r="163" spans="1:11" ht="13">
      <c r="A163" s="36"/>
      <c r="E163" s="37"/>
      <c r="F163" s="37"/>
      <c r="G163" s="38"/>
      <c r="H163" s="37"/>
      <c r="I163" s="37"/>
      <c r="K163" s="38"/>
    </row>
    <row r="164" spans="1:11" ht="13">
      <c r="A164" s="36"/>
      <c r="E164" s="37"/>
      <c r="F164" s="37"/>
      <c r="G164" s="38"/>
      <c r="H164" s="37"/>
      <c r="I164" s="37"/>
      <c r="K164" s="38"/>
    </row>
    <row r="165" spans="1:11" ht="13">
      <c r="A165" s="36"/>
      <c r="E165" s="37"/>
      <c r="F165" s="37"/>
      <c r="G165" s="38"/>
      <c r="H165" s="37"/>
      <c r="I165" s="37"/>
      <c r="K165" s="38"/>
    </row>
    <row r="166" spans="1:11" ht="13">
      <c r="A166" s="36"/>
      <c r="E166" s="37"/>
      <c r="F166" s="37"/>
      <c r="G166" s="38"/>
      <c r="H166" s="37"/>
      <c r="I166" s="37"/>
      <c r="K166" s="38"/>
    </row>
    <row r="167" spans="1:11" ht="13">
      <c r="A167" s="36"/>
      <c r="E167" s="37"/>
      <c r="F167" s="37"/>
      <c r="G167" s="38"/>
      <c r="H167" s="37"/>
      <c r="I167" s="37"/>
      <c r="K167" s="38"/>
    </row>
    <row r="168" spans="1:11" ht="13">
      <c r="A168" s="36"/>
      <c r="E168" s="37"/>
      <c r="F168" s="37"/>
      <c r="G168" s="38"/>
      <c r="H168" s="37"/>
      <c r="I168" s="37"/>
      <c r="K168" s="38"/>
    </row>
    <row r="169" spans="1:11" ht="13">
      <c r="A169" s="36"/>
      <c r="E169" s="37"/>
      <c r="F169" s="37"/>
      <c r="G169" s="38"/>
      <c r="H169" s="37"/>
      <c r="I169" s="37"/>
      <c r="K169" s="38"/>
    </row>
    <row r="170" spans="1:11" ht="13">
      <c r="A170" s="36"/>
      <c r="E170" s="37"/>
      <c r="F170" s="37"/>
      <c r="G170" s="38"/>
      <c r="H170" s="37"/>
      <c r="I170" s="37"/>
      <c r="K170" s="38"/>
    </row>
    <row r="171" spans="1:11" ht="13">
      <c r="A171" s="36"/>
      <c r="E171" s="37"/>
      <c r="F171" s="37"/>
      <c r="G171" s="38"/>
      <c r="H171" s="37"/>
      <c r="I171" s="37"/>
      <c r="K171" s="38"/>
    </row>
    <row r="172" spans="1:11" ht="13">
      <c r="A172" s="36"/>
      <c r="E172" s="37"/>
      <c r="F172" s="37"/>
      <c r="G172" s="38"/>
      <c r="H172" s="37"/>
      <c r="I172" s="37"/>
      <c r="K172" s="38"/>
    </row>
    <row r="173" spans="1:11" ht="13">
      <c r="A173" s="36"/>
      <c r="E173" s="37"/>
      <c r="F173" s="37"/>
      <c r="G173" s="38"/>
      <c r="H173" s="37"/>
      <c r="I173" s="37"/>
      <c r="K173" s="38"/>
    </row>
    <row r="174" spans="1:11" ht="13">
      <c r="A174" s="36"/>
      <c r="E174" s="37"/>
      <c r="F174" s="37"/>
      <c r="G174" s="38"/>
      <c r="H174" s="37"/>
      <c r="I174" s="37"/>
      <c r="K174" s="38"/>
    </row>
    <row r="175" spans="1:11" ht="13">
      <c r="A175" s="36"/>
      <c r="E175" s="37"/>
      <c r="F175" s="37"/>
      <c r="G175" s="38"/>
      <c r="H175" s="37"/>
      <c r="I175" s="37"/>
      <c r="K175" s="38"/>
    </row>
    <row r="176" spans="1:11" ht="13">
      <c r="A176" s="36"/>
      <c r="E176" s="37"/>
      <c r="F176" s="37"/>
      <c r="G176" s="38"/>
      <c r="H176" s="37"/>
      <c r="I176" s="37"/>
      <c r="K176" s="38"/>
    </row>
    <row r="177" spans="1:11" ht="13">
      <c r="A177" s="36"/>
      <c r="E177" s="37"/>
      <c r="F177" s="37"/>
      <c r="G177" s="38"/>
      <c r="H177" s="37"/>
      <c r="I177" s="37"/>
      <c r="K177" s="38"/>
    </row>
    <row r="178" spans="1:11" ht="13">
      <c r="A178" s="36"/>
      <c r="E178" s="37"/>
      <c r="F178" s="37"/>
      <c r="G178" s="38"/>
      <c r="H178" s="37"/>
      <c r="I178" s="37"/>
      <c r="K178" s="38"/>
    </row>
    <row r="179" spans="1:11" ht="13">
      <c r="A179" s="36"/>
      <c r="E179" s="37"/>
      <c r="F179" s="37"/>
      <c r="G179" s="38"/>
      <c r="H179" s="37"/>
      <c r="I179" s="37"/>
      <c r="K179" s="38"/>
    </row>
    <row r="180" spans="1:11" ht="13">
      <c r="A180" s="36"/>
      <c r="E180" s="37"/>
      <c r="F180" s="37"/>
      <c r="G180" s="38"/>
      <c r="H180" s="37"/>
      <c r="I180" s="37"/>
      <c r="K180" s="38"/>
    </row>
    <row r="181" spans="1:11" ht="13">
      <c r="A181" s="36"/>
      <c r="E181" s="37"/>
      <c r="F181" s="37"/>
      <c r="G181" s="38"/>
      <c r="H181" s="37"/>
      <c r="I181" s="37"/>
      <c r="K181" s="38"/>
    </row>
    <row r="182" spans="1:11" ht="13">
      <c r="A182" s="36"/>
      <c r="E182" s="37"/>
      <c r="F182" s="37"/>
      <c r="G182" s="38"/>
      <c r="H182" s="37"/>
      <c r="I182" s="37"/>
      <c r="K182" s="38"/>
    </row>
    <row r="183" spans="1:11" ht="13">
      <c r="A183" s="36"/>
      <c r="E183" s="37"/>
      <c r="F183" s="37"/>
      <c r="G183" s="38"/>
      <c r="H183" s="37"/>
      <c r="I183" s="37"/>
      <c r="K183" s="38"/>
    </row>
    <row r="184" spans="1:11" ht="13">
      <c r="A184" s="36"/>
      <c r="E184" s="37"/>
      <c r="F184" s="37"/>
      <c r="G184" s="38"/>
      <c r="H184" s="37"/>
      <c r="I184" s="37"/>
      <c r="K184" s="38"/>
    </row>
    <row r="185" spans="1:11" ht="13">
      <c r="A185" s="36"/>
      <c r="E185" s="37"/>
      <c r="F185" s="37"/>
      <c r="G185" s="38"/>
      <c r="H185" s="37"/>
      <c r="I185" s="37"/>
      <c r="K185" s="38"/>
    </row>
    <row r="186" spans="1:11" ht="13">
      <c r="A186" s="36"/>
      <c r="E186" s="37"/>
      <c r="F186" s="37"/>
      <c r="G186" s="38"/>
      <c r="H186" s="37"/>
      <c r="I186" s="37"/>
      <c r="K186" s="38"/>
    </row>
    <row r="187" spans="1:11" ht="13">
      <c r="A187" s="36"/>
      <c r="E187" s="37"/>
      <c r="F187" s="37"/>
      <c r="G187" s="38"/>
      <c r="H187" s="37"/>
      <c r="I187" s="37"/>
      <c r="K187" s="38"/>
    </row>
    <row r="188" spans="1:11" ht="13">
      <c r="A188" s="36"/>
      <c r="E188" s="37"/>
      <c r="F188" s="37"/>
      <c r="G188" s="38"/>
      <c r="H188" s="37"/>
      <c r="I188" s="37"/>
      <c r="K188" s="38"/>
    </row>
    <row r="189" spans="1:11" ht="13">
      <c r="A189" s="36"/>
      <c r="E189" s="37"/>
      <c r="F189" s="37"/>
      <c r="G189" s="38"/>
      <c r="H189" s="37"/>
      <c r="I189" s="37"/>
      <c r="K189" s="38"/>
    </row>
    <row r="190" spans="1:11" ht="13">
      <c r="A190" s="36"/>
      <c r="E190" s="37"/>
      <c r="F190" s="37"/>
      <c r="G190" s="38"/>
      <c r="H190" s="37"/>
      <c r="I190" s="37"/>
      <c r="K190" s="38"/>
    </row>
    <row r="191" spans="1:11" ht="13">
      <c r="A191" s="36"/>
      <c r="E191" s="37"/>
      <c r="F191" s="37"/>
      <c r="G191" s="38"/>
      <c r="H191" s="37"/>
      <c r="I191" s="37"/>
      <c r="K191" s="38"/>
    </row>
    <row r="192" spans="1:11" ht="13">
      <c r="A192" s="36"/>
      <c r="E192" s="37"/>
      <c r="F192" s="37"/>
      <c r="G192" s="38"/>
      <c r="H192" s="37"/>
      <c r="I192" s="37"/>
      <c r="K192" s="38"/>
    </row>
    <row r="193" spans="1:11" ht="13">
      <c r="A193" s="36"/>
      <c r="E193" s="37"/>
      <c r="F193" s="37"/>
      <c r="G193" s="38"/>
      <c r="H193" s="37"/>
      <c r="I193" s="37"/>
      <c r="K193" s="38"/>
    </row>
    <row r="194" spans="1:11" ht="13">
      <c r="A194" s="36"/>
      <c r="E194" s="37"/>
      <c r="F194" s="37"/>
      <c r="G194" s="38"/>
      <c r="H194" s="37"/>
      <c r="I194" s="37"/>
      <c r="K194" s="38"/>
    </row>
    <row r="195" spans="1:11" ht="13">
      <c r="A195" s="36"/>
      <c r="E195" s="37"/>
      <c r="F195" s="37"/>
      <c r="G195" s="38"/>
      <c r="H195" s="37"/>
      <c r="I195" s="37"/>
      <c r="K195" s="38"/>
    </row>
    <row r="196" spans="1:11" ht="13">
      <c r="A196" s="36"/>
      <c r="E196" s="37"/>
      <c r="F196" s="37"/>
      <c r="G196" s="38"/>
      <c r="H196" s="37"/>
      <c r="I196" s="37"/>
      <c r="K196" s="38"/>
    </row>
    <row r="197" spans="1:11" ht="13">
      <c r="A197" s="36"/>
      <c r="E197" s="37"/>
      <c r="F197" s="37"/>
      <c r="G197" s="38"/>
      <c r="H197" s="37"/>
      <c r="I197" s="37"/>
      <c r="K197" s="38"/>
    </row>
    <row r="198" spans="1:11" ht="13">
      <c r="A198" s="36"/>
      <c r="E198" s="37"/>
      <c r="F198" s="37"/>
      <c r="G198" s="38"/>
      <c r="H198" s="37"/>
      <c r="I198" s="37"/>
      <c r="K198" s="38"/>
    </row>
    <row r="199" spans="1:11" ht="13">
      <c r="A199" s="36"/>
      <c r="E199" s="37"/>
      <c r="F199" s="37"/>
      <c r="G199" s="38"/>
      <c r="H199" s="37"/>
      <c r="I199" s="37"/>
      <c r="K199" s="38"/>
    </row>
    <row r="200" spans="1:11" ht="13">
      <c r="A200" s="36"/>
      <c r="E200" s="37"/>
      <c r="F200" s="37"/>
      <c r="G200" s="38"/>
      <c r="H200" s="37"/>
      <c r="I200" s="37"/>
      <c r="K200" s="38"/>
    </row>
    <row r="201" spans="1:11" ht="13">
      <c r="A201" s="36"/>
      <c r="E201" s="37"/>
      <c r="F201" s="37"/>
      <c r="G201" s="38"/>
      <c r="H201" s="37"/>
      <c r="I201" s="37"/>
      <c r="K201" s="38"/>
    </row>
    <row r="202" spans="1:11" ht="13">
      <c r="A202" s="36"/>
      <c r="E202" s="37"/>
      <c r="F202" s="37"/>
      <c r="G202" s="38"/>
      <c r="H202" s="37"/>
      <c r="I202" s="37"/>
      <c r="K202" s="38"/>
    </row>
    <row r="203" spans="1:11" ht="13">
      <c r="A203" s="36"/>
      <c r="E203" s="37"/>
      <c r="F203" s="37"/>
      <c r="G203" s="38"/>
      <c r="H203" s="37"/>
      <c r="I203" s="37"/>
      <c r="K203" s="38"/>
    </row>
    <row r="204" spans="1:11" ht="13">
      <c r="A204" s="36"/>
      <c r="E204" s="37"/>
      <c r="F204" s="37"/>
      <c r="G204" s="38"/>
      <c r="H204" s="37"/>
      <c r="I204" s="37"/>
      <c r="K204" s="38"/>
    </row>
    <row r="205" spans="1:11" ht="13">
      <c r="A205" s="36"/>
      <c r="E205" s="37"/>
      <c r="F205" s="37"/>
      <c r="G205" s="38"/>
      <c r="H205" s="37"/>
      <c r="I205" s="37"/>
      <c r="K205" s="38"/>
    </row>
    <row r="206" spans="1:11" ht="13">
      <c r="A206" s="36"/>
      <c r="E206" s="37"/>
      <c r="F206" s="37"/>
      <c r="G206" s="38"/>
      <c r="H206" s="37"/>
      <c r="I206" s="37"/>
      <c r="K206" s="38"/>
    </row>
    <row r="207" spans="1:11" ht="13">
      <c r="A207" s="36"/>
      <c r="E207" s="37"/>
      <c r="F207" s="37"/>
      <c r="G207" s="38"/>
      <c r="H207" s="37"/>
      <c r="I207" s="37"/>
      <c r="K207" s="38"/>
    </row>
    <row r="208" spans="1:11" ht="13">
      <c r="A208" s="36"/>
      <c r="E208" s="37"/>
      <c r="F208" s="37"/>
      <c r="G208" s="38"/>
      <c r="H208" s="37"/>
      <c r="I208" s="37"/>
      <c r="K208" s="38"/>
    </row>
    <row r="209" spans="1:11" ht="13">
      <c r="A209" s="36"/>
      <c r="E209" s="37"/>
      <c r="F209" s="37"/>
      <c r="G209" s="38"/>
      <c r="H209" s="37"/>
      <c r="I209" s="37"/>
      <c r="K209" s="38"/>
    </row>
    <row r="210" spans="1:11" ht="13">
      <c r="A210" s="36"/>
      <c r="E210" s="37"/>
      <c r="F210" s="37"/>
      <c r="G210" s="38"/>
      <c r="H210" s="37"/>
      <c r="I210" s="37"/>
      <c r="K210" s="38"/>
    </row>
    <row r="211" spans="1:11" ht="13">
      <c r="A211" s="36"/>
      <c r="E211" s="37"/>
      <c r="F211" s="37"/>
      <c r="G211" s="38"/>
      <c r="H211" s="37"/>
      <c r="I211" s="37"/>
      <c r="K211" s="38"/>
    </row>
    <row r="212" spans="1:11" ht="13">
      <c r="A212" s="36"/>
      <c r="E212" s="37"/>
      <c r="F212" s="37"/>
      <c r="G212" s="38"/>
      <c r="H212" s="37"/>
      <c r="I212" s="37"/>
      <c r="K212" s="38"/>
    </row>
    <row r="213" spans="1:11" ht="13">
      <c r="A213" s="36"/>
      <c r="E213" s="37"/>
      <c r="F213" s="37"/>
      <c r="G213" s="38"/>
      <c r="H213" s="37"/>
      <c r="I213" s="37"/>
      <c r="K213" s="38"/>
    </row>
    <row r="214" spans="1:11" ht="13">
      <c r="A214" s="36"/>
      <c r="E214" s="37"/>
      <c r="F214" s="37"/>
      <c r="G214" s="38"/>
      <c r="H214" s="37"/>
      <c r="I214" s="37"/>
      <c r="K214" s="38"/>
    </row>
    <row r="215" spans="1:11" ht="13">
      <c r="A215" s="36"/>
      <c r="E215" s="37"/>
      <c r="F215" s="37"/>
      <c r="G215" s="38"/>
      <c r="H215" s="37"/>
      <c r="I215" s="37"/>
      <c r="K215" s="38"/>
    </row>
    <row r="216" spans="1:11" ht="13">
      <c r="A216" s="36"/>
      <c r="E216" s="37"/>
      <c r="F216" s="37"/>
      <c r="G216" s="38"/>
      <c r="H216" s="37"/>
      <c r="I216" s="37"/>
      <c r="K216" s="38"/>
    </row>
    <row r="217" spans="1:11" ht="13">
      <c r="A217" s="36"/>
      <c r="E217" s="37"/>
      <c r="F217" s="37"/>
      <c r="G217" s="38"/>
      <c r="H217" s="37"/>
      <c r="I217" s="37"/>
      <c r="K217" s="38"/>
    </row>
    <row r="218" spans="1:11" ht="13">
      <c r="A218" s="36"/>
      <c r="E218" s="37"/>
      <c r="F218" s="37"/>
      <c r="G218" s="38"/>
      <c r="H218" s="37"/>
      <c r="I218" s="37"/>
      <c r="K218" s="38"/>
    </row>
    <row r="219" spans="1:11" ht="13">
      <c r="A219" s="36"/>
      <c r="E219" s="37"/>
      <c r="F219" s="37"/>
      <c r="G219" s="38"/>
      <c r="H219" s="37"/>
      <c r="I219" s="37"/>
      <c r="K219" s="38"/>
    </row>
    <row r="220" spans="1:11" ht="13">
      <c r="A220" s="36"/>
      <c r="E220" s="37"/>
      <c r="F220" s="37"/>
      <c r="G220" s="38"/>
      <c r="H220" s="37"/>
      <c r="I220" s="37"/>
      <c r="K220" s="38"/>
    </row>
    <row r="221" spans="1:11" ht="13">
      <c r="A221" s="36"/>
      <c r="E221" s="37"/>
      <c r="F221" s="37"/>
      <c r="G221" s="38"/>
      <c r="H221" s="37"/>
      <c r="I221" s="37"/>
      <c r="K221" s="38"/>
    </row>
    <row r="222" spans="1:11" ht="13">
      <c r="A222" s="36"/>
      <c r="E222" s="37"/>
      <c r="F222" s="37"/>
      <c r="G222" s="38"/>
      <c r="H222" s="37"/>
      <c r="I222" s="37"/>
      <c r="K222" s="38"/>
    </row>
    <row r="223" spans="1:11" ht="13">
      <c r="A223" s="36"/>
      <c r="E223" s="37"/>
      <c r="F223" s="37"/>
      <c r="G223" s="38"/>
      <c r="H223" s="37"/>
      <c r="I223" s="37"/>
      <c r="K223" s="38"/>
    </row>
    <row r="224" spans="1:11" ht="13">
      <c r="A224" s="36"/>
      <c r="E224" s="37"/>
      <c r="F224" s="37"/>
      <c r="G224" s="38"/>
      <c r="H224" s="37"/>
      <c r="I224" s="37"/>
      <c r="K224" s="38"/>
    </row>
    <row r="225" spans="1:11" ht="13">
      <c r="A225" s="36"/>
      <c r="E225" s="37"/>
      <c r="F225" s="37"/>
      <c r="G225" s="38"/>
      <c r="H225" s="37"/>
      <c r="I225" s="37"/>
      <c r="K225" s="38"/>
    </row>
    <row r="226" spans="1:11" ht="13">
      <c r="A226" s="36"/>
      <c r="E226" s="37"/>
      <c r="F226" s="37"/>
      <c r="G226" s="38"/>
      <c r="H226" s="37"/>
      <c r="I226" s="37"/>
      <c r="K226" s="38"/>
    </row>
    <row r="227" spans="1:11" ht="13">
      <c r="A227" s="36"/>
      <c r="E227" s="37"/>
      <c r="F227" s="37"/>
      <c r="G227" s="38"/>
      <c r="H227" s="37"/>
      <c r="I227" s="37"/>
      <c r="K227" s="38"/>
    </row>
    <row r="228" spans="1:11" ht="13">
      <c r="A228" s="36"/>
      <c r="E228" s="37"/>
      <c r="F228" s="37"/>
      <c r="G228" s="38"/>
      <c r="H228" s="37"/>
      <c r="I228" s="37"/>
      <c r="K228" s="38"/>
    </row>
    <row r="229" spans="1:11" ht="13">
      <c r="A229" s="36"/>
      <c r="E229" s="37"/>
      <c r="F229" s="37"/>
      <c r="G229" s="38"/>
      <c r="H229" s="37"/>
      <c r="I229" s="37"/>
      <c r="K229" s="38"/>
    </row>
    <row r="230" spans="1:11" ht="13">
      <c r="A230" s="36"/>
      <c r="E230" s="37"/>
      <c r="F230" s="37"/>
      <c r="G230" s="38"/>
      <c r="H230" s="37"/>
      <c r="I230" s="37"/>
      <c r="K230" s="38"/>
    </row>
    <row r="231" spans="1:11" ht="13">
      <c r="A231" s="36"/>
      <c r="E231" s="37"/>
      <c r="F231" s="37"/>
      <c r="G231" s="38"/>
      <c r="H231" s="37"/>
      <c r="I231" s="37"/>
      <c r="K231" s="38"/>
    </row>
    <row r="232" spans="1:11" ht="13">
      <c r="A232" s="36"/>
      <c r="E232" s="37"/>
      <c r="F232" s="37"/>
      <c r="G232" s="38"/>
      <c r="H232" s="37"/>
      <c r="I232" s="37"/>
      <c r="K232" s="38"/>
    </row>
    <row r="233" spans="1:11" ht="13">
      <c r="A233" s="36"/>
      <c r="E233" s="37"/>
      <c r="F233" s="37"/>
      <c r="G233" s="38"/>
      <c r="H233" s="37"/>
      <c r="I233" s="37"/>
      <c r="K233" s="38"/>
    </row>
    <row r="234" spans="1:11" ht="13">
      <c r="A234" s="36"/>
      <c r="E234" s="37"/>
      <c r="F234" s="37"/>
      <c r="G234" s="38"/>
      <c r="H234" s="37"/>
      <c r="I234" s="37"/>
      <c r="K234" s="38"/>
    </row>
    <row r="235" spans="1:11" ht="13">
      <c r="A235" s="36"/>
      <c r="E235" s="37"/>
      <c r="F235" s="37"/>
      <c r="G235" s="38"/>
      <c r="H235" s="37"/>
      <c r="I235" s="37"/>
      <c r="K235" s="38"/>
    </row>
    <row r="236" spans="1:11" ht="13">
      <c r="A236" s="36"/>
      <c r="E236" s="37"/>
      <c r="F236" s="37"/>
      <c r="G236" s="38"/>
      <c r="H236" s="37"/>
      <c r="I236" s="37"/>
      <c r="K236" s="38"/>
    </row>
    <row r="237" spans="1:11" ht="13">
      <c r="A237" s="36"/>
      <c r="E237" s="37"/>
      <c r="F237" s="37"/>
      <c r="G237" s="38"/>
      <c r="H237" s="37"/>
      <c r="I237" s="37"/>
      <c r="K237" s="38"/>
    </row>
    <row r="238" spans="1:11" ht="13">
      <c r="A238" s="36"/>
      <c r="E238" s="37"/>
      <c r="F238" s="37"/>
      <c r="G238" s="38"/>
      <c r="H238" s="37"/>
      <c r="I238" s="37"/>
      <c r="K238" s="38"/>
    </row>
    <row r="239" spans="1:11" ht="13">
      <c r="A239" s="36"/>
      <c r="E239" s="37"/>
      <c r="F239" s="37"/>
      <c r="G239" s="38"/>
      <c r="H239" s="37"/>
      <c r="I239" s="37"/>
      <c r="K239" s="38"/>
    </row>
    <row r="240" spans="1:11" ht="13">
      <c r="A240" s="36"/>
      <c r="E240" s="37"/>
      <c r="F240" s="37"/>
      <c r="G240" s="38"/>
      <c r="H240" s="37"/>
      <c r="I240" s="37"/>
      <c r="K240" s="38"/>
    </row>
    <row r="241" spans="1:11" ht="13">
      <c r="A241" s="36"/>
      <c r="E241" s="37"/>
      <c r="F241" s="37"/>
      <c r="G241" s="38"/>
      <c r="H241" s="37"/>
      <c r="I241" s="37"/>
      <c r="K241" s="38"/>
    </row>
    <row r="242" spans="1:11" ht="13">
      <c r="A242" s="36"/>
      <c r="E242" s="37"/>
      <c r="F242" s="37"/>
      <c r="G242" s="38"/>
      <c r="H242" s="37"/>
      <c r="I242" s="37"/>
      <c r="K242" s="38"/>
    </row>
    <row r="243" spans="1:11" ht="13">
      <c r="A243" s="36"/>
      <c r="E243" s="37"/>
      <c r="F243" s="37"/>
      <c r="G243" s="38"/>
      <c r="H243" s="37"/>
      <c r="I243" s="37"/>
      <c r="K243" s="38"/>
    </row>
    <row r="244" spans="1:11" ht="13">
      <c r="A244" s="36"/>
      <c r="E244" s="37"/>
      <c r="F244" s="37"/>
      <c r="G244" s="38"/>
      <c r="H244" s="37"/>
      <c r="I244" s="37"/>
      <c r="K244" s="38"/>
    </row>
    <row r="245" spans="1:11" ht="13">
      <c r="A245" s="36"/>
      <c r="E245" s="37"/>
      <c r="F245" s="37"/>
      <c r="G245" s="38"/>
      <c r="H245" s="37"/>
      <c r="I245" s="37"/>
      <c r="K245" s="38"/>
    </row>
    <row r="246" spans="1:11" ht="13">
      <c r="A246" s="36"/>
      <c r="E246" s="37"/>
      <c r="F246" s="37"/>
      <c r="G246" s="38"/>
      <c r="H246" s="37"/>
      <c r="I246" s="37"/>
      <c r="K246" s="38"/>
    </row>
    <row r="247" spans="1:11" ht="13">
      <c r="A247" s="36"/>
      <c r="E247" s="37"/>
      <c r="F247" s="37"/>
      <c r="G247" s="38"/>
      <c r="H247" s="37"/>
      <c r="I247" s="37"/>
      <c r="K247" s="38"/>
    </row>
    <row r="248" spans="1:11" ht="13">
      <c r="A248" s="36"/>
      <c r="E248" s="37"/>
      <c r="F248" s="37"/>
      <c r="G248" s="38"/>
      <c r="H248" s="37"/>
      <c r="I248" s="37"/>
      <c r="K248" s="38"/>
    </row>
    <row r="249" spans="1:11" ht="13">
      <c r="A249" s="36"/>
      <c r="E249" s="37"/>
      <c r="F249" s="37"/>
      <c r="G249" s="38"/>
      <c r="H249" s="37"/>
      <c r="I249" s="37"/>
      <c r="K249" s="38"/>
    </row>
    <row r="250" spans="1:11" ht="13">
      <c r="A250" s="36"/>
      <c r="E250" s="37"/>
      <c r="F250" s="37"/>
      <c r="G250" s="38"/>
      <c r="H250" s="37"/>
      <c r="I250" s="37"/>
      <c r="K250" s="38"/>
    </row>
    <row r="251" spans="1:11" ht="13">
      <c r="A251" s="36"/>
      <c r="E251" s="37"/>
      <c r="F251" s="37"/>
      <c r="G251" s="38"/>
      <c r="H251" s="37"/>
      <c r="I251" s="37"/>
      <c r="K251" s="38"/>
    </row>
    <row r="252" spans="1:11" ht="13">
      <c r="A252" s="36"/>
      <c r="E252" s="37"/>
      <c r="F252" s="37"/>
      <c r="G252" s="38"/>
      <c r="H252" s="37"/>
      <c r="I252" s="37"/>
      <c r="K252" s="38"/>
    </row>
    <row r="253" spans="1:11" ht="13">
      <c r="A253" s="36"/>
      <c r="E253" s="37"/>
      <c r="F253" s="37"/>
      <c r="G253" s="38"/>
      <c r="H253" s="37"/>
      <c r="I253" s="37"/>
      <c r="K253" s="38"/>
    </row>
    <row r="254" spans="1:11" ht="13">
      <c r="A254" s="36"/>
      <c r="E254" s="37"/>
      <c r="F254" s="37"/>
      <c r="G254" s="38"/>
      <c r="H254" s="37"/>
      <c r="I254" s="37"/>
      <c r="K254" s="38"/>
    </row>
    <row r="255" spans="1:11" ht="13">
      <c r="A255" s="36"/>
      <c r="E255" s="37"/>
      <c r="F255" s="37"/>
      <c r="G255" s="38"/>
      <c r="H255" s="37"/>
      <c r="I255" s="37"/>
      <c r="K255" s="38"/>
    </row>
    <row r="256" spans="1:11" ht="13">
      <c r="A256" s="36"/>
      <c r="E256" s="37"/>
      <c r="F256" s="37"/>
      <c r="G256" s="38"/>
      <c r="H256" s="37"/>
      <c r="I256" s="37"/>
      <c r="K256" s="38"/>
    </row>
    <row r="257" spans="1:11" ht="13">
      <c r="A257" s="36"/>
      <c r="E257" s="37"/>
      <c r="F257" s="37"/>
      <c r="G257" s="38"/>
      <c r="H257" s="37"/>
      <c r="I257" s="37"/>
      <c r="K257" s="38"/>
    </row>
    <row r="258" spans="1:11" ht="13">
      <c r="A258" s="36"/>
      <c r="E258" s="37"/>
      <c r="F258" s="37"/>
      <c r="G258" s="38"/>
      <c r="H258" s="37"/>
      <c r="I258" s="37"/>
      <c r="K258" s="38"/>
    </row>
    <row r="259" spans="1:11" ht="13">
      <c r="A259" s="36"/>
      <c r="E259" s="37"/>
      <c r="F259" s="37"/>
      <c r="G259" s="38"/>
      <c r="H259" s="37"/>
      <c r="I259" s="37"/>
      <c r="K259" s="38"/>
    </row>
    <row r="260" spans="1:11" ht="13">
      <c r="A260" s="36"/>
      <c r="E260" s="37"/>
      <c r="F260" s="37"/>
      <c r="G260" s="38"/>
      <c r="H260" s="37"/>
      <c r="I260" s="37"/>
      <c r="K260" s="38"/>
    </row>
    <row r="261" spans="1:11" ht="13">
      <c r="A261" s="36"/>
      <c r="E261" s="37"/>
      <c r="F261" s="37"/>
      <c r="G261" s="38"/>
      <c r="H261" s="37"/>
      <c r="I261" s="37"/>
      <c r="K261" s="38"/>
    </row>
    <row r="262" spans="1:11" ht="13">
      <c r="A262" s="36"/>
      <c r="E262" s="37"/>
      <c r="F262" s="37"/>
      <c r="G262" s="38"/>
      <c r="H262" s="37"/>
      <c r="I262" s="37"/>
      <c r="K262" s="38"/>
    </row>
    <row r="263" spans="1:11" ht="13">
      <c r="A263" s="36"/>
      <c r="E263" s="37"/>
      <c r="F263" s="37"/>
      <c r="G263" s="38"/>
      <c r="H263" s="37"/>
      <c r="I263" s="37"/>
      <c r="K263" s="38"/>
    </row>
    <row r="264" spans="1:11" ht="13">
      <c r="A264" s="36"/>
      <c r="E264" s="37"/>
      <c r="F264" s="37"/>
      <c r="G264" s="38"/>
      <c r="H264" s="37"/>
      <c r="I264" s="37"/>
      <c r="K264" s="38"/>
    </row>
    <row r="265" spans="1:11" ht="13">
      <c r="A265" s="36"/>
      <c r="E265" s="37"/>
      <c r="F265" s="37"/>
      <c r="G265" s="38"/>
      <c r="H265" s="37"/>
      <c r="I265" s="37"/>
      <c r="K265" s="38"/>
    </row>
    <row r="266" spans="1:11" ht="13">
      <c r="A266" s="36"/>
      <c r="E266" s="37"/>
      <c r="F266" s="37"/>
      <c r="G266" s="38"/>
      <c r="H266" s="37"/>
      <c r="I266" s="37"/>
      <c r="K266" s="38"/>
    </row>
    <row r="267" spans="1:11" ht="13">
      <c r="A267" s="36"/>
      <c r="E267" s="37"/>
      <c r="F267" s="37"/>
      <c r="G267" s="38"/>
      <c r="H267" s="37"/>
      <c r="I267" s="37"/>
      <c r="K267" s="38"/>
    </row>
    <row r="268" spans="1:11" ht="13">
      <c r="A268" s="36"/>
      <c r="E268" s="37"/>
      <c r="F268" s="37"/>
      <c r="G268" s="38"/>
      <c r="H268" s="37"/>
      <c r="I268" s="37"/>
      <c r="K268" s="38"/>
    </row>
    <row r="269" spans="1:11" ht="13">
      <c r="A269" s="36"/>
      <c r="E269" s="37"/>
      <c r="F269" s="37"/>
      <c r="G269" s="38"/>
      <c r="H269" s="37"/>
      <c r="I269" s="37"/>
      <c r="K269" s="38"/>
    </row>
    <row r="270" spans="1:11" ht="13">
      <c r="A270" s="36"/>
      <c r="E270" s="37"/>
      <c r="F270" s="37"/>
      <c r="G270" s="38"/>
      <c r="H270" s="37"/>
      <c r="I270" s="37"/>
      <c r="K270" s="38"/>
    </row>
    <row r="271" spans="1:11" ht="13">
      <c r="A271" s="36"/>
      <c r="E271" s="37"/>
      <c r="F271" s="37"/>
      <c r="G271" s="38"/>
      <c r="H271" s="37"/>
      <c r="I271" s="37"/>
      <c r="K271" s="38"/>
    </row>
    <row r="272" spans="1:11" ht="13">
      <c r="A272" s="36"/>
      <c r="E272" s="37"/>
      <c r="F272" s="37"/>
      <c r="G272" s="38"/>
      <c r="H272" s="37"/>
      <c r="I272" s="37"/>
      <c r="K272" s="38"/>
    </row>
    <row r="273" spans="1:11" ht="13">
      <c r="A273" s="36"/>
      <c r="E273" s="37"/>
      <c r="F273" s="37"/>
      <c r="G273" s="38"/>
      <c r="H273" s="37"/>
      <c r="I273" s="37"/>
      <c r="K273" s="38"/>
    </row>
    <row r="274" spans="1:11" ht="13">
      <c r="A274" s="36"/>
      <c r="E274" s="37"/>
      <c r="F274" s="37"/>
      <c r="G274" s="38"/>
      <c r="H274" s="37"/>
      <c r="I274" s="37"/>
      <c r="K274" s="38"/>
    </row>
    <row r="275" spans="1:11" ht="13">
      <c r="A275" s="36"/>
      <c r="E275" s="37"/>
      <c r="F275" s="37"/>
      <c r="G275" s="38"/>
      <c r="H275" s="37"/>
      <c r="I275" s="37"/>
      <c r="K275" s="38"/>
    </row>
    <row r="276" spans="1:11" ht="13">
      <c r="A276" s="36"/>
      <c r="E276" s="37"/>
      <c r="F276" s="37"/>
      <c r="G276" s="38"/>
      <c r="H276" s="37"/>
      <c r="I276" s="37"/>
      <c r="K276" s="38"/>
    </row>
    <row r="277" spans="1:11" ht="13">
      <c r="A277" s="36"/>
      <c r="E277" s="37"/>
      <c r="F277" s="37"/>
      <c r="G277" s="38"/>
      <c r="H277" s="37"/>
      <c r="I277" s="37"/>
      <c r="K277" s="38"/>
    </row>
    <row r="278" spans="1:11" ht="13">
      <c r="A278" s="36"/>
      <c r="E278" s="37"/>
      <c r="F278" s="37"/>
      <c r="G278" s="38"/>
      <c r="H278" s="37"/>
      <c r="I278" s="37"/>
      <c r="K278" s="38"/>
    </row>
    <row r="279" spans="1:11" ht="13">
      <c r="A279" s="36"/>
      <c r="E279" s="37"/>
      <c r="F279" s="37"/>
      <c r="G279" s="38"/>
      <c r="H279" s="37"/>
      <c r="I279" s="37"/>
      <c r="K279" s="38"/>
    </row>
    <row r="280" spans="1:11" ht="13">
      <c r="A280" s="36"/>
      <c r="E280" s="37"/>
      <c r="F280" s="37"/>
      <c r="G280" s="38"/>
      <c r="H280" s="37"/>
      <c r="I280" s="37"/>
      <c r="K280" s="38"/>
    </row>
    <row r="281" spans="1:11" ht="13">
      <c r="A281" s="36"/>
      <c r="E281" s="37"/>
      <c r="F281" s="37"/>
      <c r="G281" s="38"/>
      <c r="H281" s="37"/>
      <c r="I281" s="37"/>
      <c r="K281" s="38"/>
    </row>
    <row r="282" spans="1:11" ht="13">
      <c r="A282" s="36"/>
      <c r="E282" s="37"/>
      <c r="F282" s="37"/>
      <c r="G282" s="38"/>
      <c r="H282" s="37"/>
      <c r="I282" s="37"/>
      <c r="K282" s="38"/>
    </row>
    <row r="283" spans="1:11" ht="13">
      <c r="A283" s="36"/>
      <c r="E283" s="37"/>
      <c r="F283" s="37"/>
      <c r="G283" s="38"/>
      <c r="H283" s="37"/>
      <c r="I283" s="37"/>
      <c r="K283" s="38"/>
    </row>
    <row r="284" spans="1:11" ht="13">
      <c r="A284" s="36"/>
      <c r="E284" s="37"/>
      <c r="F284" s="37"/>
      <c r="G284" s="38"/>
      <c r="H284" s="37"/>
      <c r="I284" s="37"/>
      <c r="K284" s="38"/>
    </row>
    <row r="285" spans="1:11" ht="13">
      <c r="A285" s="36"/>
      <c r="E285" s="37"/>
      <c r="F285" s="37"/>
      <c r="G285" s="38"/>
      <c r="H285" s="37"/>
      <c r="I285" s="37"/>
      <c r="K285" s="38"/>
    </row>
    <row r="286" spans="1:11" ht="13">
      <c r="A286" s="36"/>
      <c r="E286" s="37"/>
      <c r="F286" s="37"/>
      <c r="G286" s="38"/>
      <c r="H286" s="37"/>
      <c r="I286" s="37"/>
      <c r="K286" s="38"/>
    </row>
    <row r="287" spans="1:11" ht="13">
      <c r="A287" s="36"/>
      <c r="E287" s="37"/>
      <c r="F287" s="37"/>
      <c r="G287" s="38"/>
      <c r="H287" s="37"/>
      <c r="I287" s="37"/>
      <c r="K287" s="38"/>
    </row>
    <row r="288" spans="1:11" ht="13">
      <c r="A288" s="36"/>
      <c r="E288" s="37"/>
      <c r="F288" s="37"/>
      <c r="G288" s="38"/>
      <c r="H288" s="37"/>
      <c r="I288" s="37"/>
      <c r="K288" s="38"/>
    </row>
    <row r="289" spans="1:11" ht="13">
      <c r="A289" s="36"/>
      <c r="E289" s="37"/>
      <c r="F289" s="37"/>
      <c r="G289" s="38"/>
      <c r="H289" s="37"/>
      <c r="I289" s="37"/>
      <c r="K289" s="38"/>
    </row>
    <row r="290" spans="1:11" ht="13">
      <c r="A290" s="36"/>
      <c r="E290" s="37"/>
      <c r="F290" s="37"/>
      <c r="G290" s="38"/>
      <c r="H290" s="37"/>
      <c r="I290" s="37"/>
      <c r="K290" s="38"/>
    </row>
    <row r="291" spans="1:11" ht="13">
      <c r="A291" s="36"/>
      <c r="E291" s="37"/>
      <c r="F291" s="37"/>
      <c r="G291" s="38"/>
      <c r="H291" s="37"/>
      <c r="I291" s="37"/>
      <c r="K291" s="38"/>
    </row>
    <row r="292" spans="1:11" ht="13">
      <c r="A292" s="36"/>
      <c r="E292" s="37"/>
      <c r="F292" s="37"/>
      <c r="G292" s="38"/>
      <c r="H292" s="37"/>
      <c r="I292" s="37"/>
      <c r="K292" s="38"/>
    </row>
    <row r="293" spans="1:11" ht="13">
      <c r="A293" s="36"/>
      <c r="E293" s="37"/>
      <c r="F293" s="37"/>
      <c r="G293" s="38"/>
      <c r="H293" s="37"/>
      <c r="I293" s="37"/>
      <c r="K293" s="38"/>
    </row>
    <row r="294" spans="1:11" ht="13">
      <c r="A294" s="36"/>
      <c r="E294" s="37"/>
      <c r="F294" s="37"/>
      <c r="G294" s="38"/>
      <c r="H294" s="37"/>
      <c r="I294" s="37"/>
      <c r="K294" s="38"/>
    </row>
    <row r="295" spans="1:11" ht="13">
      <c r="A295" s="36"/>
      <c r="E295" s="37"/>
      <c r="F295" s="37"/>
      <c r="G295" s="38"/>
      <c r="H295" s="37"/>
      <c r="I295" s="37"/>
      <c r="K295" s="38"/>
    </row>
    <row r="296" spans="1:11" ht="13">
      <c r="A296" s="36"/>
      <c r="E296" s="37"/>
      <c r="F296" s="37"/>
      <c r="G296" s="38"/>
      <c r="H296" s="37"/>
      <c r="I296" s="37"/>
      <c r="K296" s="38"/>
    </row>
    <row r="297" spans="1:11" ht="13">
      <c r="A297" s="36"/>
      <c r="E297" s="37"/>
      <c r="F297" s="37"/>
      <c r="G297" s="38"/>
      <c r="H297" s="37"/>
      <c r="I297" s="37"/>
      <c r="K297" s="38"/>
    </row>
    <row r="298" spans="1:11" ht="13">
      <c r="A298" s="36"/>
      <c r="E298" s="37"/>
      <c r="F298" s="37"/>
      <c r="G298" s="38"/>
      <c r="H298" s="37"/>
      <c r="I298" s="37"/>
      <c r="K298" s="38"/>
    </row>
    <row r="299" spans="1:11" ht="13">
      <c r="A299" s="36"/>
      <c r="E299" s="37"/>
      <c r="F299" s="37"/>
      <c r="G299" s="38"/>
      <c r="H299" s="37"/>
      <c r="I299" s="37"/>
      <c r="K299" s="38"/>
    </row>
    <row r="300" spans="1:11" ht="13">
      <c r="A300" s="36"/>
      <c r="E300" s="37"/>
      <c r="F300" s="37"/>
      <c r="G300" s="38"/>
      <c r="H300" s="37"/>
      <c r="I300" s="37"/>
      <c r="K300" s="38"/>
    </row>
    <row r="301" spans="1:11" ht="13">
      <c r="A301" s="36"/>
      <c r="E301" s="37"/>
      <c r="F301" s="37"/>
      <c r="G301" s="38"/>
      <c r="H301" s="37"/>
      <c r="I301" s="37"/>
      <c r="K301" s="38"/>
    </row>
    <row r="302" spans="1:11" ht="13">
      <c r="A302" s="36"/>
      <c r="E302" s="37"/>
      <c r="F302" s="37"/>
      <c r="G302" s="38"/>
      <c r="H302" s="37"/>
      <c r="I302" s="37"/>
      <c r="K302" s="38"/>
    </row>
    <row r="303" spans="1:11" ht="13">
      <c r="A303" s="36"/>
      <c r="E303" s="37"/>
      <c r="F303" s="37"/>
      <c r="G303" s="38"/>
      <c r="H303" s="37"/>
      <c r="I303" s="37"/>
      <c r="K303" s="38"/>
    </row>
    <row r="304" spans="1:11" ht="13">
      <c r="A304" s="36"/>
      <c r="E304" s="37"/>
      <c r="F304" s="37"/>
      <c r="G304" s="38"/>
      <c r="H304" s="37"/>
      <c r="I304" s="37"/>
      <c r="K304" s="38"/>
    </row>
    <row r="305" spans="1:11" ht="13">
      <c r="A305" s="36"/>
      <c r="E305" s="37"/>
      <c r="F305" s="37"/>
      <c r="G305" s="38"/>
      <c r="H305" s="37"/>
      <c r="I305" s="37"/>
      <c r="K305" s="38"/>
    </row>
    <row r="306" spans="1:11" ht="13">
      <c r="A306" s="36"/>
      <c r="E306" s="37"/>
      <c r="F306" s="37"/>
      <c r="G306" s="38"/>
      <c r="H306" s="37"/>
      <c r="I306" s="37"/>
      <c r="K306" s="38"/>
    </row>
    <row r="307" spans="1:11" ht="13">
      <c r="A307" s="36"/>
      <c r="E307" s="37"/>
      <c r="F307" s="37"/>
      <c r="G307" s="38"/>
      <c r="H307" s="37"/>
      <c r="I307" s="37"/>
      <c r="K307" s="38"/>
    </row>
    <row r="308" spans="1:11" ht="13">
      <c r="A308" s="36"/>
      <c r="E308" s="37"/>
      <c r="F308" s="37"/>
      <c r="G308" s="38"/>
      <c r="H308" s="37"/>
      <c r="I308" s="37"/>
      <c r="K308" s="38"/>
    </row>
    <row r="309" spans="1:11" ht="13">
      <c r="A309" s="36"/>
      <c r="E309" s="37"/>
      <c r="F309" s="37"/>
      <c r="G309" s="38"/>
      <c r="H309" s="37"/>
      <c r="I309" s="37"/>
      <c r="K309" s="38"/>
    </row>
    <row r="310" spans="1:11" ht="13">
      <c r="A310" s="36"/>
      <c r="E310" s="37"/>
      <c r="F310" s="37"/>
      <c r="G310" s="38"/>
      <c r="H310" s="37"/>
      <c r="I310" s="37"/>
      <c r="K310" s="38"/>
    </row>
    <row r="311" spans="1:11" ht="13">
      <c r="A311" s="36"/>
      <c r="E311" s="37"/>
      <c r="F311" s="37"/>
      <c r="G311" s="38"/>
      <c r="H311" s="37"/>
      <c r="I311" s="37"/>
      <c r="K311" s="38"/>
    </row>
    <row r="312" spans="1:11" ht="13">
      <c r="A312" s="36"/>
      <c r="E312" s="37"/>
      <c r="F312" s="37"/>
      <c r="G312" s="38"/>
      <c r="H312" s="37"/>
      <c r="I312" s="37"/>
      <c r="K312" s="38"/>
    </row>
    <row r="313" spans="1:11" ht="13">
      <c r="A313" s="36"/>
      <c r="E313" s="37"/>
      <c r="F313" s="37"/>
      <c r="G313" s="38"/>
      <c r="H313" s="37"/>
      <c r="I313" s="37"/>
      <c r="K313" s="38"/>
    </row>
    <row r="314" spans="1:11" ht="13">
      <c r="A314" s="36"/>
      <c r="E314" s="37"/>
      <c r="F314" s="37"/>
      <c r="G314" s="38"/>
      <c r="H314" s="37"/>
      <c r="I314" s="37"/>
      <c r="K314" s="38"/>
    </row>
    <row r="315" spans="1:11" ht="13">
      <c r="A315" s="36"/>
      <c r="E315" s="37"/>
      <c r="F315" s="37"/>
      <c r="G315" s="38"/>
      <c r="H315" s="37"/>
      <c r="I315" s="37"/>
      <c r="K315" s="38"/>
    </row>
    <row r="316" spans="1:11" ht="13">
      <c r="A316" s="36"/>
      <c r="E316" s="37"/>
      <c r="F316" s="37"/>
      <c r="G316" s="38"/>
      <c r="H316" s="37"/>
      <c r="I316" s="37"/>
      <c r="K316" s="38"/>
    </row>
    <row r="317" spans="1:11" ht="13">
      <c r="A317" s="36"/>
      <c r="E317" s="37"/>
      <c r="F317" s="37"/>
      <c r="G317" s="38"/>
      <c r="H317" s="37"/>
      <c r="I317" s="37"/>
      <c r="K317" s="38"/>
    </row>
    <row r="318" spans="1:11" ht="13">
      <c r="A318" s="36"/>
      <c r="E318" s="37"/>
      <c r="F318" s="37"/>
      <c r="G318" s="38"/>
      <c r="H318" s="37"/>
      <c r="I318" s="37"/>
      <c r="K318" s="38"/>
    </row>
    <row r="319" spans="1:11" ht="13">
      <c r="A319" s="36"/>
      <c r="E319" s="37"/>
      <c r="F319" s="37"/>
      <c r="G319" s="38"/>
      <c r="H319" s="37"/>
      <c r="I319" s="37"/>
      <c r="K319" s="38"/>
    </row>
    <row r="320" spans="1:11" ht="13">
      <c r="A320" s="36"/>
      <c r="E320" s="37"/>
      <c r="F320" s="37"/>
      <c r="G320" s="38"/>
      <c r="H320" s="37"/>
      <c r="I320" s="37"/>
      <c r="K320" s="38"/>
    </row>
    <row r="321" spans="1:11" ht="13">
      <c r="A321" s="36"/>
      <c r="E321" s="37"/>
      <c r="F321" s="37"/>
      <c r="G321" s="38"/>
      <c r="H321" s="37"/>
      <c r="I321" s="37"/>
      <c r="K321" s="38"/>
    </row>
    <row r="322" spans="1:11" ht="13">
      <c r="A322" s="36"/>
      <c r="E322" s="37"/>
      <c r="F322" s="37"/>
      <c r="G322" s="38"/>
      <c r="H322" s="37"/>
      <c r="I322" s="37"/>
      <c r="K322" s="38"/>
    </row>
    <row r="323" spans="1:11" ht="13">
      <c r="A323" s="36"/>
      <c r="E323" s="37"/>
      <c r="F323" s="37"/>
      <c r="G323" s="38"/>
      <c r="H323" s="37"/>
      <c r="I323" s="37"/>
      <c r="K323" s="38"/>
    </row>
    <row r="324" spans="1:11" ht="13">
      <c r="A324" s="36"/>
      <c r="E324" s="37"/>
      <c r="F324" s="37"/>
      <c r="G324" s="38"/>
      <c r="H324" s="37"/>
      <c r="I324" s="37"/>
      <c r="K324" s="38"/>
    </row>
    <row r="325" spans="1:11" ht="13">
      <c r="A325" s="36"/>
      <c r="E325" s="37"/>
      <c r="F325" s="37"/>
      <c r="G325" s="38"/>
      <c r="H325" s="37"/>
      <c r="I325" s="37"/>
      <c r="K325" s="38"/>
    </row>
    <row r="326" spans="1:11" ht="13">
      <c r="A326" s="36"/>
      <c r="E326" s="37"/>
      <c r="F326" s="37"/>
      <c r="G326" s="38"/>
      <c r="H326" s="37"/>
      <c r="I326" s="37"/>
      <c r="K326" s="38"/>
    </row>
    <row r="327" spans="1:11" ht="13">
      <c r="A327" s="36"/>
      <c r="E327" s="37"/>
      <c r="F327" s="37"/>
      <c r="G327" s="38"/>
      <c r="H327" s="37"/>
      <c r="I327" s="37"/>
      <c r="K327" s="38"/>
    </row>
    <row r="328" spans="1:11" ht="13">
      <c r="A328" s="36"/>
      <c r="E328" s="37"/>
      <c r="F328" s="37"/>
      <c r="G328" s="38"/>
      <c r="H328" s="37"/>
      <c r="I328" s="37"/>
      <c r="K328" s="38"/>
    </row>
    <row r="329" spans="1:11" ht="13">
      <c r="A329" s="36"/>
      <c r="E329" s="37"/>
      <c r="F329" s="37"/>
      <c r="G329" s="38"/>
      <c r="H329" s="37"/>
      <c r="I329" s="37"/>
      <c r="K329" s="38"/>
    </row>
    <row r="330" spans="1:11" ht="13">
      <c r="A330" s="36"/>
      <c r="E330" s="37"/>
      <c r="F330" s="37"/>
      <c r="G330" s="38"/>
      <c r="H330" s="37"/>
      <c r="I330" s="37"/>
      <c r="K330" s="38"/>
    </row>
    <row r="331" spans="1:11" ht="13">
      <c r="A331" s="36"/>
      <c r="E331" s="37"/>
      <c r="F331" s="37"/>
      <c r="G331" s="38"/>
      <c r="H331" s="37"/>
      <c r="I331" s="37"/>
      <c r="K331" s="38"/>
    </row>
    <row r="332" spans="1:11" ht="13">
      <c r="A332" s="36"/>
      <c r="E332" s="37"/>
      <c r="F332" s="37"/>
      <c r="G332" s="38"/>
      <c r="H332" s="37"/>
      <c r="I332" s="37"/>
      <c r="K332" s="38"/>
    </row>
    <row r="333" spans="1:11" ht="13">
      <c r="A333" s="36"/>
      <c r="E333" s="37"/>
      <c r="F333" s="37"/>
      <c r="G333" s="38"/>
      <c r="H333" s="37"/>
      <c r="I333" s="37"/>
      <c r="K333" s="38"/>
    </row>
    <row r="334" spans="1:11" ht="13">
      <c r="A334" s="36"/>
      <c r="E334" s="37"/>
      <c r="F334" s="37"/>
      <c r="G334" s="38"/>
      <c r="H334" s="37"/>
      <c r="I334" s="37"/>
      <c r="K334" s="38"/>
    </row>
    <row r="335" spans="1:11" ht="13">
      <c r="A335" s="36"/>
      <c r="E335" s="37"/>
      <c r="F335" s="37"/>
      <c r="G335" s="38"/>
      <c r="H335" s="37"/>
      <c r="I335" s="37"/>
      <c r="K335" s="38"/>
    </row>
    <row r="336" spans="1:11" ht="13">
      <c r="A336" s="36"/>
      <c r="E336" s="37"/>
      <c r="F336" s="37"/>
      <c r="G336" s="38"/>
      <c r="H336" s="37"/>
      <c r="I336" s="37"/>
      <c r="K336" s="38"/>
    </row>
    <row r="337" spans="1:11" ht="13">
      <c r="A337" s="36"/>
      <c r="E337" s="37"/>
      <c r="F337" s="37"/>
      <c r="G337" s="38"/>
      <c r="H337" s="37"/>
      <c r="I337" s="37"/>
      <c r="K337" s="38"/>
    </row>
    <row r="338" spans="1:11" ht="13">
      <c r="A338" s="36"/>
      <c r="E338" s="37"/>
      <c r="F338" s="37"/>
      <c r="G338" s="38"/>
      <c r="H338" s="37"/>
      <c r="I338" s="37"/>
      <c r="K338" s="38"/>
    </row>
    <row r="339" spans="1:11" ht="13">
      <c r="A339" s="36"/>
      <c r="E339" s="37"/>
      <c r="F339" s="37"/>
      <c r="G339" s="38"/>
      <c r="H339" s="37"/>
      <c r="I339" s="37"/>
      <c r="K339" s="38"/>
    </row>
    <row r="340" spans="1:11" ht="13">
      <c r="A340" s="36"/>
      <c r="E340" s="37"/>
      <c r="F340" s="37"/>
      <c r="G340" s="38"/>
      <c r="H340" s="37"/>
      <c r="I340" s="37"/>
      <c r="K340" s="38"/>
    </row>
    <row r="341" spans="1:11" ht="13">
      <c r="A341" s="36"/>
      <c r="E341" s="37"/>
      <c r="F341" s="37"/>
      <c r="G341" s="38"/>
      <c r="H341" s="37"/>
      <c r="I341" s="37"/>
      <c r="K341" s="38"/>
    </row>
    <row r="342" spans="1:11" ht="13">
      <c r="A342" s="36"/>
      <c r="E342" s="37"/>
      <c r="F342" s="37"/>
      <c r="G342" s="38"/>
      <c r="H342" s="37"/>
      <c r="I342" s="37"/>
      <c r="K342" s="38"/>
    </row>
    <row r="343" spans="1:11" ht="13">
      <c r="A343" s="36"/>
      <c r="E343" s="37"/>
      <c r="F343" s="37"/>
      <c r="G343" s="38"/>
      <c r="H343" s="37"/>
      <c r="I343" s="37"/>
      <c r="K343" s="38"/>
    </row>
    <row r="344" spans="1:11" ht="13">
      <c r="A344" s="36"/>
      <c r="E344" s="37"/>
      <c r="F344" s="37"/>
      <c r="G344" s="38"/>
      <c r="H344" s="37"/>
      <c r="I344" s="37"/>
      <c r="K344" s="38"/>
    </row>
    <row r="345" spans="1:11" ht="13">
      <c r="A345" s="36"/>
      <c r="E345" s="37"/>
      <c r="F345" s="37"/>
      <c r="G345" s="38"/>
      <c r="H345" s="37"/>
      <c r="I345" s="37"/>
      <c r="K345" s="38"/>
    </row>
    <row r="346" spans="1:11" ht="13">
      <c r="A346" s="36"/>
      <c r="E346" s="37"/>
      <c r="F346" s="37"/>
      <c r="G346" s="38"/>
      <c r="H346" s="37"/>
      <c r="I346" s="37"/>
      <c r="K346" s="38"/>
    </row>
    <row r="347" spans="1:11" ht="13">
      <c r="A347" s="36"/>
      <c r="E347" s="37"/>
      <c r="F347" s="37"/>
      <c r="G347" s="38"/>
      <c r="H347" s="37"/>
      <c r="I347" s="37"/>
      <c r="K347" s="38"/>
    </row>
    <row r="348" spans="1:11" ht="13">
      <c r="A348" s="36"/>
      <c r="E348" s="37"/>
      <c r="F348" s="37"/>
      <c r="G348" s="38"/>
      <c r="H348" s="37"/>
      <c r="I348" s="37"/>
      <c r="K348" s="38"/>
    </row>
    <row r="349" spans="1:11" ht="13">
      <c r="A349" s="36"/>
      <c r="E349" s="37"/>
      <c r="F349" s="37"/>
      <c r="G349" s="38"/>
      <c r="H349" s="37"/>
      <c r="I349" s="37"/>
      <c r="K349" s="38"/>
    </row>
    <row r="350" spans="1:11" ht="13">
      <c r="A350" s="36"/>
      <c r="E350" s="37"/>
      <c r="F350" s="37"/>
      <c r="G350" s="38"/>
      <c r="H350" s="37"/>
      <c r="I350" s="37"/>
      <c r="K350" s="38"/>
    </row>
    <row r="351" spans="1:11" ht="13">
      <c r="A351" s="36"/>
      <c r="E351" s="37"/>
      <c r="F351" s="37"/>
      <c r="G351" s="38"/>
      <c r="H351" s="37"/>
      <c r="I351" s="37"/>
      <c r="K351" s="38"/>
    </row>
    <row r="352" spans="1:11" ht="13">
      <c r="A352" s="36"/>
      <c r="E352" s="37"/>
      <c r="F352" s="37"/>
      <c r="G352" s="38"/>
      <c r="H352" s="37"/>
      <c r="I352" s="37"/>
      <c r="K352" s="38"/>
    </row>
    <row r="353" spans="1:11" ht="13">
      <c r="A353" s="36"/>
      <c r="E353" s="37"/>
      <c r="F353" s="37"/>
      <c r="G353" s="38"/>
      <c r="H353" s="37"/>
      <c r="I353" s="37"/>
      <c r="K353" s="38"/>
    </row>
    <row r="354" spans="1:11" ht="13">
      <c r="A354" s="36"/>
      <c r="E354" s="37"/>
      <c r="F354" s="37"/>
      <c r="G354" s="38"/>
      <c r="H354" s="37"/>
      <c r="I354" s="37"/>
      <c r="K354" s="38"/>
    </row>
    <row r="355" spans="1:11" ht="13">
      <c r="A355" s="36"/>
      <c r="E355" s="37"/>
      <c r="F355" s="37"/>
      <c r="G355" s="38"/>
      <c r="H355" s="37"/>
      <c r="I355" s="37"/>
      <c r="K355" s="38"/>
    </row>
    <row r="356" spans="1:11" ht="13">
      <c r="A356" s="36"/>
      <c r="E356" s="37"/>
      <c r="F356" s="37"/>
      <c r="G356" s="38"/>
      <c r="H356" s="37"/>
      <c r="I356" s="37"/>
      <c r="K356" s="38"/>
    </row>
    <row r="357" spans="1:11" ht="13">
      <c r="A357" s="36"/>
      <c r="E357" s="37"/>
      <c r="F357" s="37"/>
      <c r="G357" s="38"/>
      <c r="H357" s="37"/>
      <c r="I357" s="37"/>
      <c r="K357" s="38"/>
    </row>
    <row r="358" spans="1:11" ht="13">
      <c r="A358" s="36"/>
      <c r="E358" s="37"/>
      <c r="F358" s="37"/>
      <c r="G358" s="38"/>
      <c r="H358" s="37"/>
      <c r="I358" s="37"/>
      <c r="K358" s="38"/>
    </row>
    <row r="359" spans="1:11" ht="13">
      <c r="A359" s="36"/>
      <c r="E359" s="37"/>
      <c r="F359" s="37"/>
      <c r="G359" s="38"/>
      <c r="H359" s="37"/>
      <c r="I359" s="37"/>
      <c r="K359" s="38"/>
    </row>
    <row r="360" spans="1:11" ht="13">
      <c r="A360" s="36"/>
      <c r="E360" s="37"/>
      <c r="F360" s="37"/>
      <c r="G360" s="38"/>
      <c r="H360" s="37"/>
      <c r="I360" s="37"/>
      <c r="K360" s="38"/>
    </row>
    <row r="361" spans="1:11" ht="13">
      <c r="A361" s="36"/>
      <c r="E361" s="37"/>
      <c r="F361" s="37"/>
      <c r="G361" s="38"/>
      <c r="H361" s="37"/>
      <c r="I361" s="37"/>
      <c r="K361" s="38"/>
    </row>
    <row r="362" spans="1:11" ht="13">
      <c r="A362" s="36"/>
      <c r="E362" s="37"/>
      <c r="F362" s="37"/>
      <c r="G362" s="38"/>
      <c r="H362" s="37"/>
      <c r="I362" s="37"/>
      <c r="K362" s="38"/>
    </row>
    <row r="363" spans="1:11" ht="13">
      <c r="A363" s="36"/>
      <c r="E363" s="37"/>
      <c r="F363" s="37"/>
      <c r="G363" s="38"/>
      <c r="H363" s="37"/>
      <c r="I363" s="37"/>
      <c r="K363" s="38"/>
    </row>
    <row r="364" spans="1:11" ht="13">
      <c r="A364" s="36"/>
      <c r="E364" s="37"/>
      <c r="F364" s="37"/>
      <c r="G364" s="38"/>
      <c r="H364" s="37"/>
      <c r="I364" s="37"/>
      <c r="K364" s="38"/>
    </row>
    <row r="365" spans="1:11" ht="13">
      <c r="A365" s="36"/>
      <c r="E365" s="37"/>
      <c r="F365" s="37"/>
      <c r="G365" s="38"/>
      <c r="H365" s="37"/>
      <c r="I365" s="37"/>
      <c r="K365" s="38"/>
    </row>
    <row r="366" spans="1:11" ht="13">
      <c r="A366" s="36"/>
      <c r="E366" s="37"/>
      <c r="F366" s="37"/>
      <c r="G366" s="38"/>
      <c r="H366" s="37"/>
      <c r="I366" s="37"/>
      <c r="K366" s="38"/>
    </row>
    <row r="367" spans="1:11" ht="13">
      <c r="A367" s="36"/>
      <c r="E367" s="37"/>
      <c r="F367" s="37"/>
      <c r="G367" s="38"/>
      <c r="H367" s="37"/>
      <c r="I367" s="37"/>
      <c r="K367" s="38"/>
    </row>
    <row r="368" spans="1:11" ht="13">
      <c r="A368" s="36"/>
      <c r="E368" s="37"/>
      <c r="F368" s="37"/>
      <c r="G368" s="38"/>
      <c r="H368" s="37"/>
      <c r="I368" s="37"/>
      <c r="K368" s="38"/>
    </row>
    <row r="369" spans="1:11" ht="13">
      <c r="A369" s="36"/>
      <c r="E369" s="37"/>
      <c r="F369" s="37"/>
      <c r="G369" s="38"/>
      <c r="H369" s="37"/>
      <c r="I369" s="37"/>
      <c r="K369" s="38"/>
    </row>
    <row r="370" spans="1:11" ht="13">
      <c r="A370" s="36"/>
      <c r="E370" s="37"/>
      <c r="F370" s="37"/>
      <c r="G370" s="38"/>
      <c r="H370" s="37"/>
      <c r="I370" s="37"/>
      <c r="K370" s="38"/>
    </row>
    <row r="371" spans="1:11" ht="13">
      <c r="A371" s="36"/>
      <c r="E371" s="37"/>
      <c r="F371" s="37"/>
      <c r="G371" s="38"/>
      <c r="H371" s="37"/>
      <c r="I371" s="37"/>
      <c r="K371" s="38"/>
    </row>
    <row r="372" spans="1:11" ht="13">
      <c r="A372" s="36"/>
      <c r="E372" s="37"/>
      <c r="F372" s="37"/>
      <c r="G372" s="38"/>
      <c r="H372" s="37"/>
      <c r="I372" s="37"/>
      <c r="K372" s="38"/>
    </row>
    <row r="373" spans="1:11" ht="13">
      <c r="A373" s="36"/>
      <c r="E373" s="37"/>
      <c r="F373" s="37"/>
      <c r="G373" s="38"/>
      <c r="H373" s="37"/>
      <c r="I373" s="37"/>
      <c r="K373" s="38"/>
    </row>
    <row r="374" spans="1:11" ht="13">
      <c r="A374" s="36"/>
      <c r="E374" s="37"/>
      <c r="F374" s="37"/>
      <c r="G374" s="38"/>
      <c r="H374" s="37"/>
      <c r="I374" s="37"/>
      <c r="K374" s="38"/>
    </row>
    <row r="375" spans="1:11" ht="13">
      <c r="A375" s="36"/>
      <c r="E375" s="37"/>
      <c r="F375" s="37"/>
      <c r="G375" s="38"/>
      <c r="H375" s="37"/>
      <c r="I375" s="37"/>
      <c r="K375" s="38"/>
    </row>
    <row r="376" spans="1:11" ht="13">
      <c r="A376" s="36"/>
      <c r="E376" s="37"/>
      <c r="F376" s="37"/>
      <c r="G376" s="38"/>
      <c r="H376" s="37"/>
      <c r="I376" s="37"/>
      <c r="K376" s="38"/>
    </row>
    <row r="377" spans="1:11" ht="13">
      <c r="A377" s="36"/>
      <c r="E377" s="37"/>
      <c r="F377" s="37"/>
      <c r="G377" s="38"/>
      <c r="H377" s="37"/>
      <c r="I377" s="37"/>
      <c r="K377" s="38"/>
    </row>
    <row r="378" spans="1:11" ht="13">
      <c r="A378" s="36"/>
      <c r="E378" s="37"/>
      <c r="F378" s="37"/>
      <c r="G378" s="38"/>
      <c r="H378" s="37"/>
      <c r="I378" s="37"/>
      <c r="K378" s="38"/>
    </row>
    <row r="379" spans="1:11" ht="13">
      <c r="A379" s="36"/>
      <c r="E379" s="37"/>
      <c r="F379" s="37"/>
      <c r="G379" s="38"/>
      <c r="H379" s="37"/>
      <c r="I379" s="37"/>
      <c r="K379" s="38"/>
    </row>
    <row r="380" spans="1:11" ht="13">
      <c r="A380" s="36"/>
      <c r="E380" s="37"/>
      <c r="F380" s="37"/>
      <c r="G380" s="38"/>
      <c r="H380" s="37"/>
      <c r="I380" s="37"/>
      <c r="K380" s="38"/>
    </row>
    <row r="381" spans="1:11" ht="13">
      <c r="A381" s="36"/>
      <c r="E381" s="37"/>
      <c r="F381" s="37"/>
      <c r="G381" s="38"/>
      <c r="H381" s="37"/>
      <c r="I381" s="37"/>
      <c r="K381" s="38"/>
    </row>
    <row r="382" spans="1:11" ht="13">
      <c r="A382" s="36"/>
      <c r="E382" s="37"/>
      <c r="F382" s="37"/>
      <c r="G382" s="38"/>
      <c r="H382" s="37"/>
      <c r="I382" s="37"/>
      <c r="K382" s="38"/>
    </row>
    <row r="383" spans="1:11" ht="13">
      <c r="A383" s="36"/>
      <c r="E383" s="37"/>
      <c r="F383" s="37"/>
      <c r="G383" s="38"/>
      <c r="H383" s="37"/>
      <c r="I383" s="37"/>
      <c r="K383" s="38"/>
    </row>
    <row r="384" spans="1:11" ht="13">
      <c r="A384" s="36"/>
      <c r="E384" s="37"/>
      <c r="F384" s="37"/>
      <c r="G384" s="38"/>
      <c r="H384" s="37"/>
      <c r="I384" s="37"/>
      <c r="K384" s="38"/>
    </row>
    <row r="385" spans="1:11" ht="13">
      <c r="A385" s="36"/>
      <c r="E385" s="37"/>
      <c r="F385" s="37"/>
      <c r="G385" s="38"/>
      <c r="H385" s="37"/>
      <c r="I385" s="37"/>
      <c r="K385" s="38"/>
    </row>
    <row r="386" spans="1:11" ht="13">
      <c r="A386" s="36"/>
      <c r="E386" s="37"/>
      <c r="F386" s="37"/>
      <c r="G386" s="38"/>
      <c r="H386" s="37"/>
      <c r="I386" s="37"/>
      <c r="K386" s="38"/>
    </row>
    <row r="387" spans="1:11" ht="13">
      <c r="A387" s="36"/>
      <c r="E387" s="37"/>
      <c r="F387" s="37"/>
      <c r="G387" s="38"/>
      <c r="H387" s="37"/>
      <c r="I387" s="37"/>
      <c r="K387" s="38"/>
    </row>
    <row r="388" spans="1:11" ht="13">
      <c r="A388" s="36"/>
      <c r="E388" s="37"/>
      <c r="F388" s="37"/>
      <c r="G388" s="38"/>
      <c r="H388" s="37"/>
      <c r="I388" s="37"/>
      <c r="K388" s="38"/>
    </row>
    <row r="389" spans="1:11" ht="13">
      <c r="A389" s="36"/>
      <c r="E389" s="37"/>
      <c r="F389" s="37"/>
      <c r="G389" s="38"/>
      <c r="H389" s="37"/>
      <c r="I389" s="37"/>
      <c r="K389" s="38"/>
    </row>
    <row r="390" spans="1:11" ht="13">
      <c r="A390" s="36"/>
      <c r="E390" s="37"/>
      <c r="F390" s="37"/>
      <c r="G390" s="38"/>
      <c r="H390" s="37"/>
      <c r="I390" s="37"/>
      <c r="K390" s="38"/>
    </row>
    <row r="391" spans="1:11" ht="13">
      <c r="A391" s="36"/>
      <c r="E391" s="37"/>
      <c r="F391" s="37"/>
      <c r="G391" s="38"/>
      <c r="H391" s="37"/>
      <c r="I391" s="37"/>
      <c r="K391" s="38"/>
    </row>
    <row r="392" spans="1:11" ht="13">
      <c r="A392" s="36"/>
      <c r="E392" s="37"/>
      <c r="F392" s="37"/>
      <c r="G392" s="38"/>
      <c r="H392" s="37"/>
      <c r="I392" s="37"/>
      <c r="K392" s="38"/>
    </row>
    <row r="393" spans="1:11" ht="13">
      <c r="A393" s="36"/>
      <c r="E393" s="37"/>
      <c r="F393" s="37"/>
      <c r="G393" s="38"/>
      <c r="H393" s="37"/>
      <c r="I393" s="37"/>
      <c r="K393" s="38"/>
    </row>
    <row r="394" spans="1:11" ht="13">
      <c r="A394" s="36"/>
      <c r="E394" s="37"/>
      <c r="F394" s="37"/>
      <c r="G394" s="38"/>
      <c r="H394" s="37"/>
      <c r="I394" s="37"/>
      <c r="K394" s="38"/>
    </row>
    <row r="395" spans="1:11" ht="13">
      <c r="A395" s="36"/>
      <c r="E395" s="37"/>
      <c r="F395" s="37"/>
      <c r="G395" s="38"/>
      <c r="H395" s="37"/>
      <c r="I395" s="37"/>
      <c r="K395" s="38"/>
    </row>
    <row r="396" spans="1:11" ht="13">
      <c r="A396" s="36"/>
      <c r="E396" s="37"/>
      <c r="F396" s="37"/>
      <c r="G396" s="38"/>
      <c r="H396" s="37"/>
      <c r="I396" s="37"/>
      <c r="K396" s="38"/>
    </row>
    <row r="397" spans="1:11" ht="13">
      <c r="A397" s="36"/>
      <c r="E397" s="37"/>
      <c r="F397" s="37"/>
      <c r="G397" s="38"/>
      <c r="H397" s="37"/>
      <c r="I397" s="37"/>
      <c r="K397" s="38"/>
    </row>
    <row r="398" spans="1:11" ht="13">
      <c r="A398" s="36"/>
      <c r="E398" s="37"/>
      <c r="F398" s="37"/>
      <c r="G398" s="38"/>
      <c r="H398" s="37"/>
      <c r="I398" s="37"/>
      <c r="K398" s="38"/>
    </row>
    <row r="399" spans="1:11" ht="13">
      <c r="A399" s="36"/>
      <c r="E399" s="37"/>
      <c r="F399" s="37"/>
      <c r="G399" s="38"/>
      <c r="H399" s="37"/>
      <c r="I399" s="37"/>
      <c r="K399" s="38"/>
    </row>
    <row r="400" spans="1:11" ht="13">
      <c r="A400" s="36"/>
      <c r="E400" s="37"/>
      <c r="F400" s="37"/>
      <c r="G400" s="38"/>
      <c r="H400" s="37"/>
      <c r="I400" s="37"/>
      <c r="K400" s="38"/>
    </row>
    <row r="401" spans="1:11" ht="13">
      <c r="A401" s="36"/>
      <c r="E401" s="37"/>
      <c r="F401" s="37"/>
      <c r="G401" s="38"/>
      <c r="H401" s="37"/>
      <c r="I401" s="37"/>
      <c r="K401" s="38"/>
    </row>
    <row r="402" spans="1:11" ht="13">
      <c r="A402" s="36"/>
      <c r="E402" s="37"/>
      <c r="F402" s="37"/>
      <c r="G402" s="38"/>
      <c r="H402" s="37"/>
      <c r="I402" s="37"/>
      <c r="K402" s="38"/>
    </row>
    <row r="403" spans="1:11" ht="13">
      <c r="A403" s="36"/>
      <c r="E403" s="37"/>
      <c r="F403" s="37"/>
      <c r="G403" s="38"/>
      <c r="H403" s="37"/>
      <c r="I403" s="37"/>
      <c r="K403" s="38"/>
    </row>
    <row r="404" spans="1:11" ht="13">
      <c r="A404" s="36"/>
      <c r="E404" s="37"/>
      <c r="F404" s="37"/>
      <c r="G404" s="38"/>
      <c r="H404" s="37"/>
      <c r="I404" s="37"/>
      <c r="K404" s="38"/>
    </row>
    <row r="405" spans="1:11" ht="13">
      <c r="A405" s="36"/>
      <c r="E405" s="37"/>
      <c r="F405" s="37"/>
      <c r="G405" s="38"/>
      <c r="H405" s="37"/>
      <c r="I405" s="37"/>
      <c r="K405" s="38"/>
    </row>
    <row r="406" spans="1:11" ht="13">
      <c r="A406" s="36"/>
      <c r="E406" s="37"/>
      <c r="F406" s="37"/>
      <c r="G406" s="38"/>
      <c r="H406" s="37"/>
      <c r="I406" s="37"/>
      <c r="K406" s="38"/>
    </row>
    <row r="407" spans="1:11" ht="13">
      <c r="A407" s="36"/>
      <c r="E407" s="37"/>
      <c r="F407" s="37"/>
      <c r="G407" s="38"/>
      <c r="H407" s="37"/>
      <c r="I407" s="37"/>
      <c r="K407" s="38"/>
    </row>
    <row r="408" spans="1:11" ht="13">
      <c r="A408" s="36"/>
      <c r="E408" s="37"/>
      <c r="F408" s="37"/>
      <c r="G408" s="38"/>
      <c r="H408" s="37"/>
      <c r="I408" s="37"/>
      <c r="K408" s="38"/>
    </row>
    <row r="409" spans="1:11" ht="13">
      <c r="A409" s="36"/>
      <c r="E409" s="37"/>
      <c r="F409" s="37"/>
      <c r="G409" s="38"/>
      <c r="H409" s="37"/>
      <c r="I409" s="37"/>
      <c r="K409" s="38"/>
    </row>
    <row r="410" spans="1:11" ht="13">
      <c r="A410" s="36"/>
      <c r="E410" s="37"/>
      <c r="F410" s="37"/>
      <c r="G410" s="38"/>
      <c r="H410" s="37"/>
      <c r="I410" s="37"/>
      <c r="K410" s="38"/>
    </row>
    <row r="411" spans="1:11" ht="13">
      <c r="A411" s="36"/>
      <c r="E411" s="37"/>
      <c r="F411" s="37"/>
      <c r="G411" s="38"/>
      <c r="H411" s="37"/>
      <c r="I411" s="37"/>
      <c r="K411" s="38"/>
    </row>
    <row r="412" spans="1:11" ht="13">
      <c r="A412" s="36"/>
      <c r="E412" s="37"/>
      <c r="F412" s="37"/>
      <c r="G412" s="38"/>
      <c r="H412" s="37"/>
      <c r="I412" s="37"/>
      <c r="K412" s="38"/>
    </row>
    <row r="413" spans="1:11" ht="13">
      <c r="A413" s="36"/>
      <c r="E413" s="37"/>
      <c r="F413" s="37"/>
      <c r="G413" s="38"/>
      <c r="H413" s="37"/>
      <c r="I413" s="37"/>
      <c r="K413" s="38"/>
    </row>
    <row r="414" spans="1:11" ht="13">
      <c r="A414" s="36"/>
      <c r="E414" s="37"/>
      <c r="F414" s="37"/>
      <c r="G414" s="38"/>
      <c r="H414" s="37"/>
      <c r="I414" s="37"/>
      <c r="K414" s="38"/>
    </row>
    <row r="415" spans="1:11" ht="13">
      <c r="A415" s="36"/>
      <c r="E415" s="37"/>
      <c r="F415" s="37"/>
      <c r="G415" s="38"/>
      <c r="H415" s="37"/>
      <c r="I415" s="37"/>
      <c r="K415" s="38"/>
    </row>
    <row r="416" spans="1:11" ht="13">
      <c r="A416" s="36"/>
      <c r="E416" s="37"/>
      <c r="F416" s="37"/>
      <c r="G416" s="38"/>
      <c r="H416" s="37"/>
      <c r="I416" s="37"/>
      <c r="K416" s="38"/>
    </row>
    <row r="417" spans="1:11" ht="13">
      <c r="A417" s="36"/>
      <c r="E417" s="37"/>
      <c r="F417" s="37"/>
      <c r="G417" s="38"/>
      <c r="H417" s="37"/>
      <c r="I417" s="37"/>
      <c r="K417" s="38"/>
    </row>
    <row r="418" spans="1:11" ht="13">
      <c r="A418" s="36"/>
      <c r="E418" s="37"/>
      <c r="F418" s="37"/>
      <c r="G418" s="38"/>
      <c r="H418" s="37"/>
      <c r="I418" s="37"/>
      <c r="K418" s="38"/>
    </row>
    <row r="419" spans="1:11" ht="13">
      <c r="A419" s="36"/>
      <c r="E419" s="37"/>
      <c r="F419" s="37"/>
      <c r="G419" s="38"/>
      <c r="H419" s="37"/>
      <c r="I419" s="37"/>
      <c r="K419" s="38"/>
    </row>
    <row r="420" spans="1:11" ht="13">
      <c r="A420" s="36"/>
      <c r="E420" s="37"/>
      <c r="F420" s="37"/>
      <c r="G420" s="38"/>
      <c r="H420" s="37"/>
      <c r="I420" s="37"/>
      <c r="K420" s="38"/>
    </row>
    <row r="421" spans="1:11" ht="13">
      <c r="A421" s="36"/>
      <c r="E421" s="37"/>
      <c r="F421" s="37"/>
      <c r="G421" s="38"/>
      <c r="H421" s="37"/>
      <c r="I421" s="37"/>
      <c r="K421" s="38"/>
    </row>
    <row r="422" spans="1:11" ht="13">
      <c r="A422" s="36"/>
      <c r="E422" s="37"/>
      <c r="F422" s="37"/>
      <c r="G422" s="38"/>
      <c r="H422" s="37"/>
      <c r="I422" s="37"/>
      <c r="K422" s="38"/>
    </row>
    <row r="423" spans="1:11" ht="13">
      <c r="A423" s="36"/>
      <c r="E423" s="37"/>
      <c r="F423" s="37"/>
      <c r="G423" s="38"/>
      <c r="H423" s="37"/>
      <c r="I423" s="37"/>
      <c r="K423" s="38"/>
    </row>
    <row r="424" spans="1:11" ht="13">
      <c r="A424" s="36"/>
      <c r="E424" s="37"/>
      <c r="F424" s="37"/>
      <c r="G424" s="38"/>
      <c r="H424" s="37"/>
      <c r="I424" s="37"/>
      <c r="K424" s="38"/>
    </row>
    <row r="425" spans="1:11" ht="13">
      <c r="A425" s="36"/>
      <c r="E425" s="37"/>
      <c r="F425" s="37"/>
      <c r="G425" s="38"/>
      <c r="H425" s="37"/>
      <c r="I425" s="37"/>
      <c r="K425" s="38"/>
    </row>
    <row r="426" spans="1:11" ht="13">
      <c r="A426" s="36"/>
      <c r="E426" s="37"/>
      <c r="F426" s="37"/>
      <c r="G426" s="38"/>
      <c r="H426" s="37"/>
      <c r="I426" s="37"/>
      <c r="K426" s="38"/>
    </row>
    <row r="427" spans="1:11" ht="13">
      <c r="A427" s="36"/>
      <c r="E427" s="37"/>
      <c r="F427" s="37"/>
      <c r="G427" s="38"/>
      <c r="H427" s="37"/>
      <c r="I427" s="37"/>
      <c r="K427" s="38"/>
    </row>
    <row r="428" spans="1:11" ht="13">
      <c r="A428" s="36"/>
      <c r="E428" s="37"/>
      <c r="F428" s="37"/>
      <c r="G428" s="38"/>
      <c r="H428" s="37"/>
      <c r="I428" s="37"/>
      <c r="K428" s="38"/>
    </row>
    <row r="429" spans="1:11" ht="13">
      <c r="A429" s="36"/>
      <c r="E429" s="37"/>
      <c r="F429" s="37"/>
      <c r="G429" s="38"/>
      <c r="H429" s="37"/>
      <c r="I429" s="37"/>
      <c r="K429" s="38"/>
    </row>
    <row r="430" spans="1:11" ht="13">
      <c r="A430" s="36"/>
      <c r="E430" s="37"/>
      <c r="F430" s="37"/>
      <c r="G430" s="38"/>
      <c r="H430" s="37"/>
      <c r="I430" s="37"/>
      <c r="K430" s="38"/>
    </row>
    <row r="431" spans="1:11" ht="13">
      <c r="A431" s="36"/>
      <c r="E431" s="37"/>
      <c r="F431" s="37"/>
      <c r="G431" s="38"/>
      <c r="H431" s="37"/>
      <c r="I431" s="37"/>
      <c r="K431" s="38"/>
    </row>
    <row r="432" spans="1:11" ht="13">
      <c r="A432" s="36"/>
      <c r="E432" s="37"/>
      <c r="F432" s="37"/>
      <c r="G432" s="38"/>
      <c r="H432" s="37"/>
      <c r="I432" s="37"/>
      <c r="K432" s="38"/>
    </row>
    <row r="433" spans="1:20" ht="13">
      <c r="A433" s="36"/>
      <c r="E433" s="37"/>
      <c r="F433" s="37"/>
      <c r="G433" s="38"/>
      <c r="H433" s="37"/>
      <c r="I433" s="37"/>
      <c r="K433" s="38"/>
    </row>
    <row r="434" spans="1:20" ht="13">
      <c r="A434" s="36"/>
      <c r="E434" s="37"/>
      <c r="F434" s="37"/>
      <c r="G434" s="38"/>
      <c r="H434" s="37"/>
      <c r="I434" s="37"/>
      <c r="K434" s="38"/>
    </row>
    <row r="435" spans="1:20" ht="13">
      <c r="A435" s="36"/>
      <c r="E435" s="37"/>
      <c r="F435" s="37"/>
      <c r="G435" s="38"/>
      <c r="H435" s="37"/>
      <c r="I435" s="37"/>
      <c r="K435" s="38"/>
    </row>
    <row r="436" spans="1:20" ht="13">
      <c r="A436" s="36"/>
      <c r="E436" s="37"/>
      <c r="F436" s="37"/>
      <c r="G436" s="38"/>
      <c r="H436" s="37"/>
      <c r="I436" s="37"/>
      <c r="K436" s="38"/>
    </row>
    <row r="437" spans="1:20" ht="13">
      <c r="A437" s="36"/>
      <c r="E437" s="37"/>
      <c r="F437" s="37"/>
      <c r="G437" s="38"/>
      <c r="H437" s="37"/>
      <c r="I437" s="37"/>
      <c r="K437" s="38"/>
    </row>
    <row r="438" spans="1:20" ht="13">
      <c r="A438" s="36"/>
      <c r="E438" s="37"/>
      <c r="F438" s="37"/>
      <c r="G438" s="38"/>
      <c r="H438" s="37"/>
      <c r="I438" s="37"/>
      <c r="K438" s="38"/>
    </row>
    <row r="439" spans="1:20" ht="13">
      <c r="A439" s="36"/>
      <c r="E439" s="37"/>
      <c r="F439" s="37"/>
      <c r="G439" s="38"/>
      <c r="H439" s="37"/>
      <c r="I439" s="37"/>
      <c r="K439" s="38"/>
    </row>
    <row r="440" spans="1:20" ht="13">
      <c r="A440" s="36"/>
      <c r="E440" s="37"/>
      <c r="F440" s="37"/>
      <c r="G440" s="38"/>
      <c r="H440" s="37"/>
      <c r="I440" s="37"/>
      <c r="K440" s="38"/>
      <c r="T440" s="39"/>
    </row>
    <row r="441" spans="1:20" ht="13">
      <c r="A441" s="36"/>
      <c r="E441" s="37"/>
      <c r="F441" s="37"/>
      <c r="G441" s="38"/>
      <c r="H441" s="37"/>
      <c r="I441" s="37"/>
      <c r="K441" s="38"/>
      <c r="T441" s="39"/>
    </row>
    <row r="442" spans="1:20" ht="13">
      <c r="A442" s="36"/>
      <c r="E442" s="37"/>
      <c r="F442" s="37"/>
      <c r="G442" s="38"/>
      <c r="H442" s="37"/>
      <c r="I442" s="37"/>
      <c r="K442" s="38"/>
      <c r="T442" s="39"/>
    </row>
    <row r="443" spans="1:20" ht="13">
      <c r="A443" s="36"/>
      <c r="E443" s="37"/>
      <c r="F443" s="37"/>
      <c r="G443" s="38"/>
      <c r="H443" s="37"/>
      <c r="I443" s="37"/>
      <c r="K443" s="38"/>
      <c r="T443" s="39"/>
    </row>
    <row r="444" spans="1:20" ht="13">
      <c r="A444" s="36"/>
      <c r="E444" s="37"/>
      <c r="F444" s="37"/>
      <c r="G444" s="38"/>
      <c r="H444" s="37"/>
      <c r="I444" s="37"/>
      <c r="K444" s="38"/>
      <c r="T444" s="39"/>
    </row>
    <row r="445" spans="1:20" ht="13">
      <c r="A445" s="36"/>
      <c r="E445" s="37"/>
      <c r="F445" s="37"/>
      <c r="G445" s="38"/>
      <c r="H445" s="37"/>
      <c r="I445" s="37"/>
      <c r="K445" s="38"/>
      <c r="T445" s="39"/>
    </row>
    <row r="446" spans="1:20" ht="13">
      <c r="A446" s="36"/>
      <c r="E446" s="37"/>
      <c r="F446" s="37"/>
      <c r="G446" s="38"/>
      <c r="H446" s="37"/>
      <c r="I446" s="37"/>
      <c r="K446" s="38"/>
      <c r="T446" s="39"/>
    </row>
    <row r="447" spans="1:20" ht="13">
      <c r="A447" s="36"/>
      <c r="E447" s="37"/>
      <c r="F447" s="37"/>
      <c r="G447" s="38"/>
      <c r="H447" s="37"/>
      <c r="I447" s="37"/>
      <c r="K447" s="38"/>
      <c r="T447" s="39"/>
    </row>
    <row r="448" spans="1:20" ht="13">
      <c r="A448" s="36"/>
      <c r="E448" s="37"/>
      <c r="F448" s="37"/>
      <c r="G448" s="38"/>
      <c r="H448" s="37"/>
      <c r="I448" s="37"/>
      <c r="K448" s="38"/>
      <c r="T448" s="39"/>
    </row>
    <row r="449" spans="1:20" ht="13">
      <c r="A449" s="36"/>
      <c r="E449" s="37"/>
      <c r="F449" s="37"/>
      <c r="G449" s="38"/>
      <c r="H449" s="37"/>
      <c r="I449" s="37"/>
      <c r="K449" s="38"/>
      <c r="T449" s="39"/>
    </row>
    <row r="450" spans="1:20" ht="13">
      <c r="A450" s="36"/>
      <c r="E450" s="37"/>
      <c r="F450" s="37"/>
      <c r="G450" s="38"/>
      <c r="H450" s="37"/>
      <c r="I450" s="37"/>
      <c r="K450" s="38"/>
      <c r="T450" s="39"/>
    </row>
    <row r="451" spans="1:20" ht="13">
      <c r="A451" s="36"/>
      <c r="E451" s="37"/>
      <c r="F451" s="37"/>
      <c r="G451" s="38"/>
      <c r="H451" s="37"/>
      <c r="I451" s="37"/>
      <c r="K451" s="38"/>
      <c r="T451" s="39"/>
    </row>
    <row r="452" spans="1:20" ht="13">
      <c r="A452" s="36"/>
      <c r="E452" s="37"/>
      <c r="F452" s="37"/>
      <c r="G452" s="38"/>
      <c r="H452" s="37"/>
      <c r="I452" s="37"/>
      <c r="K452" s="38"/>
      <c r="T452" s="39"/>
    </row>
    <row r="453" spans="1:20" ht="13">
      <c r="A453" s="36"/>
      <c r="E453" s="37"/>
      <c r="F453" s="37"/>
      <c r="G453" s="38"/>
      <c r="H453" s="37"/>
      <c r="I453" s="37"/>
      <c r="K453" s="38"/>
      <c r="T453" s="39"/>
    </row>
    <row r="454" spans="1:20" ht="13">
      <c r="A454" s="36"/>
      <c r="E454" s="37"/>
      <c r="F454" s="37"/>
      <c r="G454" s="38"/>
      <c r="H454" s="37"/>
      <c r="I454" s="37"/>
      <c r="K454" s="38"/>
      <c r="T454" s="39"/>
    </row>
    <row r="455" spans="1:20" ht="13">
      <c r="A455" s="36"/>
      <c r="E455" s="37"/>
      <c r="F455" s="37"/>
      <c r="G455" s="38"/>
      <c r="H455" s="37"/>
      <c r="I455" s="37"/>
      <c r="K455" s="38"/>
      <c r="T455" s="39"/>
    </row>
    <row r="456" spans="1:20" ht="13">
      <c r="A456" s="36"/>
      <c r="E456" s="37"/>
      <c r="F456" s="37"/>
      <c r="G456" s="38"/>
      <c r="H456" s="37"/>
      <c r="I456" s="37"/>
      <c r="K456" s="38"/>
      <c r="T456" s="39"/>
    </row>
    <row r="457" spans="1:20" ht="13">
      <c r="A457" s="36"/>
      <c r="E457" s="37"/>
      <c r="F457" s="37"/>
      <c r="G457" s="38"/>
      <c r="H457" s="37"/>
      <c r="I457" s="37"/>
      <c r="K457" s="38"/>
      <c r="T457" s="39"/>
    </row>
    <row r="458" spans="1:20" ht="13">
      <c r="A458" s="36"/>
      <c r="E458" s="37"/>
      <c r="F458" s="37"/>
      <c r="G458" s="38"/>
      <c r="H458" s="37"/>
      <c r="I458" s="37"/>
      <c r="K458" s="38"/>
      <c r="T458" s="39"/>
    </row>
    <row r="459" spans="1:20" ht="13">
      <c r="A459" s="36"/>
      <c r="E459" s="37"/>
      <c r="F459" s="37"/>
      <c r="G459" s="38"/>
      <c r="H459" s="37"/>
      <c r="I459" s="37"/>
      <c r="K459" s="38"/>
      <c r="T459" s="39"/>
    </row>
    <row r="460" spans="1:20" ht="13">
      <c r="A460" s="36"/>
      <c r="E460" s="37"/>
      <c r="F460" s="37"/>
      <c r="G460" s="38"/>
      <c r="H460" s="37"/>
      <c r="I460" s="37"/>
      <c r="K460" s="38"/>
      <c r="T460" s="39"/>
    </row>
    <row r="461" spans="1:20" ht="13">
      <c r="A461" s="36"/>
      <c r="E461" s="37"/>
      <c r="F461" s="37"/>
      <c r="G461" s="38"/>
      <c r="H461" s="37"/>
      <c r="I461" s="37"/>
      <c r="K461" s="38"/>
      <c r="T461" s="39"/>
    </row>
    <row r="462" spans="1:20" ht="13">
      <c r="A462" s="36"/>
      <c r="E462" s="37"/>
      <c r="F462" s="37"/>
      <c r="G462" s="38"/>
      <c r="H462" s="37"/>
      <c r="I462" s="37"/>
      <c r="K462" s="38"/>
      <c r="T462" s="39"/>
    </row>
    <row r="463" spans="1:20" ht="13">
      <c r="A463" s="36"/>
      <c r="E463" s="37"/>
      <c r="F463" s="37"/>
      <c r="G463" s="38"/>
      <c r="H463" s="37"/>
      <c r="I463" s="37"/>
      <c r="K463" s="38"/>
      <c r="T463" s="39"/>
    </row>
    <row r="464" spans="1:20" ht="13">
      <c r="A464" s="36"/>
      <c r="E464" s="37"/>
      <c r="F464" s="37"/>
      <c r="G464" s="38"/>
      <c r="H464" s="37"/>
      <c r="I464" s="37"/>
      <c r="K464" s="38"/>
      <c r="T464" s="39"/>
    </row>
    <row r="465" spans="1:20" ht="13">
      <c r="A465" s="36"/>
      <c r="E465" s="37"/>
      <c r="F465" s="37"/>
      <c r="G465" s="38"/>
      <c r="H465" s="37"/>
      <c r="I465" s="37"/>
      <c r="K465" s="38"/>
      <c r="T465" s="39"/>
    </row>
    <row r="466" spans="1:20" ht="13">
      <c r="A466" s="36"/>
      <c r="E466" s="37"/>
      <c r="F466" s="37"/>
      <c r="G466" s="38"/>
      <c r="H466" s="37"/>
      <c r="I466" s="37"/>
      <c r="K466" s="38"/>
      <c r="T466" s="39"/>
    </row>
    <row r="467" spans="1:20" ht="13">
      <c r="A467" s="36"/>
      <c r="E467" s="37"/>
      <c r="F467" s="37"/>
      <c r="G467" s="38"/>
      <c r="H467" s="37"/>
      <c r="I467" s="37"/>
      <c r="K467" s="38"/>
      <c r="T467" s="39"/>
    </row>
    <row r="468" spans="1:20" ht="13">
      <c r="A468" s="36"/>
      <c r="E468" s="37"/>
      <c r="F468" s="37"/>
      <c r="G468" s="38"/>
      <c r="H468" s="37"/>
      <c r="I468" s="37"/>
      <c r="K468" s="38"/>
      <c r="T468" s="39"/>
    </row>
    <row r="469" spans="1:20" ht="13">
      <c r="A469" s="36"/>
      <c r="E469" s="37"/>
      <c r="F469" s="37"/>
      <c r="G469" s="38"/>
      <c r="H469" s="37"/>
      <c r="I469" s="37"/>
      <c r="K469" s="38"/>
      <c r="T469" s="39"/>
    </row>
    <row r="470" spans="1:20" ht="13">
      <c r="A470" s="36"/>
      <c r="E470" s="37"/>
      <c r="F470" s="37"/>
      <c r="G470" s="38"/>
      <c r="H470" s="37"/>
      <c r="I470" s="37"/>
      <c r="K470" s="38"/>
      <c r="T470" s="39"/>
    </row>
    <row r="471" spans="1:20" ht="13">
      <c r="A471" s="36"/>
      <c r="E471" s="37"/>
      <c r="F471" s="37"/>
      <c r="G471" s="38"/>
      <c r="H471" s="37"/>
      <c r="I471" s="37"/>
      <c r="K471" s="38"/>
      <c r="T471" s="39"/>
    </row>
    <row r="472" spans="1:20" ht="13">
      <c r="A472" s="36"/>
      <c r="E472" s="37"/>
      <c r="F472" s="37"/>
      <c r="G472" s="38"/>
      <c r="H472" s="37"/>
      <c r="I472" s="37"/>
      <c r="K472" s="38"/>
      <c r="T472" s="39"/>
    </row>
    <row r="473" spans="1:20" ht="13">
      <c r="A473" s="36"/>
      <c r="E473" s="37"/>
      <c r="F473" s="37"/>
      <c r="G473" s="38"/>
      <c r="H473" s="37"/>
      <c r="I473" s="37"/>
      <c r="K473" s="38"/>
      <c r="T473" s="39"/>
    </row>
    <row r="474" spans="1:20" ht="13">
      <c r="A474" s="36"/>
      <c r="E474" s="37"/>
      <c r="F474" s="37"/>
      <c r="G474" s="38"/>
      <c r="H474" s="37"/>
      <c r="I474" s="37"/>
      <c r="K474" s="38"/>
      <c r="T474" s="39"/>
    </row>
    <row r="475" spans="1:20" ht="13">
      <c r="A475" s="36"/>
      <c r="E475" s="37"/>
      <c r="F475" s="37"/>
      <c r="G475" s="38"/>
      <c r="H475" s="37"/>
      <c r="I475" s="37"/>
      <c r="K475" s="38"/>
      <c r="T475" s="39"/>
    </row>
    <row r="476" spans="1:20" ht="13">
      <c r="A476" s="36"/>
      <c r="E476" s="37"/>
      <c r="F476" s="37"/>
      <c r="G476" s="38"/>
      <c r="H476" s="37"/>
      <c r="I476" s="37"/>
      <c r="K476" s="38"/>
      <c r="T476" s="39"/>
    </row>
    <row r="477" spans="1:20" ht="13">
      <c r="A477" s="36"/>
      <c r="E477" s="37"/>
      <c r="F477" s="37"/>
      <c r="G477" s="38"/>
      <c r="H477" s="37"/>
      <c r="I477" s="37"/>
      <c r="K477" s="38"/>
      <c r="T477" s="39"/>
    </row>
    <row r="478" spans="1:20" ht="13">
      <c r="A478" s="36"/>
      <c r="E478" s="37"/>
      <c r="F478" s="37"/>
      <c r="G478" s="38"/>
      <c r="H478" s="37"/>
      <c r="I478" s="37"/>
      <c r="K478" s="38"/>
      <c r="T478" s="39"/>
    </row>
    <row r="479" spans="1:20" ht="13">
      <c r="A479" s="36"/>
      <c r="E479" s="37"/>
      <c r="F479" s="37"/>
      <c r="G479" s="38"/>
      <c r="H479" s="37"/>
      <c r="I479" s="37"/>
      <c r="K479" s="38"/>
      <c r="T479" s="39"/>
    </row>
    <row r="480" spans="1:20" ht="13">
      <c r="A480" s="36"/>
      <c r="E480" s="37"/>
      <c r="F480" s="37"/>
      <c r="G480" s="38"/>
      <c r="H480" s="37"/>
      <c r="I480" s="37"/>
      <c r="K480" s="38"/>
      <c r="T480" s="39"/>
    </row>
    <row r="481" spans="1:20" ht="13">
      <c r="A481" s="36"/>
      <c r="E481" s="37"/>
      <c r="F481" s="37"/>
      <c r="G481" s="38"/>
      <c r="H481" s="37"/>
      <c r="I481" s="37"/>
      <c r="K481" s="38"/>
      <c r="T481" s="39"/>
    </row>
    <row r="482" spans="1:20" ht="13">
      <c r="A482" s="36"/>
      <c r="E482" s="37"/>
      <c r="F482" s="37"/>
      <c r="G482" s="38"/>
      <c r="H482" s="37"/>
      <c r="I482" s="37"/>
      <c r="K482" s="38"/>
      <c r="T482" s="39"/>
    </row>
    <row r="483" spans="1:20" ht="13">
      <c r="A483" s="36"/>
      <c r="E483" s="37"/>
      <c r="F483" s="37"/>
      <c r="G483" s="38"/>
      <c r="H483" s="37"/>
      <c r="I483" s="37"/>
      <c r="K483" s="38"/>
      <c r="T483" s="39"/>
    </row>
    <row r="484" spans="1:20" ht="13">
      <c r="A484" s="36"/>
      <c r="E484" s="37"/>
      <c r="F484" s="37"/>
      <c r="G484" s="38"/>
      <c r="H484" s="37"/>
      <c r="I484" s="37"/>
      <c r="K484" s="38"/>
      <c r="T484" s="39"/>
    </row>
    <row r="485" spans="1:20" ht="13">
      <c r="A485" s="36"/>
      <c r="E485" s="37"/>
      <c r="F485" s="37"/>
      <c r="G485" s="38"/>
      <c r="H485" s="37"/>
      <c r="I485" s="37"/>
      <c r="K485" s="38"/>
      <c r="T485" s="39"/>
    </row>
    <row r="486" spans="1:20" ht="13">
      <c r="A486" s="36"/>
      <c r="E486" s="37"/>
      <c r="F486" s="37"/>
      <c r="G486" s="38"/>
      <c r="H486" s="37"/>
      <c r="I486" s="37"/>
      <c r="K486" s="38"/>
      <c r="T486" s="39"/>
    </row>
    <row r="487" spans="1:20" ht="13">
      <c r="A487" s="36"/>
      <c r="E487" s="37"/>
      <c r="F487" s="37"/>
      <c r="G487" s="38"/>
      <c r="H487" s="37"/>
      <c r="I487" s="37"/>
      <c r="K487" s="38"/>
      <c r="T487" s="39"/>
    </row>
    <row r="488" spans="1:20" ht="13">
      <c r="A488" s="36"/>
      <c r="E488" s="37"/>
      <c r="F488" s="37"/>
      <c r="G488" s="38"/>
      <c r="H488" s="37"/>
      <c r="I488" s="37"/>
      <c r="K488" s="38"/>
      <c r="T488" s="39"/>
    </row>
    <row r="489" spans="1:20" ht="13">
      <c r="A489" s="36"/>
      <c r="E489" s="37"/>
      <c r="F489" s="37"/>
      <c r="G489" s="38"/>
      <c r="H489" s="37"/>
      <c r="I489" s="37"/>
      <c r="K489" s="38"/>
      <c r="T489" s="39"/>
    </row>
    <row r="490" spans="1:20" ht="13">
      <c r="A490" s="36"/>
      <c r="E490" s="37"/>
      <c r="F490" s="37"/>
      <c r="G490" s="38"/>
      <c r="H490" s="37"/>
      <c r="I490" s="37"/>
      <c r="K490" s="38"/>
      <c r="T490" s="39"/>
    </row>
    <row r="491" spans="1:20" ht="13">
      <c r="A491" s="36"/>
      <c r="E491" s="37"/>
      <c r="F491" s="37"/>
      <c r="G491" s="38"/>
      <c r="H491" s="37"/>
      <c r="I491" s="37"/>
      <c r="K491" s="38"/>
      <c r="T491" s="39"/>
    </row>
    <row r="492" spans="1:20" ht="13">
      <c r="A492" s="36"/>
      <c r="E492" s="37"/>
      <c r="F492" s="37"/>
      <c r="G492" s="38"/>
      <c r="H492" s="37"/>
      <c r="I492" s="37"/>
      <c r="K492" s="38"/>
      <c r="T492" s="39"/>
    </row>
    <row r="493" spans="1:20" ht="13">
      <c r="A493" s="36"/>
      <c r="E493" s="37"/>
      <c r="F493" s="37"/>
      <c r="G493" s="38"/>
      <c r="H493" s="37"/>
      <c r="I493" s="37"/>
      <c r="K493" s="38"/>
      <c r="T493" s="39"/>
    </row>
    <row r="494" spans="1:20" ht="13">
      <c r="A494" s="36"/>
      <c r="E494" s="37"/>
      <c r="F494" s="37"/>
      <c r="G494" s="38"/>
      <c r="H494" s="37"/>
      <c r="I494" s="37"/>
      <c r="K494" s="38"/>
      <c r="T494" s="39"/>
    </row>
    <row r="495" spans="1:20" ht="13">
      <c r="A495" s="36"/>
      <c r="E495" s="37"/>
      <c r="F495" s="37"/>
      <c r="G495" s="38"/>
      <c r="H495" s="37"/>
      <c r="I495" s="37"/>
      <c r="K495" s="38"/>
      <c r="T495" s="39"/>
    </row>
    <row r="496" spans="1:20" ht="13">
      <c r="A496" s="36"/>
      <c r="E496" s="37"/>
      <c r="F496" s="37"/>
      <c r="G496" s="38"/>
      <c r="H496" s="37"/>
      <c r="I496" s="37"/>
      <c r="K496" s="38"/>
      <c r="T496" s="39"/>
    </row>
    <row r="497" spans="1:20" ht="13">
      <c r="A497" s="36"/>
      <c r="E497" s="37"/>
      <c r="F497" s="37"/>
      <c r="G497" s="38"/>
      <c r="H497" s="37"/>
      <c r="I497" s="37"/>
      <c r="K497" s="38"/>
      <c r="T497" s="39"/>
    </row>
    <row r="498" spans="1:20" ht="13">
      <c r="A498" s="36"/>
      <c r="E498" s="37"/>
      <c r="F498" s="37"/>
      <c r="G498" s="38"/>
      <c r="H498" s="37"/>
      <c r="I498" s="37"/>
      <c r="K498" s="38"/>
      <c r="T498" s="39"/>
    </row>
    <row r="499" spans="1:20" ht="13">
      <c r="A499" s="36"/>
      <c r="E499" s="37"/>
      <c r="F499" s="37"/>
      <c r="G499" s="38"/>
      <c r="H499" s="37"/>
      <c r="I499" s="37"/>
      <c r="K499" s="38"/>
      <c r="T499" s="39"/>
    </row>
    <row r="500" spans="1:20" ht="13">
      <c r="A500" s="36"/>
      <c r="E500" s="37"/>
      <c r="F500" s="37"/>
      <c r="G500" s="38"/>
      <c r="H500" s="37"/>
      <c r="I500" s="37"/>
      <c r="K500" s="38"/>
      <c r="T500" s="39"/>
    </row>
    <row r="501" spans="1:20" ht="13">
      <c r="A501" s="36"/>
      <c r="E501" s="37"/>
      <c r="F501" s="37"/>
      <c r="G501" s="38"/>
      <c r="H501" s="37"/>
      <c r="I501" s="37"/>
      <c r="K501" s="38"/>
      <c r="T501" s="39"/>
    </row>
    <row r="502" spans="1:20" ht="13">
      <c r="A502" s="36"/>
      <c r="E502" s="37"/>
      <c r="F502" s="37"/>
      <c r="G502" s="38"/>
      <c r="H502" s="37"/>
      <c r="I502" s="37"/>
      <c r="K502" s="38"/>
      <c r="T502" s="39"/>
    </row>
    <row r="503" spans="1:20" ht="13">
      <c r="A503" s="36"/>
      <c r="E503" s="37"/>
      <c r="F503" s="37"/>
      <c r="G503" s="38"/>
      <c r="H503" s="37"/>
      <c r="I503" s="37"/>
      <c r="K503" s="38"/>
      <c r="T503" s="39"/>
    </row>
    <row r="504" spans="1:20" ht="13">
      <c r="A504" s="36"/>
      <c r="E504" s="37"/>
      <c r="F504" s="37"/>
      <c r="G504" s="38"/>
      <c r="H504" s="37"/>
      <c r="I504" s="37"/>
      <c r="K504" s="38"/>
      <c r="T504" s="39"/>
    </row>
    <row r="505" spans="1:20" ht="13">
      <c r="A505" s="36"/>
      <c r="E505" s="37"/>
      <c r="F505" s="37"/>
      <c r="G505" s="38"/>
      <c r="H505" s="37"/>
      <c r="I505" s="37"/>
      <c r="K505" s="38"/>
      <c r="T505" s="39"/>
    </row>
    <row r="506" spans="1:20" ht="13">
      <c r="A506" s="36"/>
      <c r="E506" s="37"/>
      <c r="F506" s="37"/>
      <c r="G506" s="38"/>
      <c r="H506" s="37"/>
      <c r="I506" s="37"/>
      <c r="K506" s="38"/>
      <c r="T506" s="39"/>
    </row>
    <row r="507" spans="1:20" ht="13">
      <c r="A507" s="36"/>
      <c r="E507" s="37"/>
      <c r="F507" s="37"/>
      <c r="G507" s="38"/>
      <c r="H507" s="37"/>
      <c r="I507" s="37"/>
      <c r="K507" s="38"/>
      <c r="T507" s="39"/>
    </row>
    <row r="508" spans="1:20" ht="13">
      <c r="A508" s="36"/>
      <c r="E508" s="37"/>
      <c r="F508" s="37"/>
      <c r="G508" s="38"/>
      <c r="H508" s="37"/>
      <c r="I508" s="37"/>
      <c r="K508" s="38"/>
      <c r="T508" s="39"/>
    </row>
    <row r="509" spans="1:20" ht="13">
      <c r="A509" s="36"/>
      <c r="E509" s="37"/>
      <c r="F509" s="37"/>
      <c r="G509" s="38"/>
      <c r="H509" s="37"/>
      <c r="I509" s="37"/>
      <c r="K509" s="38"/>
      <c r="T509" s="39"/>
    </row>
    <row r="510" spans="1:20" ht="13">
      <c r="A510" s="36"/>
      <c r="E510" s="37"/>
      <c r="F510" s="37"/>
      <c r="G510" s="38"/>
      <c r="H510" s="37"/>
      <c r="I510" s="37"/>
      <c r="K510" s="38"/>
      <c r="T510" s="39"/>
    </row>
    <row r="511" spans="1:20" ht="13">
      <c r="A511" s="36"/>
      <c r="E511" s="37"/>
      <c r="F511" s="37"/>
      <c r="G511" s="38"/>
      <c r="H511" s="37"/>
      <c r="I511" s="37"/>
      <c r="K511" s="38"/>
      <c r="T511" s="39"/>
    </row>
    <row r="512" spans="1:20" ht="13">
      <c r="A512" s="36"/>
      <c r="E512" s="37"/>
      <c r="F512" s="37"/>
      <c r="G512" s="38"/>
      <c r="H512" s="37"/>
      <c r="I512" s="37"/>
      <c r="K512" s="38"/>
      <c r="T512" s="39"/>
    </row>
    <row r="513" spans="1:20" ht="13">
      <c r="A513" s="36"/>
      <c r="E513" s="37"/>
      <c r="F513" s="37"/>
      <c r="G513" s="38"/>
      <c r="H513" s="37"/>
      <c r="I513" s="37"/>
      <c r="K513" s="38"/>
      <c r="T513" s="39"/>
    </row>
    <row r="514" spans="1:20" ht="13">
      <c r="A514" s="36"/>
      <c r="E514" s="37"/>
      <c r="F514" s="37"/>
      <c r="G514" s="38"/>
      <c r="H514" s="37"/>
      <c r="I514" s="37"/>
      <c r="K514" s="38"/>
      <c r="T514" s="39"/>
    </row>
    <row r="515" spans="1:20" ht="13">
      <c r="A515" s="36"/>
      <c r="E515" s="37"/>
      <c r="F515" s="37"/>
      <c r="G515" s="38"/>
      <c r="H515" s="37"/>
      <c r="I515" s="37"/>
      <c r="K515" s="38"/>
      <c r="T515" s="39"/>
    </row>
    <row r="516" spans="1:20" ht="13">
      <c r="A516" s="36"/>
      <c r="E516" s="37"/>
      <c r="F516" s="37"/>
      <c r="G516" s="38"/>
      <c r="H516" s="37"/>
      <c r="I516" s="37"/>
      <c r="K516" s="38"/>
      <c r="T516" s="39"/>
    </row>
    <row r="517" spans="1:20" ht="13">
      <c r="A517" s="36"/>
      <c r="E517" s="37"/>
      <c r="F517" s="37"/>
      <c r="G517" s="38"/>
      <c r="H517" s="37"/>
      <c r="I517" s="37"/>
      <c r="K517" s="38"/>
      <c r="T517" s="39"/>
    </row>
    <row r="518" spans="1:20" ht="13">
      <c r="A518" s="36"/>
      <c r="E518" s="37"/>
      <c r="F518" s="37"/>
      <c r="G518" s="38"/>
      <c r="H518" s="37"/>
      <c r="I518" s="37"/>
      <c r="K518" s="38"/>
      <c r="T518" s="39"/>
    </row>
    <row r="519" spans="1:20" ht="13">
      <c r="A519" s="36"/>
      <c r="E519" s="37"/>
      <c r="F519" s="37"/>
      <c r="G519" s="38"/>
      <c r="H519" s="37"/>
      <c r="I519" s="37"/>
      <c r="K519" s="38"/>
      <c r="T519" s="39"/>
    </row>
    <row r="520" spans="1:20" ht="13">
      <c r="A520" s="36"/>
      <c r="E520" s="37"/>
      <c r="F520" s="37"/>
      <c r="G520" s="38"/>
      <c r="H520" s="37"/>
      <c r="I520" s="37"/>
      <c r="K520" s="38"/>
      <c r="T520" s="39"/>
    </row>
    <row r="521" spans="1:20" ht="13">
      <c r="A521" s="36"/>
      <c r="E521" s="37"/>
      <c r="F521" s="37"/>
      <c r="G521" s="38"/>
      <c r="H521" s="37"/>
      <c r="I521" s="37"/>
      <c r="K521" s="38"/>
      <c r="T521" s="39"/>
    </row>
    <row r="522" spans="1:20" ht="13">
      <c r="A522" s="36"/>
      <c r="E522" s="37"/>
      <c r="F522" s="37"/>
      <c r="G522" s="38"/>
      <c r="H522" s="37"/>
      <c r="I522" s="37"/>
      <c r="K522" s="38"/>
      <c r="T522" s="39"/>
    </row>
    <row r="523" spans="1:20" ht="13">
      <c r="A523" s="36"/>
      <c r="E523" s="37"/>
      <c r="F523" s="37"/>
      <c r="G523" s="38"/>
      <c r="H523" s="37"/>
      <c r="I523" s="37"/>
      <c r="K523" s="38"/>
      <c r="T523" s="39"/>
    </row>
    <row r="524" spans="1:20" ht="13">
      <c r="A524" s="36"/>
      <c r="E524" s="37"/>
      <c r="F524" s="37"/>
      <c r="G524" s="38"/>
      <c r="H524" s="37"/>
      <c r="I524" s="37"/>
      <c r="K524" s="38"/>
      <c r="T524" s="39"/>
    </row>
    <row r="525" spans="1:20" ht="13">
      <c r="A525" s="36"/>
      <c r="E525" s="37"/>
      <c r="F525" s="37"/>
      <c r="G525" s="38"/>
      <c r="H525" s="37"/>
      <c r="I525" s="37"/>
      <c r="K525" s="38"/>
      <c r="T525" s="39"/>
    </row>
    <row r="526" spans="1:20" ht="13">
      <c r="A526" s="36"/>
      <c r="E526" s="37"/>
      <c r="F526" s="37"/>
      <c r="G526" s="38"/>
      <c r="H526" s="37"/>
      <c r="I526" s="37"/>
      <c r="K526" s="38"/>
      <c r="T526" s="39"/>
    </row>
    <row r="527" spans="1:20" ht="13">
      <c r="A527" s="36"/>
      <c r="E527" s="37"/>
      <c r="F527" s="37"/>
      <c r="G527" s="38"/>
      <c r="H527" s="37"/>
      <c r="I527" s="37"/>
      <c r="K527" s="38"/>
      <c r="T527" s="39"/>
    </row>
    <row r="528" spans="1:20" ht="13">
      <c r="A528" s="36"/>
      <c r="E528" s="37"/>
      <c r="F528" s="37"/>
      <c r="G528" s="38"/>
      <c r="H528" s="37"/>
      <c r="I528" s="37"/>
      <c r="K528" s="38"/>
      <c r="T528" s="39"/>
    </row>
    <row r="529" spans="1:20" ht="13">
      <c r="A529" s="36"/>
      <c r="E529" s="37"/>
      <c r="F529" s="37"/>
      <c r="G529" s="38"/>
      <c r="H529" s="37"/>
      <c r="I529" s="37"/>
      <c r="K529" s="38"/>
      <c r="T529" s="39"/>
    </row>
    <row r="530" spans="1:20" ht="13">
      <c r="A530" s="36"/>
      <c r="E530" s="37"/>
      <c r="F530" s="37"/>
      <c r="G530" s="38"/>
      <c r="H530" s="37"/>
      <c r="I530" s="37"/>
      <c r="K530" s="38"/>
      <c r="T530" s="39"/>
    </row>
    <row r="531" spans="1:20" ht="13">
      <c r="A531" s="36"/>
      <c r="E531" s="37"/>
      <c r="F531" s="37"/>
      <c r="G531" s="38"/>
      <c r="H531" s="37"/>
      <c r="I531" s="37"/>
      <c r="K531" s="38"/>
      <c r="T531" s="39"/>
    </row>
    <row r="532" spans="1:20" ht="13">
      <c r="A532" s="36"/>
      <c r="E532" s="37"/>
      <c r="F532" s="37"/>
      <c r="G532" s="38"/>
      <c r="H532" s="37"/>
      <c r="I532" s="37"/>
      <c r="K532" s="38"/>
      <c r="T532" s="39"/>
    </row>
    <row r="533" spans="1:20" ht="13">
      <c r="A533" s="36"/>
      <c r="E533" s="37"/>
      <c r="F533" s="37"/>
      <c r="G533" s="38"/>
      <c r="H533" s="37"/>
      <c r="I533" s="37"/>
      <c r="K533" s="38"/>
      <c r="T533" s="39"/>
    </row>
    <row r="534" spans="1:20" ht="13">
      <c r="A534" s="36"/>
      <c r="E534" s="37"/>
      <c r="F534" s="37"/>
      <c r="G534" s="38"/>
      <c r="H534" s="37"/>
      <c r="I534" s="37"/>
      <c r="K534" s="38"/>
      <c r="T534" s="39"/>
    </row>
    <row r="535" spans="1:20" ht="13">
      <c r="A535" s="36"/>
      <c r="E535" s="37"/>
      <c r="F535" s="37"/>
      <c r="G535" s="38"/>
      <c r="H535" s="37"/>
      <c r="I535" s="37"/>
      <c r="K535" s="38"/>
      <c r="T535" s="39"/>
    </row>
    <row r="536" spans="1:20" ht="13">
      <c r="A536" s="36"/>
      <c r="E536" s="37"/>
      <c r="F536" s="37"/>
      <c r="G536" s="38"/>
      <c r="H536" s="37"/>
      <c r="I536" s="37"/>
      <c r="K536" s="38"/>
      <c r="T536" s="39"/>
    </row>
    <row r="537" spans="1:20" ht="13">
      <c r="A537" s="36"/>
      <c r="E537" s="37"/>
      <c r="F537" s="37"/>
      <c r="G537" s="38"/>
      <c r="H537" s="37"/>
      <c r="I537" s="37"/>
      <c r="K537" s="38"/>
      <c r="T537" s="39"/>
    </row>
    <row r="538" spans="1:20" ht="13">
      <c r="A538" s="36"/>
      <c r="E538" s="37"/>
      <c r="F538" s="37"/>
      <c r="G538" s="38"/>
      <c r="H538" s="37"/>
      <c r="I538" s="37"/>
      <c r="K538" s="38"/>
      <c r="T538" s="39"/>
    </row>
    <row r="539" spans="1:20" ht="13">
      <c r="A539" s="36"/>
      <c r="E539" s="37"/>
      <c r="F539" s="37"/>
      <c r="G539" s="38"/>
      <c r="H539" s="37"/>
      <c r="I539" s="37"/>
      <c r="K539" s="38"/>
      <c r="T539" s="39"/>
    </row>
    <row r="540" spans="1:20" ht="13">
      <c r="A540" s="36"/>
      <c r="E540" s="37"/>
      <c r="F540" s="37"/>
      <c r="G540" s="38"/>
      <c r="H540" s="37"/>
      <c r="I540" s="37"/>
      <c r="K540" s="38"/>
      <c r="T540" s="39"/>
    </row>
    <row r="541" spans="1:20" ht="13">
      <c r="A541" s="36"/>
      <c r="E541" s="37"/>
      <c r="F541" s="37"/>
      <c r="G541" s="38"/>
      <c r="H541" s="37"/>
      <c r="I541" s="37"/>
      <c r="K541" s="38"/>
      <c r="T541" s="39"/>
    </row>
    <row r="542" spans="1:20" ht="13">
      <c r="A542" s="36"/>
      <c r="E542" s="37"/>
      <c r="F542" s="37"/>
      <c r="G542" s="38"/>
      <c r="H542" s="37"/>
      <c r="I542" s="37"/>
      <c r="K542" s="38"/>
      <c r="T542" s="39"/>
    </row>
    <row r="543" spans="1:20" ht="13">
      <c r="A543" s="36"/>
      <c r="E543" s="37"/>
      <c r="F543" s="37"/>
      <c r="G543" s="38"/>
      <c r="H543" s="37"/>
      <c r="I543" s="37"/>
      <c r="K543" s="38"/>
      <c r="T543" s="39"/>
    </row>
    <row r="544" spans="1:20" ht="13">
      <c r="A544" s="36"/>
      <c r="E544" s="37"/>
      <c r="F544" s="37"/>
      <c r="G544" s="38"/>
      <c r="H544" s="37"/>
      <c r="I544" s="37"/>
      <c r="K544" s="38"/>
      <c r="T544" s="39"/>
    </row>
    <row r="545" spans="1:20" ht="13">
      <c r="A545" s="36"/>
      <c r="E545" s="37"/>
      <c r="F545" s="37"/>
      <c r="G545" s="38"/>
      <c r="H545" s="37"/>
      <c r="I545" s="37"/>
      <c r="K545" s="38"/>
      <c r="T545" s="39"/>
    </row>
    <row r="546" spans="1:20" ht="13">
      <c r="A546" s="36"/>
      <c r="E546" s="37"/>
      <c r="F546" s="37"/>
      <c r="G546" s="38"/>
      <c r="H546" s="37"/>
      <c r="I546" s="37"/>
      <c r="K546" s="38"/>
      <c r="T546" s="39"/>
    </row>
    <row r="547" spans="1:20" ht="13">
      <c r="A547" s="36"/>
      <c r="E547" s="37"/>
      <c r="F547" s="37"/>
      <c r="G547" s="38"/>
      <c r="H547" s="37"/>
      <c r="I547" s="37"/>
      <c r="K547" s="38"/>
      <c r="T547" s="39"/>
    </row>
    <row r="548" spans="1:20" ht="13">
      <c r="A548" s="36"/>
      <c r="E548" s="37"/>
      <c r="F548" s="37"/>
      <c r="G548" s="38"/>
      <c r="H548" s="37"/>
      <c r="I548" s="37"/>
      <c r="K548" s="38"/>
      <c r="T548" s="39"/>
    </row>
    <row r="549" spans="1:20" ht="13">
      <c r="A549" s="36"/>
      <c r="E549" s="37"/>
      <c r="F549" s="37"/>
      <c r="G549" s="38"/>
      <c r="H549" s="37"/>
      <c r="I549" s="37"/>
      <c r="K549" s="38"/>
      <c r="T549" s="39"/>
    </row>
    <row r="550" spans="1:20" ht="13">
      <c r="A550" s="36"/>
      <c r="E550" s="37"/>
      <c r="F550" s="37"/>
      <c r="G550" s="38"/>
      <c r="H550" s="37"/>
      <c r="I550" s="37"/>
      <c r="K550" s="38"/>
      <c r="T550" s="39"/>
    </row>
    <row r="551" spans="1:20" ht="13">
      <c r="A551" s="36"/>
      <c r="E551" s="37"/>
      <c r="F551" s="37"/>
      <c r="G551" s="38"/>
      <c r="H551" s="37"/>
      <c r="I551" s="37"/>
      <c r="K551" s="38"/>
      <c r="T551" s="39"/>
    </row>
    <row r="552" spans="1:20" ht="13">
      <c r="A552" s="36"/>
      <c r="E552" s="37"/>
      <c r="F552" s="37"/>
      <c r="G552" s="38"/>
      <c r="H552" s="37"/>
      <c r="I552" s="37"/>
      <c r="K552" s="38"/>
      <c r="T552" s="39"/>
    </row>
    <row r="553" spans="1:20" ht="13">
      <c r="A553" s="36"/>
      <c r="E553" s="37"/>
      <c r="F553" s="37"/>
      <c r="G553" s="38"/>
      <c r="H553" s="37"/>
      <c r="I553" s="37"/>
      <c r="K553" s="38"/>
      <c r="T553" s="39"/>
    </row>
    <row r="554" spans="1:20" ht="13">
      <c r="A554" s="36"/>
      <c r="E554" s="37"/>
      <c r="F554" s="37"/>
      <c r="G554" s="38"/>
      <c r="H554" s="37"/>
      <c r="I554" s="37"/>
      <c r="K554" s="38"/>
      <c r="T554" s="39"/>
    </row>
    <row r="555" spans="1:20" ht="13">
      <c r="A555" s="36"/>
      <c r="E555" s="37"/>
      <c r="F555" s="37"/>
      <c r="G555" s="38"/>
      <c r="H555" s="37"/>
      <c r="I555" s="37"/>
      <c r="K555" s="38"/>
      <c r="T555" s="39"/>
    </row>
    <row r="556" spans="1:20" ht="13">
      <c r="A556" s="36"/>
      <c r="E556" s="37"/>
      <c r="F556" s="37"/>
      <c r="G556" s="38"/>
      <c r="H556" s="37"/>
      <c r="I556" s="37"/>
      <c r="K556" s="38"/>
      <c r="T556" s="39"/>
    </row>
    <row r="557" spans="1:20" ht="13">
      <c r="A557" s="36"/>
      <c r="E557" s="37"/>
      <c r="F557" s="37"/>
      <c r="G557" s="38"/>
      <c r="H557" s="37"/>
      <c r="I557" s="37"/>
      <c r="K557" s="38"/>
      <c r="T557" s="39"/>
    </row>
    <row r="558" spans="1:20" ht="13">
      <c r="A558" s="36"/>
      <c r="E558" s="37"/>
      <c r="F558" s="37"/>
      <c r="G558" s="38"/>
      <c r="H558" s="37"/>
      <c r="I558" s="37"/>
      <c r="K558" s="38"/>
      <c r="T558" s="39"/>
    </row>
    <row r="559" spans="1:20" ht="13">
      <c r="A559" s="36"/>
      <c r="E559" s="37"/>
      <c r="F559" s="37"/>
      <c r="G559" s="38"/>
      <c r="H559" s="37"/>
      <c r="I559" s="37"/>
      <c r="K559" s="38"/>
      <c r="T559" s="39"/>
    </row>
    <row r="560" spans="1:20" ht="13">
      <c r="A560" s="36"/>
      <c r="E560" s="37"/>
      <c r="F560" s="37"/>
      <c r="G560" s="38"/>
      <c r="H560" s="37"/>
      <c r="I560" s="37"/>
      <c r="K560" s="38"/>
      <c r="T560" s="39"/>
    </row>
    <row r="561" spans="1:20" ht="13">
      <c r="A561" s="36"/>
      <c r="E561" s="37"/>
      <c r="F561" s="37"/>
      <c r="G561" s="38"/>
      <c r="H561" s="37"/>
      <c r="I561" s="37"/>
      <c r="K561" s="38"/>
      <c r="T561" s="39"/>
    </row>
    <row r="562" spans="1:20" ht="13">
      <c r="A562" s="36"/>
      <c r="E562" s="37"/>
      <c r="F562" s="37"/>
      <c r="G562" s="38"/>
      <c r="H562" s="37"/>
      <c r="I562" s="37"/>
      <c r="K562" s="38"/>
      <c r="T562" s="39"/>
    </row>
    <row r="563" spans="1:20" ht="13">
      <c r="A563" s="36"/>
      <c r="E563" s="37"/>
      <c r="F563" s="37"/>
      <c r="G563" s="38"/>
      <c r="H563" s="37"/>
      <c r="I563" s="37"/>
      <c r="K563" s="38"/>
      <c r="T563" s="39"/>
    </row>
    <row r="564" spans="1:20" ht="13">
      <c r="A564" s="36"/>
      <c r="E564" s="37"/>
      <c r="F564" s="37"/>
      <c r="G564" s="38"/>
      <c r="H564" s="37"/>
      <c r="I564" s="37"/>
      <c r="K564" s="38"/>
      <c r="T564" s="39"/>
    </row>
    <row r="565" spans="1:20" ht="13">
      <c r="A565" s="36"/>
      <c r="E565" s="37"/>
      <c r="F565" s="37"/>
      <c r="G565" s="38"/>
      <c r="H565" s="37"/>
      <c r="I565" s="37"/>
      <c r="K565" s="38"/>
      <c r="T565" s="39"/>
    </row>
    <row r="566" spans="1:20" ht="13">
      <c r="A566" s="36"/>
      <c r="E566" s="37"/>
      <c r="F566" s="37"/>
      <c r="G566" s="38"/>
      <c r="H566" s="37"/>
      <c r="I566" s="37"/>
      <c r="K566" s="38"/>
      <c r="T566" s="39"/>
    </row>
    <row r="567" spans="1:20" ht="13">
      <c r="A567" s="36"/>
      <c r="E567" s="37"/>
      <c r="F567" s="37"/>
      <c r="G567" s="38"/>
      <c r="H567" s="37"/>
      <c r="I567" s="37"/>
      <c r="K567" s="38"/>
      <c r="T567" s="39"/>
    </row>
    <row r="568" spans="1:20" ht="13">
      <c r="A568" s="36"/>
      <c r="E568" s="37"/>
      <c r="F568" s="37"/>
      <c r="G568" s="38"/>
      <c r="H568" s="37"/>
      <c r="I568" s="37"/>
      <c r="K568" s="38"/>
      <c r="T568" s="39"/>
    </row>
    <row r="569" spans="1:20" ht="13">
      <c r="A569" s="36"/>
      <c r="E569" s="37"/>
      <c r="F569" s="37"/>
      <c r="G569" s="38"/>
      <c r="H569" s="37"/>
      <c r="I569" s="37"/>
      <c r="K569" s="38"/>
      <c r="T569" s="39"/>
    </row>
    <row r="570" spans="1:20" ht="13">
      <c r="A570" s="36"/>
      <c r="E570" s="37"/>
      <c r="F570" s="37"/>
      <c r="G570" s="38"/>
      <c r="H570" s="37"/>
      <c r="I570" s="37"/>
      <c r="K570" s="38"/>
      <c r="T570" s="39"/>
    </row>
    <row r="571" spans="1:20" ht="13">
      <c r="A571" s="36"/>
      <c r="E571" s="37"/>
      <c r="F571" s="37"/>
      <c r="G571" s="38"/>
      <c r="H571" s="37"/>
      <c r="I571" s="37"/>
      <c r="K571" s="38"/>
      <c r="T571" s="39"/>
    </row>
    <row r="572" spans="1:20" ht="13">
      <c r="A572" s="36"/>
      <c r="E572" s="37"/>
      <c r="F572" s="37"/>
      <c r="G572" s="38"/>
      <c r="H572" s="37"/>
      <c r="I572" s="37"/>
      <c r="K572" s="38"/>
      <c r="T572" s="39"/>
    </row>
    <row r="573" spans="1:20" ht="13">
      <c r="A573" s="36"/>
      <c r="E573" s="37"/>
      <c r="F573" s="37"/>
      <c r="G573" s="38"/>
      <c r="H573" s="37"/>
      <c r="I573" s="37"/>
      <c r="K573" s="38"/>
      <c r="T573" s="39"/>
    </row>
    <row r="574" spans="1:20" ht="13">
      <c r="A574" s="36"/>
      <c r="E574" s="37"/>
      <c r="F574" s="37"/>
      <c r="G574" s="38"/>
      <c r="H574" s="37"/>
      <c r="I574" s="37"/>
      <c r="K574" s="38"/>
      <c r="T574" s="39"/>
    </row>
    <row r="575" spans="1:20" ht="13">
      <c r="A575" s="36"/>
      <c r="E575" s="37"/>
      <c r="F575" s="37"/>
      <c r="G575" s="38"/>
      <c r="H575" s="37"/>
      <c r="I575" s="37"/>
      <c r="K575" s="38"/>
      <c r="T575" s="39"/>
    </row>
    <row r="576" spans="1:20" ht="13">
      <c r="A576" s="36"/>
      <c r="E576" s="37"/>
      <c r="F576" s="37"/>
      <c r="G576" s="38"/>
      <c r="H576" s="37"/>
      <c r="I576" s="37"/>
      <c r="K576" s="38"/>
      <c r="T576" s="39"/>
    </row>
    <row r="577" spans="1:20" ht="13">
      <c r="A577" s="36"/>
      <c r="E577" s="37"/>
      <c r="F577" s="37"/>
      <c r="G577" s="38"/>
      <c r="H577" s="37"/>
      <c r="I577" s="37"/>
      <c r="K577" s="38"/>
      <c r="T577" s="39"/>
    </row>
    <row r="578" spans="1:20" ht="13">
      <c r="A578" s="36"/>
      <c r="E578" s="37"/>
      <c r="F578" s="37"/>
      <c r="G578" s="38"/>
      <c r="H578" s="37"/>
      <c r="I578" s="37"/>
      <c r="K578" s="38"/>
      <c r="T578" s="39"/>
    </row>
    <row r="579" spans="1:20" ht="13">
      <c r="A579" s="36"/>
      <c r="E579" s="37"/>
      <c r="F579" s="37"/>
      <c r="G579" s="38"/>
      <c r="H579" s="37"/>
      <c r="I579" s="37"/>
      <c r="K579" s="38"/>
      <c r="T579" s="39"/>
    </row>
    <row r="580" spans="1:20" ht="13">
      <c r="A580" s="36"/>
      <c r="E580" s="37"/>
      <c r="F580" s="37"/>
      <c r="G580" s="38"/>
      <c r="H580" s="37"/>
      <c r="I580" s="37"/>
      <c r="K580" s="38"/>
      <c r="T580" s="39"/>
    </row>
    <row r="581" spans="1:20" ht="13">
      <c r="A581" s="36"/>
      <c r="E581" s="37"/>
      <c r="F581" s="37"/>
      <c r="G581" s="38"/>
      <c r="H581" s="37"/>
      <c r="I581" s="37"/>
      <c r="K581" s="38"/>
      <c r="T581" s="39"/>
    </row>
    <row r="582" spans="1:20" ht="13">
      <c r="A582" s="36"/>
      <c r="E582" s="37"/>
      <c r="F582" s="37"/>
      <c r="G582" s="38"/>
      <c r="H582" s="37"/>
      <c r="I582" s="37"/>
      <c r="K582" s="38"/>
      <c r="T582" s="39"/>
    </row>
    <row r="583" spans="1:20" ht="13">
      <c r="A583" s="36"/>
      <c r="E583" s="37"/>
      <c r="F583" s="37"/>
      <c r="G583" s="38"/>
      <c r="H583" s="37"/>
      <c r="I583" s="37"/>
      <c r="K583" s="38"/>
      <c r="T583" s="39"/>
    </row>
    <row r="584" spans="1:20" ht="13">
      <c r="A584" s="36"/>
      <c r="E584" s="37"/>
      <c r="F584" s="37"/>
      <c r="G584" s="38"/>
      <c r="H584" s="37"/>
      <c r="I584" s="37"/>
      <c r="K584" s="38"/>
      <c r="T584" s="39"/>
    </row>
    <row r="585" spans="1:20" ht="13">
      <c r="A585" s="36"/>
      <c r="E585" s="37"/>
      <c r="F585" s="37"/>
      <c r="G585" s="38"/>
      <c r="H585" s="37"/>
      <c r="I585" s="37"/>
      <c r="K585" s="38"/>
      <c r="T585" s="39"/>
    </row>
    <row r="586" spans="1:20" ht="13">
      <c r="A586" s="36"/>
      <c r="E586" s="37"/>
      <c r="F586" s="37"/>
      <c r="G586" s="38"/>
      <c r="H586" s="37"/>
      <c r="I586" s="37"/>
      <c r="K586" s="38"/>
      <c r="T586" s="39"/>
    </row>
    <row r="587" spans="1:20" ht="13">
      <c r="A587" s="36"/>
      <c r="E587" s="37"/>
      <c r="F587" s="37"/>
      <c r="G587" s="38"/>
      <c r="H587" s="37"/>
      <c r="I587" s="37"/>
      <c r="K587" s="38"/>
      <c r="T587" s="39"/>
    </row>
    <row r="588" spans="1:20" ht="13">
      <c r="A588" s="36"/>
      <c r="E588" s="37"/>
      <c r="F588" s="37"/>
      <c r="G588" s="38"/>
      <c r="H588" s="37"/>
      <c r="I588" s="37"/>
      <c r="K588" s="38"/>
      <c r="T588" s="39"/>
    </row>
    <row r="589" spans="1:20" ht="13">
      <c r="A589" s="36"/>
      <c r="E589" s="37"/>
      <c r="F589" s="37"/>
      <c r="G589" s="38"/>
      <c r="H589" s="37"/>
      <c r="I589" s="37"/>
      <c r="K589" s="38"/>
      <c r="T589" s="39"/>
    </row>
    <row r="590" spans="1:20" ht="13">
      <c r="A590" s="36"/>
      <c r="E590" s="37"/>
      <c r="F590" s="37"/>
      <c r="G590" s="38"/>
      <c r="H590" s="37"/>
      <c r="I590" s="37"/>
      <c r="K590" s="38"/>
      <c r="T590" s="39"/>
    </row>
    <row r="591" spans="1:20" ht="13">
      <c r="A591" s="36"/>
      <c r="E591" s="37"/>
      <c r="F591" s="37"/>
      <c r="G591" s="38"/>
      <c r="H591" s="37"/>
      <c r="I591" s="37"/>
      <c r="K591" s="38"/>
      <c r="T591" s="39"/>
    </row>
    <row r="592" spans="1:20" ht="13">
      <c r="A592" s="36"/>
      <c r="E592" s="37"/>
      <c r="F592" s="37"/>
      <c r="G592" s="38"/>
      <c r="H592" s="37"/>
      <c r="I592" s="37"/>
      <c r="K592" s="38"/>
      <c r="T592" s="39"/>
    </row>
    <row r="593" spans="1:20" ht="13">
      <c r="A593" s="36"/>
      <c r="E593" s="37"/>
      <c r="F593" s="37"/>
      <c r="G593" s="38"/>
      <c r="H593" s="37"/>
      <c r="I593" s="37"/>
      <c r="K593" s="38"/>
      <c r="T593" s="39"/>
    </row>
    <row r="594" spans="1:20" ht="13">
      <c r="A594" s="36"/>
      <c r="E594" s="37"/>
      <c r="F594" s="37"/>
      <c r="G594" s="38"/>
      <c r="H594" s="37"/>
      <c r="I594" s="37"/>
      <c r="K594" s="38"/>
      <c r="T594" s="39"/>
    </row>
    <row r="595" spans="1:20" ht="13">
      <c r="A595" s="36"/>
      <c r="E595" s="37"/>
      <c r="F595" s="37"/>
      <c r="G595" s="38"/>
      <c r="H595" s="37"/>
      <c r="I595" s="37"/>
      <c r="K595" s="38"/>
      <c r="T595" s="39"/>
    </row>
    <row r="596" spans="1:20" ht="13">
      <c r="A596" s="36"/>
      <c r="E596" s="37"/>
      <c r="F596" s="37"/>
      <c r="G596" s="38"/>
      <c r="H596" s="37"/>
      <c r="I596" s="37"/>
      <c r="K596" s="38"/>
      <c r="T596" s="39"/>
    </row>
    <row r="597" spans="1:20" ht="13">
      <c r="A597" s="36"/>
      <c r="E597" s="37"/>
      <c r="F597" s="37"/>
      <c r="G597" s="38"/>
      <c r="H597" s="37"/>
      <c r="I597" s="37"/>
      <c r="K597" s="38"/>
      <c r="T597" s="39"/>
    </row>
    <row r="598" spans="1:20" ht="13">
      <c r="A598" s="36"/>
      <c r="E598" s="37"/>
      <c r="F598" s="37"/>
      <c r="G598" s="38"/>
      <c r="H598" s="37"/>
      <c r="I598" s="37"/>
      <c r="K598" s="38"/>
      <c r="T598" s="39"/>
    </row>
    <row r="599" spans="1:20" ht="13">
      <c r="A599" s="36"/>
      <c r="E599" s="37"/>
      <c r="F599" s="37"/>
      <c r="G599" s="38"/>
      <c r="H599" s="37"/>
      <c r="I599" s="37"/>
      <c r="K599" s="38"/>
      <c r="T599" s="39"/>
    </row>
    <row r="600" spans="1:20" ht="13">
      <c r="A600" s="36"/>
      <c r="E600" s="37"/>
      <c r="F600" s="37"/>
      <c r="G600" s="38"/>
      <c r="H600" s="37"/>
      <c r="I600" s="37"/>
      <c r="K600" s="38"/>
      <c r="T600" s="39"/>
    </row>
    <row r="601" spans="1:20" ht="13">
      <c r="A601" s="36"/>
      <c r="E601" s="37"/>
      <c r="F601" s="37"/>
      <c r="G601" s="38"/>
      <c r="H601" s="37"/>
      <c r="I601" s="37"/>
      <c r="K601" s="38"/>
      <c r="T601" s="39"/>
    </row>
    <row r="602" spans="1:20" ht="13">
      <c r="A602" s="36"/>
      <c r="E602" s="37"/>
      <c r="F602" s="37"/>
      <c r="G602" s="38"/>
      <c r="H602" s="37"/>
      <c r="I602" s="37"/>
      <c r="K602" s="38"/>
      <c r="T602" s="39"/>
    </row>
    <row r="603" spans="1:20" ht="13">
      <c r="A603" s="36"/>
      <c r="E603" s="37"/>
      <c r="F603" s="37"/>
      <c r="G603" s="38"/>
      <c r="H603" s="37"/>
      <c r="I603" s="37"/>
      <c r="K603" s="38"/>
      <c r="T603" s="39"/>
    </row>
    <row r="604" spans="1:20" ht="13">
      <c r="A604" s="36"/>
      <c r="E604" s="37"/>
      <c r="F604" s="37"/>
      <c r="G604" s="38"/>
      <c r="H604" s="37"/>
      <c r="I604" s="37"/>
      <c r="K604" s="38"/>
      <c r="T604" s="39"/>
    </row>
    <row r="605" spans="1:20" ht="13">
      <c r="A605" s="36"/>
      <c r="E605" s="37"/>
      <c r="F605" s="37"/>
      <c r="G605" s="38"/>
      <c r="H605" s="37"/>
      <c r="I605" s="37"/>
      <c r="K605" s="38"/>
      <c r="T605" s="39"/>
    </row>
    <row r="606" spans="1:20" ht="13">
      <c r="A606" s="36"/>
      <c r="E606" s="37"/>
      <c r="F606" s="37"/>
      <c r="G606" s="38"/>
      <c r="H606" s="37"/>
      <c r="I606" s="37"/>
      <c r="K606" s="38"/>
      <c r="T606" s="39"/>
    </row>
    <row r="607" spans="1:20" ht="13">
      <c r="A607" s="36"/>
      <c r="E607" s="37"/>
      <c r="F607" s="37"/>
      <c r="G607" s="38"/>
      <c r="H607" s="37"/>
      <c r="I607" s="37"/>
      <c r="K607" s="38"/>
      <c r="T607" s="39"/>
    </row>
    <row r="608" spans="1:20" ht="13">
      <c r="A608" s="36"/>
      <c r="E608" s="37"/>
      <c r="F608" s="37"/>
      <c r="G608" s="38"/>
      <c r="H608" s="37"/>
      <c r="I608" s="37"/>
      <c r="K608" s="38"/>
      <c r="T608" s="39"/>
    </row>
    <row r="609" spans="1:20" ht="13">
      <c r="A609" s="36"/>
      <c r="E609" s="37"/>
      <c r="F609" s="37"/>
      <c r="G609" s="38"/>
      <c r="H609" s="37"/>
      <c r="I609" s="37"/>
      <c r="K609" s="38"/>
      <c r="T609" s="39"/>
    </row>
    <row r="610" spans="1:20" ht="13">
      <c r="A610" s="36"/>
      <c r="E610" s="37"/>
      <c r="F610" s="37"/>
      <c r="G610" s="38"/>
      <c r="H610" s="37"/>
      <c r="I610" s="37"/>
      <c r="K610" s="38"/>
      <c r="T610" s="39"/>
    </row>
    <row r="611" spans="1:20" ht="13">
      <c r="A611" s="36"/>
      <c r="E611" s="37"/>
      <c r="F611" s="37"/>
      <c r="G611" s="38"/>
      <c r="H611" s="37"/>
      <c r="I611" s="37"/>
      <c r="K611" s="38"/>
      <c r="T611" s="39"/>
    </row>
    <row r="612" spans="1:20" ht="13">
      <c r="A612" s="36"/>
      <c r="E612" s="37"/>
      <c r="F612" s="37"/>
      <c r="G612" s="38"/>
      <c r="H612" s="37"/>
      <c r="I612" s="37"/>
      <c r="K612" s="38"/>
      <c r="T612" s="39"/>
    </row>
    <row r="613" spans="1:20" ht="13">
      <c r="A613" s="36"/>
      <c r="E613" s="37"/>
      <c r="F613" s="37"/>
      <c r="G613" s="38"/>
      <c r="H613" s="37"/>
      <c r="I613" s="37"/>
      <c r="K613" s="38"/>
      <c r="T613" s="39"/>
    </row>
    <row r="614" spans="1:20" ht="13">
      <c r="A614" s="36"/>
      <c r="E614" s="37"/>
      <c r="F614" s="37"/>
      <c r="G614" s="38"/>
      <c r="H614" s="37"/>
      <c r="I614" s="37"/>
      <c r="K614" s="38"/>
      <c r="T614" s="39"/>
    </row>
    <row r="615" spans="1:20" ht="13">
      <c r="A615" s="36"/>
      <c r="E615" s="37"/>
      <c r="F615" s="37"/>
      <c r="G615" s="38"/>
      <c r="H615" s="37"/>
      <c r="I615" s="37"/>
      <c r="K615" s="38"/>
      <c r="T615" s="39"/>
    </row>
    <row r="616" spans="1:20" ht="13">
      <c r="A616" s="36"/>
      <c r="E616" s="37"/>
      <c r="F616" s="37"/>
      <c r="G616" s="38"/>
      <c r="H616" s="37"/>
      <c r="I616" s="37"/>
      <c r="K616" s="38"/>
      <c r="T616" s="39"/>
    </row>
    <row r="617" spans="1:20" ht="13">
      <c r="A617" s="36"/>
      <c r="E617" s="37"/>
      <c r="F617" s="37"/>
      <c r="G617" s="38"/>
      <c r="H617" s="37"/>
      <c r="I617" s="37"/>
      <c r="K617" s="38"/>
      <c r="T617" s="39"/>
    </row>
    <row r="618" spans="1:20" ht="13">
      <c r="A618" s="36"/>
      <c r="E618" s="37"/>
      <c r="F618" s="37"/>
      <c r="G618" s="38"/>
      <c r="H618" s="37"/>
      <c r="I618" s="37"/>
      <c r="K618" s="38"/>
      <c r="T618" s="39"/>
    </row>
    <row r="619" spans="1:20" ht="13">
      <c r="A619" s="36"/>
      <c r="E619" s="37"/>
      <c r="F619" s="37"/>
      <c r="G619" s="38"/>
      <c r="H619" s="37"/>
      <c r="I619" s="37"/>
      <c r="K619" s="38"/>
      <c r="T619" s="39"/>
    </row>
    <row r="620" spans="1:20" ht="13">
      <c r="A620" s="36"/>
      <c r="E620" s="37"/>
      <c r="F620" s="37"/>
      <c r="G620" s="38"/>
      <c r="H620" s="37"/>
      <c r="I620" s="37"/>
      <c r="K620" s="38"/>
      <c r="T620" s="39"/>
    </row>
    <row r="621" spans="1:20" ht="13">
      <c r="A621" s="36"/>
      <c r="E621" s="37"/>
      <c r="F621" s="37"/>
      <c r="G621" s="38"/>
      <c r="H621" s="37"/>
      <c r="I621" s="37"/>
      <c r="K621" s="38"/>
      <c r="T621" s="39"/>
    </row>
    <row r="622" spans="1:20" ht="13">
      <c r="A622" s="36"/>
      <c r="E622" s="37"/>
      <c r="F622" s="37"/>
      <c r="G622" s="38"/>
      <c r="H622" s="37"/>
      <c r="I622" s="37"/>
      <c r="K622" s="38"/>
      <c r="T622" s="39"/>
    </row>
    <row r="623" spans="1:20" ht="13">
      <c r="A623" s="36"/>
      <c r="E623" s="37"/>
      <c r="F623" s="37"/>
      <c r="G623" s="38"/>
      <c r="H623" s="37"/>
      <c r="I623" s="37"/>
      <c r="K623" s="38"/>
      <c r="T623" s="39"/>
    </row>
    <row r="624" spans="1:20" ht="13">
      <c r="A624" s="36"/>
      <c r="E624" s="37"/>
      <c r="F624" s="37"/>
      <c r="G624" s="38"/>
      <c r="H624" s="37"/>
      <c r="I624" s="37"/>
      <c r="K624" s="38"/>
      <c r="T624" s="39"/>
    </row>
    <row r="625" spans="1:20" ht="13">
      <c r="A625" s="36"/>
      <c r="E625" s="37"/>
      <c r="F625" s="37"/>
      <c r="G625" s="38"/>
      <c r="H625" s="37"/>
      <c r="I625" s="37"/>
      <c r="K625" s="38"/>
      <c r="T625" s="39"/>
    </row>
    <row r="626" spans="1:20" ht="13">
      <c r="A626" s="36"/>
      <c r="E626" s="37"/>
      <c r="F626" s="37"/>
      <c r="G626" s="38"/>
      <c r="H626" s="37"/>
      <c r="I626" s="37"/>
      <c r="K626" s="38"/>
      <c r="T626" s="39"/>
    </row>
    <row r="627" spans="1:20" ht="13">
      <c r="A627" s="36"/>
      <c r="E627" s="37"/>
      <c r="F627" s="37"/>
      <c r="G627" s="38"/>
      <c r="H627" s="37"/>
      <c r="I627" s="37"/>
      <c r="K627" s="38"/>
      <c r="T627" s="39"/>
    </row>
    <row r="628" spans="1:20" ht="13">
      <c r="A628" s="36"/>
      <c r="E628" s="37"/>
      <c r="F628" s="37"/>
      <c r="G628" s="38"/>
      <c r="H628" s="37"/>
      <c r="I628" s="37"/>
      <c r="K628" s="38"/>
      <c r="T628" s="39"/>
    </row>
    <row r="629" spans="1:20" ht="13">
      <c r="A629" s="36"/>
      <c r="E629" s="37"/>
      <c r="F629" s="37"/>
      <c r="G629" s="38"/>
      <c r="H629" s="37"/>
      <c r="I629" s="37"/>
      <c r="K629" s="38"/>
      <c r="T629" s="39"/>
    </row>
    <row r="630" spans="1:20" ht="13">
      <c r="A630" s="36"/>
      <c r="E630" s="37"/>
      <c r="F630" s="37"/>
      <c r="G630" s="38"/>
      <c r="H630" s="37"/>
      <c r="I630" s="37"/>
      <c r="K630" s="38"/>
      <c r="T630" s="39"/>
    </row>
    <row r="631" spans="1:20" ht="13">
      <c r="A631" s="36"/>
      <c r="E631" s="37"/>
      <c r="F631" s="37"/>
      <c r="G631" s="38"/>
      <c r="H631" s="37"/>
      <c r="I631" s="37"/>
      <c r="K631" s="38"/>
      <c r="T631" s="39"/>
    </row>
    <row r="632" spans="1:20" ht="13">
      <c r="A632" s="36"/>
      <c r="E632" s="37"/>
      <c r="F632" s="37"/>
      <c r="G632" s="38"/>
      <c r="H632" s="37"/>
      <c r="I632" s="37"/>
      <c r="K632" s="38"/>
      <c r="T632" s="39"/>
    </row>
    <row r="633" spans="1:20" ht="13">
      <c r="A633" s="36"/>
      <c r="E633" s="37"/>
      <c r="F633" s="37"/>
      <c r="G633" s="38"/>
      <c r="H633" s="37"/>
      <c r="I633" s="37"/>
      <c r="K633" s="38"/>
      <c r="T633" s="39"/>
    </row>
    <row r="634" spans="1:20" ht="13">
      <c r="A634" s="36"/>
      <c r="E634" s="37"/>
      <c r="F634" s="37"/>
      <c r="G634" s="38"/>
      <c r="H634" s="37"/>
      <c r="I634" s="37"/>
      <c r="K634" s="38"/>
      <c r="T634" s="39"/>
    </row>
    <row r="635" spans="1:20" ht="13">
      <c r="A635" s="36"/>
      <c r="E635" s="37"/>
      <c r="F635" s="37"/>
      <c r="G635" s="38"/>
      <c r="H635" s="37"/>
      <c r="I635" s="37"/>
      <c r="K635" s="38"/>
      <c r="T635" s="39"/>
    </row>
    <row r="636" spans="1:20" ht="13">
      <c r="A636" s="36"/>
      <c r="E636" s="37"/>
      <c r="F636" s="37"/>
      <c r="G636" s="38"/>
      <c r="H636" s="37"/>
      <c r="I636" s="37"/>
      <c r="K636" s="38"/>
      <c r="T636" s="39"/>
    </row>
    <row r="637" spans="1:20" ht="13">
      <c r="A637" s="36"/>
      <c r="E637" s="37"/>
      <c r="F637" s="37"/>
      <c r="G637" s="38"/>
      <c r="H637" s="37"/>
      <c r="I637" s="37"/>
      <c r="K637" s="38"/>
      <c r="T637" s="39"/>
    </row>
    <row r="638" spans="1:20" ht="13">
      <c r="A638" s="36"/>
      <c r="E638" s="37"/>
      <c r="F638" s="37"/>
      <c r="G638" s="38"/>
      <c r="H638" s="37"/>
      <c r="I638" s="37"/>
      <c r="K638" s="38"/>
      <c r="T638" s="39"/>
    </row>
    <row r="639" spans="1:20" ht="13">
      <c r="A639" s="36"/>
      <c r="E639" s="37"/>
      <c r="F639" s="37"/>
      <c r="G639" s="38"/>
      <c r="H639" s="37"/>
      <c r="I639" s="37"/>
      <c r="K639" s="38"/>
      <c r="T639" s="39"/>
    </row>
    <row r="640" spans="1:20" ht="13">
      <c r="A640" s="36"/>
      <c r="E640" s="37"/>
      <c r="F640" s="37"/>
      <c r="G640" s="38"/>
      <c r="H640" s="37"/>
      <c r="I640" s="37"/>
      <c r="K640" s="38"/>
      <c r="T640" s="39"/>
    </row>
    <row r="641" spans="1:20" ht="13">
      <c r="A641" s="36"/>
      <c r="E641" s="37"/>
      <c r="F641" s="37"/>
      <c r="G641" s="38"/>
      <c r="H641" s="37"/>
      <c r="I641" s="37"/>
      <c r="K641" s="38"/>
      <c r="T641" s="39"/>
    </row>
    <row r="642" spans="1:20" ht="13">
      <c r="A642" s="36"/>
      <c r="E642" s="37"/>
      <c r="F642" s="37"/>
      <c r="G642" s="38"/>
      <c r="H642" s="37"/>
      <c r="I642" s="37"/>
      <c r="K642" s="38"/>
      <c r="T642" s="39"/>
    </row>
    <row r="643" spans="1:20" ht="13">
      <c r="A643" s="36"/>
      <c r="E643" s="37"/>
      <c r="F643" s="37"/>
      <c r="G643" s="38"/>
      <c r="H643" s="37"/>
      <c r="I643" s="37"/>
      <c r="K643" s="38"/>
      <c r="T643" s="39"/>
    </row>
    <row r="644" spans="1:20" ht="13">
      <c r="A644" s="36"/>
      <c r="E644" s="37"/>
      <c r="F644" s="37"/>
      <c r="G644" s="38"/>
      <c r="H644" s="37"/>
      <c r="I644" s="37"/>
      <c r="K644" s="38"/>
      <c r="T644" s="39"/>
    </row>
    <row r="645" spans="1:20" ht="13">
      <c r="A645" s="36"/>
      <c r="E645" s="37"/>
      <c r="F645" s="37"/>
      <c r="G645" s="38"/>
      <c r="H645" s="37"/>
      <c r="I645" s="37"/>
      <c r="K645" s="38"/>
      <c r="T645" s="39"/>
    </row>
    <row r="646" spans="1:20" ht="13">
      <c r="A646" s="36"/>
      <c r="E646" s="37"/>
      <c r="F646" s="37"/>
      <c r="G646" s="38"/>
      <c r="H646" s="37"/>
      <c r="I646" s="37"/>
      <c r="K646" s="38"/>
      <c r="T646" s="39"/>
    </row>
    <row r="647" spans="1:20" ht="13">
      <c r="A647" s="36"/>
      <c r="E647" s="37"/>
      <c r="F647" s="37"/>
      <c r="G647" s="38"/>
      <c r="H647" s="37"/>
      <c r="I647" s="37"/>
      <c r="K647" s="38"/>
      <c r="T647" s="39"/>
    </row>
    <row r="648" spans="1:20" ht="13">
      <c r="A648" s="36"/>
      <c r="E648" s="37"/>
      <c r="F648" s="37"/>
      <c r="G648" s="38"/>
      <c r="H648" s="37"/>
      <c r="I648" s="37"/>
      <c r="K648" s="38"/>
      <c r="T648" s="39"/>
    </row>
    <row r="649" spans="1:20" ht="13">
      <c r="A649" s="36"/>
      <c r="E649" s="37"/>
      <c r="F649" s="37"/>
      <c r="G649" s="38"/>
      <c r="H649" s="37"/>
      <c r="I649" s="37"/>
      <c r="K649" s="38"/>
      <c r="T649" s="39"/>
    </row>
    <row r="650" spans="1:20" ht="13">
      <c r="A650" s="36"/>
      <c r="E650" s="37"/>
      <c r="F650" s="37"/>
      <c r="G650" s="38"/>
      <c r="H650" s="37"/>
      <c r="I650" s="37"/>
      <c r="K650" s="38"/>
      <c r="T650" s="39"/>
    </row>
    <row r="651" spans="1:20" ht="13">
      <c r="A651" s="36"/>
      <c r="E651" s="37"/>
      <c r="F651" s="37"/>
      <c r="G651" s="38"/>
      <c r="H651" s="37"/>
      <c r="I651" s="37"/>
      <c r="K651" s="38"/>
      <c r="T651" s="39"/>
    </row>
    <row r="652" spans="1:20" ht="13">
      <c r="A652" s="36"/>
      <c r="E652" s="37"/>
      <c r="F652" s="37"/>
      <c r="G652" s="38"/>
      <c r="H652" s="37"/>
      <c r="I652" s="37"/>
      <c r="K652" s="38"/>
      <c r="T652" s="39"/>
    </row>
    <row r="653" spans="1:20" ht="13">
      <c r="A653" s="36"/>
      <c r="E653" s="37"/>
      <c r="F653" s="37"/>
      <c r="G653" s="38"/>
      <c r="H653" s="37"/>
      <c r="I653" s="37"/>
      <c r="K653" s="38"/>
      <c r="T653" s="39"/>
    </row>
    <row r="654" spans="1:20" ht="13">
      <c r="A654" s="36"/>
      <c r="E654" s="37"/>
      <c r="F654" s="37"/>
      <c r="G654" s="38"/>
      <c r="H654" s="37"/>
      <c r="I654" s="37"/>
      <c r="K654" s="38"/>
      <c r="T654" s="39"/>
    </row>
    <row r="655" spans="1:20" ht="13">
      <c r="A655" s="36"/>
      <c r="E655" s="37"/>
      <c r="F655" s="37"/>
      <c r="G655" s="38"/>
      <c r="H655" s="37"/>
      <c r="I655" s="37"/>
      <c r="K655" s="38"/>
      <c r="T655" s="39"/>
    </row>
    <row r="656" spans="1:20" ht="13">
      <c r="A656" s="36"/>
      <c r="E656" s="37"/>
      <c r="F656" s="37"/>
      <c r="G656" s="38"/>
      <c r="H656" s="37"/>
      <c r="I656" s="37"/>
      <c r="K656" s="38"/>
      <c r="T656" s="39"/>
    </row>
    <row r="657" spans="1:20" ht="13">
      <c r="A657" s="36"/>
      <c r="E657" s="37"/>
      <c r="F657" s="37"/>
      <c r="G657" s="38"/>
      <c r="H657" s="37"/>
      <c r="I657" s="37"/>
      <c r="K657" s="38"/>
      <c r="T657" s="39"/>
    </row>
    <row r="658" spans="1:20" ht="13">
      <c r="A658" s="36"/>
      <c r="E658" s="37"/>
      <c r="F658" s="37"/>
      <c r="G658" s="38"/>
      <c r="H658" s="37"/>
      <c r="I658" s="37"/>
      <c r="K658" s="38"/>
      <c r="T658" s="39"/>
    </row>
    <row r="659" spans="1:20" ht="13">
      <c r="A659" s="36"/>
      <c r="E659" s="37"/>
      <c r="F659" s="37"/>
      <c r="G659" s="38"/>
      <c r="H659" s="37"/>
      <c r="I659" s="37"/>
      <c r="K659" s="38"/>
      <c r="T659" s="39"/>
    </row>
    <row r="660" spans="1:20" ht="13">
      <c r="A660" s="36"/>
      <c r="E660" s="37"/>
      <c r="F660" s="37"/>
      <c r="G660" s="38"/>
      <c r="H660" s="37"/>
      <c r="I660" s="37"/>
      <c r="K660" s="38"/>
      <c r="T660" s="39"/>
    </row>
    <row r="661" spans="1:20" ht="13">
      <c r="A661" s="36"/>
      <c r="E661" s="37"/>
      <c r="F661" s="37"/>
      <c r="G661" s="38"/>
      <c r="H661" s="37"/>
      <c r="I661" s="37"/>
      <c r="K661" s="38"/>
      <c r="T661" s="39"/>
    </row>
    <row r="662" spans="1:20" ht="13">
      <c r="A662" s="36"/>
      <c r="E662" s="37"/>
      <c r="F662" s="37"/>
      <c r="G662" s="38"/>
      <c r="H662" s="37"/>
      <c r="I662" s="37"/>
      <c r="K662" s="38"/>
      <c r="T662" s="39"/>
    </row>
    <row r="663" spans="1:20" ht="13">
      <c r="A663" s="36"/>
      <c r="E663" s="37"/>
      <c r="F663" s="37"/>
      <c r="G663" s="38"/>
      <c r="H663" s="37"/>
      <c r="I663" s="37"/>
      <c r="K663" s="38"/>
      <c r="T663" s="39"/>
    </row>
    <row r="664" spans="1:20" ht="13">
      <c r="A664" s="36"/>
      <c r="E664" s="37"/>
      <c r="F664" s="37"/>
      <c r="G664" s="38"/>
      <c r="H664" s="37"/>
      <c r="I664" s="37"/>
      <c r="K664" s="38"/>
      <c r="T664" s="39"/>
    </row>
    <row r="665" spans="1:20" ht="13">
      <c r="A665" s="36"/>
      <c r="E665" s="37"/>
      <c r="F665" s="37"/>
      <c r="G665" s="38"/>
      <c r="H665" s="37"/>
      <c r="I665" s="37"/>
      <c r="K665" s="38"/>
      <c r="T665" s="39"/>
    </row>
    <row r="666" spans="1:20" ht="13">
      <c r="A666" s="36"/>
      <c r="E666" s="37"/>
      <c r="F666" s="37"/>
      <c r="G666" s="38"/>
      <c r="H666" s="37"/>
      <c r="I666" s="37"/>
      <c r="K666" s="38"/>
      <c r="T666" s="39"/>
    </row>
    <row r="667" spans="1:20" ht="13">
      <c r="A667" s="36"/>
      <c r="E667" s="37"/>
      <c r="F667" s="37"/>
      <c r="G667" s="38"/>
      <c r="H667" s="37"/>
      <c r="I667" s="37"/>
      <c r="K667" s="38"/>
      <c r="T667" s="39"/>
    </row>
    <row r="668" spans="1:20" ht="13">
      <c r="A668" s="36"/>
      <c r="E668" s="37"/>
      <c r="F668" s="37"/>
      <c r="G668" s="38"/>
      <c r="H668" s="37"/>
      <c r="I668" s="37"/>
      <c r="K668" s="38"/>
      <c r="T668" s="39"/>
    </row>
    <row r="669" spans="1:20" ht="13">
      <c r="A669" s="36"/>
      <c r="E669" s="37"/>
      <c r="F669" s="37"/>
      <c r="G669" s="38"/>
      <c r="H669" s="37"/>
      <c r="I669" s="37"/>
      <c r="K669" s="38"/>
      <c r="T669" s="39"/>
    </row>
    <row r="670" spans="1:20" ht="13">
      <c r="A670" s="36"/>
      <c r="E670" s="37"/>
      <c r="F670" s="37"/>
      <c r="G670" s="38"/>
      <c r="H670" s="37"/>
      <c r="I670" s="37"/>
      <c r="K670" s="38"/>
      <c r="T670" s="39"/>
    </row>
    <row r="671" spans="1:20" ht="13">
      <c r="A671" s="36"/>
      <c r="E671" s="37"/>
      <c r="F671" s="37"/>
      <c r="G671" s="38"/>
      <c r="H671" s="37"/>
      <c r="I671" s="37"/>
      <c r="K671" s="38"/>
      <c r="T671" s="39"/>
    </row>
    <row r="672" spans="1:20" ht="13">
      <c r="A672" s="36"/>
      <c r="E672" s="37"/>
      <c r="F672" s="37"/>
      <c r="G672" s="38"/>
      <c r="H672" s="37"/>
      <c r="I672" s="37"/>
      <c r="K672" s="38"/>
      <c r="T672" s="39"/>
    </row>
    <row r="673" spans="1:20" ht="13">
      <c r="A673" s="36"/>
      <c r="E673" s="37"/>
      <c r="F673" s="37"/>
      <c r="G673" s="38"/>
      <c r="H673" s="37"/>
      <c r="I673" s="37"/>
      <c r="K673" s="38"/>
      <c r="T673" s="39"/>
    </row>
    <row r="674" spans="1:20" ht="13">
      <c r="A674" s="36"/>
      <c r="E674" s="37"/>
      <c r="F674" s="37"/>
      <c r="G674" s="38"/>
      <c r="H674" s="37"/>
      <c r="I674" s="37"/>
      <c r="K674" s="38"/>
      <c r="T674" s="39"/>
    </row>
    <row r="675" spans="1:20" ht="13">
      <c r="A675" s="36"/>
      <c r="E675" s="37"/>
      <c r="F675" s="37"/>
      <c r="G675" s="38"/>
      <c r="H675" s="37"/>
      <c r="I675" s="37"/>
      <c r="K675" s="38"/>
      <c r="T675" s="39"/>
    </row>
    <row r="676" spans="1:20" ht="13">
      <c r="A676" s="36"/>
      <c r="E676" s="37"/>
      <c r="F676" s="37"/>
      <c r="G676" s="38"/>
      <c r="H676" s="37"/>
      <c r="I676" s="37"/>
      <c r="K676" s="38"/>
      <c r="T676" s="39"/>
    </row>
    <row r="677" spans="1:20" ht="13">
      <c r="A677" s="36"/>
      <c r="E677" s="37"/>
      <c r="F677" s="37"/>
      <c r="G677" s="38"/>
      <c r="H677" s="37"/>
      <c r="I677" s="37"/>
      <c r="K677" s="38"/>
      <c r="T677" s="39"/>
    </row>
    <row r="678" spans="1:20" ht="13">
      <c r="A678" s="36"/>
      <c r="E678" s="37"/>
      <c r="F678" s="37"/>
      <c r="G678" s="38"/>
      <c r="H678" s="37"/>
      <c r="I678" s="37"/>
      <c r="K678" s="38"/>
      <c r="T678" s="39"/>
    </row>
    <row r="679" spans="1:20" ht="13">
      <c r="A679" s="36"/>
      <c r="E679" s="37"/>
      <c r="F679" s="37"/>
      <c r="G679" s="38"/>
      <c r="H679" s="37"/>
      <c r="I679" s="37"/>
      <c r="K679" s="38"/>
      <c r="T679" s="39"/>
    </row>
    <row r="680" spans="1:20" ht="13">
      <c r="A680" s="36"/>
      <c r="E680" s="37"/>
      <c r="F680" s="37"/>
      <c r="G680" s="38"/>
      <c r="H680" s="37"/>
      <c r="I680" s="37"/>
      <c r="K680" s="38"/>
      <c r="T680" s="39"/>
    </row>
    <row r="681" spans="1:20" ht="13">
      <c r="A681" s="36"/>
      <c r="E681" s="37"/>
      <c r="F681" s="37"/>
      <c r="G681" s="38"/>
      <c r="H681" s="37"/>
      <c r="I681" s="37"/>
      <c r="K681" s="38"/>
      <c r="T681" s="39"/>
    </row>
    <row r="682" spans="1:20" ht="13">
      <c r="A682" s="36"/>
      <c r="E682" s="37"/>
      <c r="F682" s="37"/>
      <c r="G682" s="38"/>
      <c r="H682" s="37"/>
      <c r="I682" s="37"/>
      <c r="K682" s="38"/>
      <c r="T682" s="39"/>
    </row>
    <row r="683" spans="1:20" ht="13">
      <c r="A683" s="36"/>
      <c r="E683" s="37"/>
      <c r="F683" s="37"/>
      <c r="G683" s="38"/>
      <c r="H683" s="37"/>
      <c r="I683" s="37"/>
      <c r="K683" s="38"/>
      <c r="T683" s="39"/>
    </row>
    <row r="684" spans="1:20" ht="13">
      <c r="A684" s="36"/>
      <c r="E684" s="37"/>
      <c r="F684" s="37"/>
      <c r="G684" s="38"/>
      <c r="H684" s="37"/>
      <c r="I684" s="37"/>
      <c r="K684" s="38"/>
      <c r="T684" s="39"/>
    </row>
    <row r="685" spans="1:20" ht="13">
      <c r="A685" s="36"/>
      <c r="E685" s="37"/>
      <c r="F685" s="37"/>
      <c r="G685" s="38"/>
      <c r="H685" s="37"/>
      <c r="I685" s="37"/>
      <c r="K685" s="38"/>
      <c r="T685" s="39"/>
    </row>
    <row r="686" spans="1:20" ht="13">
      <c r="A686" s="36"/>
      <c r="E686" s="37"/>
      <c r="F686" s="37"/>
      <c r="G686" s="38"/>
      <c r="H686" s="37"/>
      <c r="I686" s="37"/>
      <c r="K686" s="38"/>
      <c r="T686" s="39"/>
    </row>
    <row r="687" spans="1:20" ht="13">
      <c r="A687" s="36"/>
      <c r="E687" s="37"/>
      <c r="F687" s="37"/>
      <c r="G687" s="38"/>
      <c r="H687" s="37"/>
      <c r="I687" s="37"/>
      <c r="K687" s="38"/>
      <c r="T687" s="39"/>
    </row>
    <row r="688" spans="1:20" ht="13">
      <c r="A688" s="36"/>
      <c r="E688" s="37"/>
      <c r="F688" s="37"/>
      <c r="G688" s="38"/>
      <c r="H688" s="37"/>
      <c r="I688" s="37"/>
      <c r="K688" s="38"/>
      <c r="T688" s="39"/>
    </row>
    <row r="689" spans="1:20" ht="13">
      <c r="A689" s="36"/>
      <c r="E689" s="37"/>
      <c r="F689" s="37"/>
      <c r="G689" s="38"/>
      <c r="H689" s="37"/>
      <c r="I689" s="37"/>
      <c r="K689" s="38"/>
      <c r="T689" s="39"/>
    </row>
    <row r="690" spans="1:20" ht="13">
      <c r="A690" s="36"/>
      <c r="E690" s="37"/>
      <c r="F690" s="37"/>
      <c r="G690" s="38"/>
      <c r="H690" s="37"/>
      <c r="I690" s="37"/>
      <c r="K690" s="38"/>
      <c r="T690" s="39"/>
    </row>
    <row r="691" spans="1:20" ht="13">
      <c r="A691" s="36"/>
      <c r="E691" s="37"/>
      <c r="F691" s="37"/>
      <c r="G691" s="38"/>
      <c r="H691" s="37"/>
      <c r="I691" s="37"/>
      <c r="K691" s="38"/>
      <c r="T691" s="39"/>
    </row>
    <row r="692" spans="1:20" ht="13">
      <c r="A692" s="36"/>
      <c r="E692" s="37"/>
      <c r="F692" s="37"/>
      <c r="G692" s="38"/>
      <c r="H692" s="37"/>
      <c r="I692" s="37"/>
      <c r="K692" s="38"/>
      <c r="T692" s="39"/>
    </row>
    <row r="693" spans="1:20" ht="13">
      <c r="A693" s="36"/>
      <c r="E693" s="37"/>
      <c r="F693" s="37"/>
      <c r="G693" s="38"/>
      <c r="H693" s="37"/>
      <c r="I693" s="37"/>
      <c r="K693" s="38"/>
      <c r="T693" s="39"/>
    </row>
    <row r="694" spans="1:20" ht="13">
      <c r="A694" s="36"/>
      <c r="E694" s="37"/>
      <c r="F694" s="37"/>
      <c r="G694" s="38"/>
      <c r="H694" s="37"/>
      <c r="I694" s="37"/>
      <c r="K694" s="38"/>
      <c r="T694" s="39"/>
    </row>
    <row r="695" spans="1:20" ht="13">
      <c r="A695" s="36"/>
      <c r="E695" s="37"/>
      <c r="F695" s="37"/>
      <c r="G695" s="38"/>
      <c r="H695" s="37"/>
      <c r="I695" s="37"/>
      <c r="K695" s="38"/>
      <c r="T695" s="39"/>
    </row>
    <row r="696" spans="1:20" ht="13">
      <c r="A696" s="36"/>
      <c r="E696" s="37"/>
      <c r="F696" s="37"/>
      <c r="G696" s="38"/>
      <c r="H696" s="37"/>
      <c r="I696" s="37"/>
      <c r="K696" s="38"/>
      <c r="T696" s="39"/>
    </row>
    <row r="697" spans="1:20" ht="13">
      <c r="A697" s="36"/>
      <c r="E697" s="37"/>
      <c r="F697" s="37"/>
      <c r="G697" s="38"/>
      <c r="H697" s="37"/>
      <c r="I697" s="37"/>
      <c r="K697" s="38"/>
      <c r="T697" s="39"/>
    </row>
    <row r="698" spans="1:20" ht="13">
      <c r="A698" s="36"/>
      <c r="E698" s="37"/>
      <c r="F698" s="37"/>
      <c r="G698" s="38"/>
      <c r="H698" s="37"/>
      <c r="I698" s="37"/>
      <c r="K698" s="38"/>
      <c r="T698" s="39"/>
    </row>
    <row r="699" spans="1:20" ht="13">
      <c r="A699" s="36"/>
      <c r="E699" s="37"/>
      <c r="F699" s="37"/>
      <c r="G699" s="38"/>
      <c r="H699" s="37"/>
      <c r="I699" s="37"/>
      <c r="K699" s="38"/>
      <c r="T699" s="39"/>
    </row>
    <row r="700" spans="1:20" ht="13">
      <c r="A700" s="36"/>
      <c r="E700" s="37"/>
      <c r="F700" s="37"/>
      <c r="G700" s="38"/>
      <c r="H700" s="37"/>
      <c r="I700" s="37"/>
      <c r="K700" s="38"/>
      <c r="T700" s="39"/>
    </row>
    <row r="701" spans="1:20" ht="13">
      <c r="A701" s="36"/>
      <c r="E701" s="37"/>
      <c r="F701" s="37"/>
      <c r="G701" s="38"/>
      <c r="H701" s="37"/>
      <c r="I701" s="37"/>
      <c r="K701" s="38"/>
      <c r="T701" s="39"/>
    </row>
    <row r="702" spans="1:20" ht="13">
      <c r="A702" s="36"/>
      <c r="E702" s="37"/>
      <c r="F702" s="37"/>
      <c r="G702" s="38"/>
      <c r="H702" s="37"/>
      <c r="I702" s="37"/>
      <c r="K702" s="38"/>
      <c r="T702" s="39"/>
    </row>
    <row r="703" spans="1:20" ht="13">
      <c r="A703" s="36"/>
      <c r="E703" s="37"/>
      <c r="F703" s="37"/>
      <c r="G703" s="38"/>
      <c r="H703" s="37"/>
      <c r="I703" s="37"/>
      <c r="K703" s="38"/>
      <c r="T703" s="39"/>
    </row>
    <row r="704" spans="1:20" ht="13">
      <c r="A704" s="36"/>
      <c r="E704" s="37"/>
      <c r="F704" s="37"/>
      <c r="G704" s="38"/>
      <c r="H704" s="37"/>
      <c r="I704" s="37"/>
      <c r="K704" s="38"/>
      <c r="T704" s="39"/>
    </row>
    <row r="705" spans="1:20" ht="13">
      <c r="A705" s="36"/>
      <c r="E705" s="37"/>
      <c r="F705" s="37"/>
      <c r="G705" s="38"/>
      <c r="H705" s="37"/>
      <c r="I705" s="37"/>
      <c r="K705" s="38"/>
      <c r="T705" s="39"/>
    </row>
    <row r="706" spans="1:20" ht="13">
      <c r="A706" s="36"/>
      <c r="E706" s="37"/>
      <c r="F706" s="37"/>
      <c r="G706" s="38"/>
      <c r="H706" s="37"/>
      <c r="I706" s="37"/>
      <c r="K706" s="38"/>
      <c r="T706" s="39"/>
    </row>
    <row r="707" spans="1:20" ht="13">
      <c r="A707" s="36"/>
      <c r="E707" s="37"/>
      <c r="F707" s="37"/>
      <c r="G707" s="38"/>
      <c r="H707" s="37"/>
      <c r="I707" s="37"/>
      <c r="K707" s="38"/>
      <c r="T707" s="39"/>
    </row>
    <row r="708" spans="1:20" ht="13">
      <c r="A708" s="36"/>
      <c r="E708" s="37"/>
      <c r="F708" s="37"/>
      <c r="G708" s="38"/>
      <c r="H708" s="37"/>
      <c r="I708" s="37"/>
      <c r="K708" s="38"/>
      <c r="T708" s="39"/>
    </row>
    <row r="709" spans="1:20" ht="13">
      <c r="A709" s="36"/>
      <c r="E709" s="37"/>
      <c r="F709" s="37"/>
      <c r="G709" s="38"/>
      <c r="H709" s="37"/>
      <c r="I709" s="37"/>
      <c r="K709" s="38"/>
      <c r="T709" s="39"/>
    </row>
    <row r="710" spans="1:20" ht="13">
      <c r="A710" s="36"/>
      <c r="E710" s="37"/>
      <c r="F710" s="37"/>
      <c r="G710" s="38"/>
      <c r="H710" s="37"/>
      <c r="I710" s="37"/>
      <c r="K710" s="38"/>
      <c r="T710" s="39"/>
    </row>
    <row r="711" spans="1:20" ht="13">
      <c r="A711" s="36"/>
      <c r="E711" s="37"/>
      <c r="F711" s="37"/>
      <c r="G711" s="38"/>
      <c r="H711" s="37"/>
      <c r="I711" s="37"/>
      <c r="K711" s="38"/>
      <c r="T711" s="39"/>
    </row>
    <row r="712" spans="1:20" ht="13">
      <c r="A712" s="36"/>
      <c r="E712" s="37"/>
      <c r="F712" s="37"/>
      <c r="G712" s="38"/>
      <c r="H712" s="37"/>
      <c r="I712" s="37"/>
      <c r="K712" s="38"/>
      <c r="T712" s="39"/>
    </row>
    <row r="713" spans="1:20" ht="13">
      <c r="A713" s="36"/>
      <c r="E713" s="37"/>
      <c r="F713" s="37"/>
      <c r="G713" s="38"/>
      <c r="H713" s="37"/>
      <c r="I713" s="37"/>
      <c r="K713" s="38"/>
      <c r="T713" s="39"/>
    </row>
    <row r="714" spans="1:20" ht="13">
      <c r="A714" s="36"/>
      <c r="E714" s="37"/>
      <c r="F714" s="37"/>
      <c r="G714" s="38"/>
      <c r="H714" s="37"/>
      <c r="I714" s="37"/>
      <c r="K714" s="38"/>
      <c r="T714" s="39"/>
    </row>
    <row r="715" spans="1:20" ht="13">
      <c r="A715" s="36"/>
      <c r="E715" s="37"/>
      <c r="F715" s="37"/>
      <c r="G715" s="38"/>
      <c r="H715" s="37"/>
      <c r="I715" s="37"/>
      <c r="K715" s="38"/>
      <c r="T715" s="39"/>
    </row>
    <row r="716" spans="1:20" ht="13">
      <c r="A716" s="36"/>
      <c r="E716" s="37"/>
      <c r="F716" s="37"/>
      <c r="G716" s="38"/>
      <c r="H716" s="37"/>
      <c r="I716" s="37"/>
      <c r="K716" s="38"/>
      <c r="T716" s="39"/>
    </row>
    <row r="717" spans="1:20" ht="13">
      <c r="A717" s="36"/>
      <c r="E717" s="37"/>
      <c r="F717" s="37"/>
      <c r="G717" s="38"/>
      <c r="H717" s="37"/>
      <c r="I717" s="37"/>
      <c r="K717" s="38"/>
      <c r="T717" s="39"/>
    </row>
    <row r="718" spans="1:20" ht="13">
      <c r="A718" s="36"/>
      <c r="E718" s="37"/>
      <c r="F718" s="37"/>
      <c r="G718" s="38"/>
      <c r="H718" s="37"/>
      <c r="I718" s="37"/>
      <c r="K718" s="38"/>
      <c r="T718" s="39"/>
    </row>
    <row r="719" spans="1:20" ht="13">
      <c r="A719" s="36"/>
      <c r="E719" s="37"/>
      <c r="F719" s="37"/>
      <c r="G719" s="38"/>
      <c r="H719" s="37"/>
      <c r="I719" s="37"/>
      <c r="K719" s="38"/>
      <c r="T719" s="39"/>
    </row>
    <row r="720" spans="1:20" ht="13">
      <c r="A720" s="36"/>
      <c r="E720" s="37"/>
      <c r="F720" s="37"/>
      <c r="G720" s="38"/>
      <c r="H720" s="37"/>
      <c r="I720" s="37"/>
      <c r="K720" s="38"/>
      <c r="T720" s="39"/>
    </row>
    <row r="721" spans="1:20" ht="13">
      <c r="A721" s="36"/>
      <c r="E721" s="37"/>
      <c r="F721" s="37"/>
      <c r="G721" s="38"/>
      <c r="H721" s="37"/>
      <c r="I721" s="37"/>
      <c r="K721" s="38"/>
      <c r="T721" s="39"/>
    </row>
    <row r="722" spans="1:20" ht="13">
      <c r="A722" s="36"/>
      <c r="E722" s="37"/>
      <c r="F722" s="37"/>
      <c r="G722" s="38"/>
      <c r="H722" s="37"/>
      <c r="I722" s="37"/>
      <c r="K722" s="38"/>
      <c r="T722" s="39"/>
    </row>
    <row r="723" spans="1:20" ht="13">
      <c r="A723" s="36"/>
      <c r="E723" s="37"/>
      <c r="F723" s="37"/>
      <c r="G723" s="38"/>
      <c r="H723" s="37"/>
      <c r="I723" s="37"/>
      <c r="K723" s="38"/>
      <c r="T723" s="39"/>
    </row>
    <row r="724" spans="1:20" ht="13">
      <c r="A724" s="36"/>
      <c r="E724" s="37"/>
      <c r="F724" s="37"/>
      <c r="G724" s="38"/>
      <c r="H724" s="37"/>
      <c r="I724" s="37"/>
      <c r="K724" s="38"/>
      <c r="T724" s="39"/>
    </row>
    <row r="725" spans="1:20" ht="13">
      <c r="A725" s="36"/>
      <c r="E725" s="37"/>
      <c r="F725" s="37"/>
      <c r="G725" s="38"/>
      <c r="H725" s="37"/>
      <c r="I725" s="37"/>
      <c r="K725" s="38"/>
      <c r="T725" s="39"/>
    </row>
    <row r="726" spans="1:20" ht="13">
      <c r="A726" s="36"/>
      <c r="E726" s="37"/>
      <c r="F726" s="37"/>
      <c r="G726" s="38"/>
      <c r="H726" s="37"/>
      <c r="I726" s="37"/>
      <c r="K726" s="38"/>
      <c r="T726" s="39"/>
    </row>
    <row r="727" spans="1:20" ht="13">
      <c r="A727" s="36"/>
      <c r="E727" s="37"/>
      <c r="F727" s="37"/>
      <c r="G727" s="38"/>
      <c r="H727" s="37"/>
      <c r="I727" s="37"/>
      <c r="K727" s="38"/>
      <c r="T727" s="39"/>
    </row>
    <row r="728" spans="1:20" ht="13">
      <c r="A728" s="36"/>
      <c r="E728" s="37"/>
      <c r="F728" s="37"/>
      <c r="G728" s="38"/>
      <c r="H728" s="37"/>
      <c r="I728" s="37"/>
      <c r="K728" s="38"/>
      <c r="T728" s="39"/>
    </row>
    <row r="729" spans="1:20" ht="13">
      <c r="A729" s="36"/>
      <c r="E729" s="37"/>
      <c r="F729" s="37"/>
      <c r="G729" s="38"/>
      <c r="H729" s="37"/>
      <c r="I729" s="37"/>
      <c r="K729" s="38"/>
      <c r="T729" s="39"/>
    </row>
    <row r="730" spans="1:20" ht="13">
      <c r="A730" s="36"/>
      <c r="E730" s="37"/>
      <c r="F730" s="37"/>
      <c r="G730" s="38"/>
      <c r="H730" s="37"/>
      <c r="I730" s="37"/>
      <c r="K730" s="38"/>
      <c r="T730" s="39"/>
    </row>
    <row r="731" spans="1:20" ht="13">
      <c r="A731" s="36"/>
      <c r="E731" s="37"/>
      <c r="F731" s="37"/>
      <c r="G731" s="38"/>
      <c r="H731" s="37"/>
      <c r="I731" s="37"/>
      <c r="K731" s="38"/>
      <c r="T731" s="39"/>
    </row>
    <row r="732" spans="1:20" ht="13">
      <c r="A732" s="36"/>
      <c r="E732" s="37"/>
      <c r="F732" s="37"/>
      <c r="G732" s="38"/>
      <c r="H732" s="37"/>
      <c r="I732" s="37"/>
      <c r="K732" s="38"/>
      <c r="T732" s="39"/>
    </row>
    <row r="733" spans="1:20" ht="13">
      <c r="A733" s="36"/>
      <c r="E733" s="37"/>
      <c r="F733" s="37"/>
      <c r="G733" s="38"/>
      <c r="H733" s="37"/>
      <c r="I733" s="37"/>
      <c r="K733" s="38"/>
      <c r="T733" s="39"/>
    </row>
    <row r="734" spans="1:20" ht="13">
      <c r="A734" s="36"/>
      <c r="E734" s="37"/>
      <c r="F734" s="37"/>
      <c r="G734" s="38"/>
      <c r="H734" s="37"/>
      <c r="I734" s="37"/>
      <c r="K734" s="38"/>
      <c r="T734" s="39"/>
    </row>
    <row r="735" spans="1:20" ht="13">
      <c r="A735" s="36"/>
      <c r="E735" s="37"/>
      <c r="F735" s="37"/>
      <c r="G735" s="38"/>
      <c r="H735" s="37"/>
      <c r="I735" s="37"/>
      <c r="K735" s="38"/>
      <c r="T735" s="39"/>
    </row>
    <row r="736" spans="1:20" ht="13">
      <c r="A736" s="36"/>
      <c r="E736" s="37"/>
      <c r="F736" s="37"/>
      <c r="G736" s="38"/>
      <c r="H736" s="37"/>
      <c r="I736" s="37"/>
      <c r="K736" s="38"/>
      <c r="T736" s="39"/>
    </row>
    <row r="737" spans="1:20" ht="13">
      <c r="A737" s="36"/>
      <c r="E737" s="37"/>
      <c r="F737" s="37"/>
      <c r="G737" s="38"/>
      <c r="H737" s="37"/>
      <c r="I737" s="37"/>
      <c r="K737" s="38"/>
      <c r="T737" s="39"/>
    </row>
    <row r="738" spans="1:20" ht="13">
      <c r="A738" s="36"/>
      <c r="E738" s="37"/>
      <c r="F738" s="37"/>
      <c r="G738" s="38"/>
      <c r="H738" s="37"/>
      <c r="I738" s="37"/>
      <c r="K738" s="38"/>
      <c r="T738" s="39"/>
    </row>
    <row r="739" spans="1:20" ht="13">
      <c r="A739" s="36"/>
      <c r="E739" s="37"/>
      <c r="F739" s="37"/>
      <c r="G739" s="38"/>
      <c r="H739" s="37"/>
      <c r="I739" s="37"/>
      <c r="K739" s="38"/>
      <c r="T739" s="39"/>
    </row>
    <row r="740" spans="1:20" ht="13">
      <c r="A740" s="36"/>
      <c r="E740" s="37"/>
      <c r="F740" s="37"/>
      <c r="G740" s="38"/>
      <c r="H740" s="37"/>
      <c r="I740" s="37"/>
      <c r="K740" s="38"/>
      <c r="T740" s="39"/>
    </row>
    <row r="741" spans="1:20" ht="13">
      <c r="A741" s="36"/>
      <c r="E741" s="37"/>
      <c r="F741" s="37"/>
      <c r="G741" s="38"/>
      <c r="H741" s="37"/>
      <c r="I741" s="37"/>
      <c r="K741" s="38"/>
      <c r="T741" s="39"/>
    </row>
    <row r="742" spans="1:20" ht="13">
      <c r="A742" s="36"/>
      <c r="E742" s="37"/>
      <c r="F742" s="37"/>
      <c r="G742" s="38"/>
      <c r="H742" s="37"/>
      <c r="I742" s="37"/>
      <c r="K742" s="38"/>
      <c r="T742" s="39"/>
    </row>
    <row r="743" spans="1:20" ht="13">
      <c r="A743" s="36"/>
      <c r="E743" s="37"/>
      <c r="F743" s="37"/>
      <c r="G743" s="38"/>
      <c r="H743" s="37"/>
      <c r="I743" s="37"/>
      <c r="K743" s="38"/>
      <c r="T743" s="39"/>
    </row>
    <row r="744" spans="1:20" ht="13">
      <c r="A744" s="36"/>
      <c r="E744" s="37"/>
      <c r="F744" s="37"/>
      <c r="G744" s="38"/>
      <c r="H744" s="37"/>
      <c r="I744" s="37"/>
      <c r="K744" s="38"/>
      <c r="T744" s="39"/>
    </row>
    <row r="745" spans="1:20" ht="13">
      <c r="A745" s="36"/>
      <c r="E745" s="37"/>
      <c r="F745" s="37"/>
      <c r="G745" s="38"/>
      <c r="H745" s="37"/>
      <c r="I745" s="37"/>
      <c r="K745" s="38"/>
      <c r="T745" s="39"/>
    </row>
    <row r="746" spans="1:20" ht="13">
      <c r="A746" s="36"/>
      <c r="E746" s="37"/>
      <c r="F746" s="37"/>
      <c r="G746" s="38"/>
      <c r="H746" s="37"/>
      <c r="I746" s="37"/>
      <c r="K746" s="38"/>
      <c r="T746" s="39"/>
    </row>
    <row r="747" spans="1:20" ht="13">
      <c r="A747" s="36"/>
      <c r="E747" s="37"/>
      <c r="F747" s="37"/>
      <c r="G747" s="38"/>
      <c r="H747" s="37"/>
      <c r="I747" s="37"/>
      <c r="K747" s="38"/>
      <c r="T747" s="39"/>
    </row>
    <row r="748" spans="1:20" ht="13">
      <c r="A748" s="36"/>
      <c r="E748" s="37"/>
      <c r="F748" s="37"/>
      <c r="G748" s="38"/>
      <c r="H748" s="37"/>
      <c r="I748" s="37"/>
      <c r="K748" s="38"/>
      <c r="T748" s="39"/>
    </row>
    <row r="749" spans="1:20" ht="13">
      <c r="A749" s="36"/>
      <c r="E749" s="37"/>
      <c r="F749" s="37"/>
      <c r="G749" s="38"/>
      <c r="H749" s="37"/>
      <c r="I749" s="37"/>
      <c r="K749" s="38"/>
      <c r="T749" s="39"/>
    </row>
    <row r="750" spans="1:20" ht="13">
      <c r="A750" s="36"/>
      <c r="E750" s="37"/>
      <c r="F750" s="37"/>
      <c r="G750" s="38"/>
      <c r="H750" s="37"/>
      <c r="I750" s="37"/>
      <c r="K750" s="38"/>
      <c r="T750" s="39"/>
    </row>
    <row r="751" spans="1:20" ht="13">
      <c r="A751" s="36"/>
      <c r="E751" s="37"/>
      <c r="F751" s="37"/>
      <c r="G751" s="38"/>
      <c r="H751" s="37"/>
      <c r="I751" s="37"/>
      <c r="K751" s="38"/>
      <c r="T751" s="39"/>
    </row>
    <row r="752" spans="1:20" ht="13">
      <c r="A752" s="36"/>
      <c r="E752" s="37"/>
      <c r="F752" s="37"/>
      <c r="G752" s="38"/>
      <c r="H752" s="37"/>
      <c r="I752" s="37"/>
      <c r="K752" s="38"/>
      <c r="T752" s="39"/>
    </row>
    <row r="753" spans="1:20" ht="13">
      <c r="A753" s="36"/>
      <c r="E753" s="37"/>
      <c r="F753" s="37"/>
      <c r="G753" s="38"/>
      <c r="H753" s="37"/>
      <c r="I753" s="37"/>
      <c r="K753" s="38"/>
      <c r="T753" s="39"/>
    </row>
    <row r="754" spans="1:20" ht="13">
      <c r="A754" s="36"/>
      <c r="E754" s="37"/>
      <c r="F754" s="37"/>
      <c r="G754" s="38"/>
      <c r="H754" s="37"/>
      <c r="I754" s="37"/>
      <c r="K754" s="38"/>
      <c r="T754" s="39"/>
    </row>
    <row r="755" spans="1:20" ht="13">
      <c r="A755" s="36"/>
      <c r="E755" s="37"/>
      <c r="F755" s="37"/>
      <c r="G755" s="38"/>
      <c r="H755" s="37"/>
      <c r="I755" s="37"/>
      <c r="K755" s="38"/>
      <c r="T755" s="39"/>
    </row>
    <row r="756" spans="1:20" ht="13">
      <c r="A756" s="36"/>
      <c r="E756" s="37"/>
      <c r="F756" s="37"/>
      <c r="G756" s="38"/>
      <c r="H756" s="37"/>
      <c r="I756" s="37"/>
      <c r="K756" s="38"/>
      <c r="T756" s="39"/>
    </row>
    <row r="757" spans="1:20" ht="13">
      <c r="A757" s="36"/>
      <c r="E757" s="37"/>
      <c r="F757" s="37"/>
      <c r="G757" s="38"/>
      <c r="H757" s="37"/>
      <c r="I757" s="37"/>
      <c r="K757" s="38"/>
      <c r="T757" s="39"/>
    </row>
    <row r="758" spans="1:20" ht="13">
      <c r="A758" s="36"/>
      <c r="E758" s="37"/>
      <c r="F758" s="37"/>
      <c r="G758" s="38"/>
      <c r="H758" s="37"/>
      <c r="I758" s="37"/>
      <c r="K758" s="38"/>
      <c r="T758" s="39"/>
    </row>
    <row r="759" spans="1:20" ht="13">
      <c r="A759" s="36"/>
      <c r="E759" s="37"/>
      <c r="F759" s="37"/>
      <c r="G759" s="38"/>
      <c r="H759" s="37"/>
      <c r="I759" s="37"/>
      <c r="K759" s="38"/>
      <c r="T759" s="39"/>
    </row>
    <row r="760" spans="1:20" ht="13">
      <c r="A760" s="36"/>
      <c r="E760" s="37"/>
      <c r="F760" s="37"/>
      <c r="G760" s="38"/>
      <c r="H760" s="37"/>
      <c r="I760" s="37"/>
      <c r="K760" s="38"/>
      <c r="T760" s="39"/>
    </row>
    <row r="761" spans="1:20" ht="13">
      <c r="A761" s="36"/>
      <c r="E761" s="37"/>
      <c r="F761" s="37"/>
      <c r="G761" s="38"/>
      <c r="H761" s="37"/>
      <c r="I761" s="37"/>
      <c r="K761" s="38"/>
      <c r="T761" s="39"/>
    </row>
    <row r="762" spans="1:20" ht="13">
      <c r="A762" s="36"/>
      <c r="E762" s="37"/>
      <c r="F762" s="37"/>
      <c r="G762" s="38"/>
      <c r="H762" s="37"/>
      <c r="I762" s="37"/>
      <c r="K762" s="38"/>
      <c r="T762" s="39"/>
    </row>
    <row r="763" spans="1:20" ht="13">
      <c r="A763" s="36"/>
      <c r="E763" s="37"/>
      <c r="F763" s="37"/>
      <c r="G763" s="38"/>
      <c r="H763" s="37"/>
      <c r="I763" s="37"/>
      <c r="K763" s="38"/>
      <c r="T763" s="39"/>
    </row>
    <row r="764" spans="1:20" ht="13">
      <c r="A764" s="36"/>
      <c r="E764" s="37"/>
      <c r="F764" s="37"/>
      <c r="G764" s="38"/>
      <c r="H764" s="37"/>
      <c r="I764" s="37"/>
      <c r="K764" s="38"/>
      <c r="T764" s="39"/>
    </row>
    <row r="765" spans="1:20" ht="13">
      <c r="A765" s="36"/>
      <c r="E765" s="37"/>
      <c r="F765" s="37"/>
      <c r="G765" s="38"/>
      <c r="H765" s="37"/>
      <c r="I765" s="37"/>
      <c r="K765" s="38"/>
      <c r="T765" s="39"/>
    </row>
    <row r="766" spans="1:20" ht="13">
      <c r="A766" s="36"/>
      <c r="E766" s="37"/>
      <c r="F766" s="37"/>
      <c r="G766" s="38"/>
      <c r="H766" s="37"/>
      <c r="I766" s="37"/>
      <c r="K766" s="38"/>
      <c r="T766" s="39"/>
    </row>
    <row r="767" spans="1:20" ht="13">
      <c r="A767" s="36"/>
      <c r="E767" s="37"/>
      <c r="F767" s="37"/>
      <c r="G767" s="38"/>
      <c r="H767" s="37"/>
      <c r="I767" s="37"/>
      <c r="K767" s="38"/>
      <c r="T767" s="39"/>
    </row>
    <row r="768" spans="1:20" ht="13">
      <c r="A768" s="36"/>
      <c r="E768" s="37"/>
      <c r="F768" s="37"/>
      <c r="G768" s="38"/>
      <c r="H768" s="37"/>
      <c r="I768" s="37"/>
      <c r="K768" s="38"/>
      <c r="T768" s="39"/>
    </row>
    <row r="769" spans="1:20" ht="13">
      <c r="A769" s="36"/>
      <c r="E769" s="37"/>
      <c r="F769" s="37"/>
      <c r="G769" s="38"/>
      <c r="H769" s="37"/>
      <c r="I769" s="37"/>
      <c r="K769" s="38"/>
      <c r="T769" s="39"/>
    </row>
    <row r="770" spans="1:20" ht="13">
      <c r="A770" s="36"/>
      <c r="E770" s="37"/>
      <c r="F770" s="37"/>
      <c r="G770" s="38"/>
      <c r="H770" s="37"/>
      <c r="I770" s="37"/>
      <c r="K770" s="38"/>
      <c r="T770" s="39"/>
    </row>
    <row r="771" spans="1:20" ht="13">
      <c r="A771" s="36"/>
      <c r="E771" s="37"/>
      <c r="F771" s="37"/>
      <c r="G771" s="38"/>
      <c r="H771" s="37"/>
      <c r="I771" s="37"/>
      <c r="K771" s="38"/>
      <c r="T771" s="39"/>
    </row>
    <row r="772" spans="1:20" ht="13">
      <c r="A772" s="36"/>
      <c r="E772" s="37"/>
      <c r="F772" s="37"/>
      <c r="G772" s="38"/>
      <c r="H772" s="37"/>
      <c r="I772" s="37"/>
      <c r="K772" s="38"/>
      <c r="T772" s="39"/>
    </row>
    <row r="773" spans="1:20" ht="13">
      <c r="A773" s="36"/>
      <c r="E773" s="37"/>
      <c r="F773" s="37"/>
      <c r="G773" s="38"/>
      <c r="H773" s="37"/>
      <c r="I773" s="37"/>
      <c r="K773" s="38"/>
      <c r="T773" s="39"/>
    </row>
    <row r="774" spans="1:20" ht="13">
      <c r="A774" s="36"/>
      <c r="E774" s="37"/>
      <c r="F774" s="37"/>
      <c r="G774" s="38"/>
      <c r="H774" s="37"/>
      <c r="I774" s="37"/>
      <c r="K774" s="38"/>
      <c r="T774" s="39"/>
    </row>
    <row r="775" spans="1:20" ht="13">
      <c r="A775" s="36"/>
      <c r="E775" s="37"/>
      <c r="F775" s="37"/>
      <c r="G775" s="38"/>
      <c r="H775" s="37"/>
      <c r="I775" s="37"/>
      <c r="K775" s="38"/>
      <c r="T775" s="39"/>
    </row>
    <row r="776" spans="1:20" ht="13">
      <c r="A776" s="36"/>
      <c r="E776" s="37"/>
      <c r="F776" s="37"/>
      <c r="G776" s="38"/>
      <c r="H776" s="37"/>
      <c r="I776" s="37"/>
      <c r="K776" s="38"/>
      <c r="T776" s="39"/>
    </row>
    <row r="777" spans="1:20" ht="13">
      <c r="A777" s="36"/>
      <c r="E777" s="37"/>
      <c r="F777" s="37"/>
      <c r="G777" s="38"/>
      <c r="H777" s="37"/>
      <c r="I777" s="37"/>
      <c r="K777" s="38"/>
      <c r="T777" s="39"/>
    </row>
    <row r="778" spans="1:20" ht="13">
      <c r="A778" s="36"/>
      <c r="E778" s="37"/>
      <c r="F778" s="37"/>
      <c r="G778" s="38"/>
      <c r="H778" s="37"/>
      <c r="I778" s="37"/>
      <c r="K778" s="38"/>
      <c r="T778" s="39"/>
    </row>
    <row r="779" spans="1:20" ht="13">
      <c r="A779" s="36"/>
      <c r="E779" s="37"/>
      <c r="F779" s="37"/>
      <c r="G779" s="38"/>
      <c r="H779" s="37"/>
      <c r="I779" s="37"/>
      <c r="K779" s="38"/>
      <c r="T779" s="39"/>
    </row>
    <row r="780" spans="1:20" ht="13">
      <c r="A780" s="36"/>
      <c r="E780" s="37"/>
      <c r="F780" s="37"/>
      <c r="G780" s="38"/>
      <c r="H780" s="37"/>
      <c r="I780" s="37"/>
      <c r="K780" s="38"/>
      <c r="T780" s="39"/>
    </row>
    <row r="781" spans="1:20" ht="13">
      <c r="A781" s="36"/>
      <c r="E781" s="37"/>
      <c r="F781" s="37"/>
      <c r="G781" s="38"/>
      <c r="H781" s="37"/>
      <c r="I781" s="37"/>
      <c r="K781" s="38"/>
      <c r="T781" s="39"/>
    </row>
    <row r="782" spans="1:20" ht="13">
      <c r="A782" s="36"/>
      <c r="E782" s="37"/>
      <c r="F782" s="37"/>
      <c r="G782" s="38"/>
      <c r="H782" s="37"/>
      <c r="I782" s="37"/>
      <c r="K782" s="38"/>
      <c r="T782" s="39"/>
    </row>
    <row r="783" spans="1:20" ht="13">
      <c r="A783" s="36"/>
      <c r="E783" s="37"/>
      <c r="F783" s="37"/>
      <c r="G783" s="38"/>
      <c r="H783" s="37"/>
      <c r="I783" s="37"/>
      <c r="K783" s="38"/>
      <c r="T783" s="39"/>
    </row>
    <row r="784" spans="1:20" ht="13">
      <c r="A784" s="36"/>
      <c r="E784" s="37"/>
      <c r="F784" s="37"/>
      <c r="G784" s="38"/>
      <c r="H784" s="37"/>
      <c r="I784" s="37"/>
      <c r="K784" s="38"/>
      <c r="T784" s="39"/>
    </row>
    <row r="785" spans="1:20" ht="13">
      <c r="A785" s="36"/>
      <c r="E785" s="37"/>
      <c r="F785" s="37"/>
      <c r="G785" s="38"/>
      <c r="H785" s="37"/>
      <c r="I785" s="37"/>
      <c r="K785" s="38"/>
      <c r="T785" s="39"/>
    </row>
    <row r="786" spans="1:20" ht="13">
      <c r="A786" s="36"/>
      <c r="E786" s="37"/>
      <c r="F786" s="37"/>
      <c r="G786" s="38"/>
      <c r="H786" s="37"/>
      <c r="I786" s="37"/>
      <c r="K786" s="38"/>
      <c r="T786" s="39"/>
    </row>
    <row r="787" spans="1:20" ht="13">
      <c r="A787" s="36"/>
      <c r="E787" s="37"/>
      <c r="F787" s="37"/>
      <c r="G787" s="38"/>
      <c r="H787" s="37"/>
      <c r="I787" s="37"/>
      <c r="K787" s="38"/>
      <c r="T787" s="39"/>
    </row>
    <row r="788" spans="1:20" ht="13">
      <c r="A788" s="36"/>
      <c r="E788" s="37"/>
      <c r="F788" s="37"/>
      <c r="G788" s="38"/>
      <c r="H788" s="37"/>
      <c r="I788" s="37"/>
      <c r="K788" s="38"/>
      <c r="T788" s="39"/>
    </row>
    <row r="789" spans="1:20" ht="13">
      <c r="A789" s="36"/>
      <c r="E789" s="37"/>
      <c r="F789" s="37"/>
      <c r="G789" s="38"/>
      <c r="H789" s="37"/>
      <c r="I789" s="37"/>
      <c r="K789" s="38"/>
      <c r="T789" s="39"/>
    </row>
    <row r="790" spans="1:20" ht="13">
      <c r="A790" s="36"/>
      <c r="E790" s="37"/>
      <c r="F790" s="37"/>
      <c r="G790" s="38"/>
      <c r="H790" s="37"/>
      <c r="I790" s="37"/>
      <c r="K790" s="38"/>
      <c r="T790" s="39"/>
    </row>
    <row r="791" spans="1:20" ht="13">
      <c r="A791" s="36"/>
      <c r="E791" s="37"/>
      <c r="F791" s="37"/>
      <c r="G791" s="38"/>
      <c r="H791" s="37"/>
      <c r="I791" s="37"/>
      <c r="K791" s="38"/>
      <c r="T791" s="39"/>
    </row>
    <row r="792" spans="1:20" ht="13">
      <c r="A792" s="36"/>
      <c r="E792" s="37"/>
      <c r="F792" s="37"/>
      <c r="G792" s="38"/>
      <c r="H792" s="37"/>
      <c r="I792" s="37"/>
      <c r="K792" s="38"/>
      <c r="T792" s="39"/>
    </row>
    <row r="793" spans="1:20" ht="13">
      <c r="A793" s="36"/>
      <c r="E793" s="37"/>
      <c r="F793" s="37"/>
      <c r="G793" s="38"/>
      <c r="H793" s="37"/>
      <c r="I793" s="37"/>
      <c r="K793" s="38"/>
      <c r="T793" s="39"/>
    </row>
    <row r="794" spans="1:20" ht="13">
      <c r="A794" s="36"/>
      <c r="E794" s="37"/>
      <c r="F794" s="37"/>
      <c r="G794" s="38"/>
      <c r="H794" s="37"/>
      <c r="I794" s="37"/>
      <c r="K794" s="38"/>
      <c r="T794" s="39"/>
    </row>
    <row r="795" spans="1:20" ht="13">
      <c r="A795" s="36"/>
      <c r="E795" s="37"/>
      <c r="F795" s="37"/>
      <c r="G795" s="38"/>
      <c r="H795" s="37"/>
      <c r="I795" s="37"/>
      <c r="K795" s="38"/>
      <c r="T795" s="39"/>
    </row>
    <row r="796" spans="1:20" ht="13">
      <c r="A796" s="36"/>
      <c r="E796" s="37"/>
      <c r="F796" s="37"/>
      <c r="G796" s="38"/>
      <c r="H796" s="37"/>
      <c r="I796" s="37"/>
      <c r="K796" s="38"/>
      <c r="T796" s="39"/>
    </row>
    <row r="797" spans="1:20" ht="13">
      <c r="A797" s="36"/>
      <c r="E797" s="37"/>
      <c r="F797" s="37"/>
      <c r="G797" s="38"/>
      <c r="H797" s="37"/>
      <c r="I797" s="37"/>
      <c r="K797" s="38"/>
      <c r="T797" s="39"/>
    </row>
    <row r="798" spans="1:20" ht="13">
      <c r="A798" s="36"/>
      <c r="E798" s="37"/>
      <c r="F798" s="37"/>
      <c r="G798" s="38"/>
      <c r="H798" s="37"/>
      <c r="I798" s="37"/>
      <c r="K798" s="38"/>
      <c r="T798" s="39"/>
    </row>
    <row r="799" spans="1:20" ht="13">
      <c r="A799" s="36"/>
      <c r="E799" s="37"/>
      <c r="F799" s="37"/>
      <c r="G799" s="38"/>
      <c r="H799" s="37"/>
      <c r="I799" s="37"/>
      <c r="K799" s="38"/>
      <c r="T799" s="39"/>
    </row>
    <row r="800" spans="1:20" ht="13">
      <c r="A800" s="36"/>
      <c r="E800" s="37"/>
      <c r="F800" s="37"/>
      <c r="G800" s="38"/>
      <c r="H800" s="37"/>
      <c r="I800" s="37"/>
      <c r="K800" s="38"/>
      <c r="T800" s="39"/>
    </row>
    <row r="801" spans="1:20" ht="13">
      <c r="A801" s="36"/>
      <c r="E801" s="37"/>
      <c r="F801" s="37"/>
      <c r="G801" s="38"/>
      <c r="H801" s="37"/>
      <c r="I801" s="37"/>
      <c r="K801" s="38"/>
      <c r="T801" s="39"/>
    </row>
    <row r="802" spans="1:20" ht="13">
      <c r="A802" s="36"/>
      <c r="E802" s="37"/>
      <c r="F802" s="37"/>
      <c r="G802" s="38"/>
      <c r="H802" s="37"/>
      <c r="I802" s="37"/>
      <c r="K802" s="38"/>
      <c r="T802" s="39"/>
    </row>
    <row r="803" spans="1:20" ht="13">
      <c r="A803" s="36"/>
      <c r="E803" s="37"/>
      <c r="F803" s="37"/>
      <c r="G803" s="38"/>
      <c r="H803" s="37"/>
      <c r="I803" s="37"/>
      <c r="K803" s="38"/>
      <c r="T803" s="39"/>
    </row>
    <row r="804" spans="1:20" ht="13">
      <c r="A804" s="36"/>
      <c r="E804" s="37"/>
      <c r="F804" s="37"/>
      <c r="G804" s="38"/>
      <c r="H804" s="37"/>
      <c r="I804" s="37"/>
      <c r="K804" s="38"/>
      <c r="T804" s="39"/>
    </row>
    <row r="805" spans="1:20" ht="13">
      <c r="A805" s="36"/>
      <c r="E805" s="37"/>
      <c r="F805" s="37"/>
      <c r="G805" s="38"/>
      <c r="H805" s="37"/>
      <c r="I805" s="37"/>
      <c r="K805" s="38"/>
      <c r="T805" s="39"/>
    </row>
    <row r="806" spans="1:20" ht="13">
      <c r="A806" s="36"/>
      <c r="E806" s="37"/>
      <c r="F806" s="37"/>
      <c r="G806" s="38"/>
      <c r="H806" s="37"/>
      <c r="I806" s="37"/>
      <c r="K806" s="38"/>
      <c r="T806" s="39"/>
    </row>
    <row r="807" spans="1:20" ht="13">
      <c r="A807" s="36"/>
      <c r="E807" s="37"/>
      <c r="F807" s="37"/>
      <c r="G807" s="38"/>
      <c r="H807" s="37"/>
      <c r="I807" s="37"/>
      <c r="K807" s="38"/>
      <c r="T807" s="39"/>
    </row>
    <row r="808" spans="1:20" ht="13">
      <c r="A808" s="36"/>
      <c r="E808" s="37"/>
      <c r="F808" s="37"/>
      <c r="G808" s="38"/>
      <c r="H808" s="37"/>
      <c r="I808" s="37"/>
      <c r="K808" s="38"/>
      <c r="T808" s="39"/>
    </row>
    <row r="809" spans="1:20" ht="13">
      <c r="A809" s="36"/>
      <c r="E809" s="37"/>
      <c r="F809" s="37"/>
      <c r="G809" s="38"/>
      <c r="H809" s="37"/>
      <c r="I809" s="37"/>
      <c r="K809" s="38"/>
      <c r="T809" s="39"/>
    </row>
    <row r="810" spans="1:20" ht="13">
      <c r="A810" s="36"/>
      <c r="E810" s="37"/>
      <c r="F810" s="37"/>
      <c r="G810" s="38"/>
      <c r="H810" s="37"/>
      <c r="I810" s="37"/>
      <c r="K810" s="38"/>
      <c r="T810" s="39"/>
    </row>
    <row r="811" spans="1:20" ht="13">
      <c r="A811" s="36"/>
      <c r="E811" s="37"/>
      <c r="F811" s="37"/>
      <c r="G811" s="38"/>
      <c r="H811" s="37"/>
      <c r="I811" s="37"/>
      <c r="K811" s="38"/>
      <c r="T811" s="39"/>
    </row>
    <row r="812" spans="1:20" ht="13">
      <c r="A812" s="36"/>
      <c r="E812" s="37"/>
      <c r="F812" s="37"/>
      <c r="G812" s="38"/>
      <c r="H812" s="37"/>
      <c r="I812" s="37"/>
      <c r="K812" s="38"/>
      <c r="T812" s="39"/>
    </row>
    <row r="813" spans="1:20" ht="13">
      <c r="A813" s="36"/>
      <c r="E813" s="37"/>
      <c r="F813" s="37"/>
      <c r="G813" s="38"/>
      <c r="H813" s="37"/>
      <c r="I813" s="37"/>
      <c r="K813" s="38"/>
      <c r="T813" s="39"/>
    </row>
    <row r="814" spans="1:20" ht="13">
      <c r="A814" s="36"/>
      <c r="E814" s="37"/>
      <c r="F814" s="37"/>
      <c r="G814" s="38"/>
      <c r="H814" s="37"/>
      <c r="I814" s="37"/>
      <c r="K814" s="38"/>
      <c r="T814" s="39"/>
    </row>
    <row r="815" spans="1:20" ht="13">
      <c r="A815" s="36"/>
      <c r="E815" s="37"/>
      <c r="F815" s="37"/>
      <c r="G815" s="38"/>
      <c r="H815" s="37"/>
      <c r="I815" s="37"/>
      <c r="K815" s="38"/>
      <c r="T815" s="39"/>
    </row>
    <row r="816" spans="1:20" ht="13">
      <c r="A816" s="36"/>
      <c r="E816" s="37"/>
      <c r="F816" s="37"/>
      <c r="G816" s="38"/>
      <c r="H816" s="37"/>
      <c r="I816" s="37"/>
      <c r="K816" s="38"/>
      <c r="T816" s="39"/>
    </row>
    <row r="817" spans="1:20" ht="13">
      <c r="A817" s="36"/>
      <c r="E817" s="37"/>
      <c r="F817" s="37"/>
      <c r="G817" s="38"/>
      <c r="H817" s="37"/>
      <c r="I817" s="37"/>
      <c r="K817" s="38"/>
      <c r="T817" s="39"/>
    </row>
    <row r="818" spans="1:20" ht="13">
      <c r="A818" s="36"/>
      <c r="E818" s="37"/>
      <c r="F818" s="37"/>
      <c r="G818" s="38"/>
      <c r="H818" s="37"/>
      <c r="I818" s="37"/>
      <c r="K818" s="38"/>
      <c r="T818" s="39"/>
    </row>
    <row r="819" spans="1:20" ht="13">
      <c r="A819" s="36"/>
      <c r="E819" s="37"/>
      <c r="F819" s="37"/>
      <c r="G819" s="38"/>
      <c r="H819" s="37"/>
      <c r="I819" s="37"/>
      <c r="K819" s="38"/>
      <c r="T819" s="39"/>
    </row>
    <row r="820" spans="1:20" ht="13">
      <c r="A820" s="36"/>
      <c r="E820" s="37"/>
      <c r="F820" s="37"/>
      <c r="G820" s="38"/>
      <c r="H820" s="37"/>
      <c r="I820" s="37"/>
      <c r="K820" s="38"/>
      <c r="T820" s="39"/>
    </row>
    <row r="821" spans="1:20" ht="13">
      <c r="A821" s="36"/>
      <c r="E821" s="37"/>
      <c r="F821" s="37"/>
      <c r="G821" s="38"/>
      <c r="H821" s="37"/>
      <c r="I821" s="37"/>
      <c r="K821" s="38"/>
      <c r="T821" s="39"/>
    </row>
    <row r="822" spans="1:20" ht="13">
      <c r="A822" s="36"/>
      <c r="E822" s="37"/>
      <c r="F822" s="37"/>
      <c r="G822" s="38"/>
      <c r="H822" s="37"/>
      <c r="I822" s="37"/>
      <c r="K822" s="38"/>
      <c r="T822" s="39"/>
    </row>
    <row r="823" spans="1:20" ht="13">
      <c r="A823" s="36"/>
      <c r="E823" s="37"/>
      <c r="F823" s="37"/>
      <c r="G823" s="38"/>
      <c r="H823" s="37"/>
      <c r="I823" s="37"/>
      <c r="K823" s="38"/>
      <c r="T823" s="39"/>
    </row>
    <row r="824" spans="1:20" ht="13">
      <c r="A824" s="36"/>
      <c r="E824" s="37"/>
      <c r="F824" s="37"/>
      <c r="G824" s="38"/>
      <c r="H824" s="37"/>
      <c r="I824" s="37"/>
      <c r="K824" s="38"/>
      <c r="T824" s="39"/>
    </row>
    <row r="825" spans="1:20" ht="13">
      <c r="A825" s="36"/>
      <c r="E825" s="37"/>
      <c r="F825" s="37"/>
      <c r="G825" s="38"/>
      <c r="H825" s="37"/>
      <c r="I825" s="37"/>
      <c r="K825" s="38"/>
      <c r="T825" s="39"/>
    </row>
    <row r="826" spans="1:20" ht="13">
      <c r="A826" s="36"/>
      <c r="E826" s="37"/>
      <c r="F826" s="37"/>
      <c r="G826" s="38"/>
      <c r="H826" s="37"/>
      <c r="I826" s="37"/>
      <c r="K826" s="38"/>
      <c r="T826" s="39"/>
    </row>
    <row r="827" spans="1:20" ht="13">
      <c r="A827" s="36"/>
      <c r="E827" s="37"/>
      <c r="F827" s="37"/>
      <c r="G827" s="38"/>
      <c r="H827" s="37"/>
      <c r="I827" s="37"/>
      <c r="K827" s="38"/>
      <c r="T827" s="39"/>
    </row>
    <row r="828" spans="1:20" ht="13">
      <c r="A828" s="36"/>
      <c r="E828" s="37"/>
      <c r="F828" s="37"/>
      <c r="G828" s="38"/>
      <c r="H828" s="37"/>
      <c r="I828" s="37"/>
      <c r="K828" s="38"/>
      <c r="T828" s="39"/>
    </row>
    <row r="829" spans="1:20" ht="13">
      <c r="A829" s="36"/>
      <c r="E829" s="37"/>
      <c r="F829" s="37"/>
      <c r="G829" s="38"/>
      <c r="H829" s="37"/>
      <c r="I829" s="37"/>
      <c r="K829" s="38"/>
      <c r="T829" s="39"/>
    </row>
    <row r="830" spans="1:20" ht="13">
      <c r="A830" s="36"/>
      <c r="E830" s="37"/>
      <c r="F830" s="37"/>
      <c r="G830" s="38"/>
      <c r="H830" s="37"/>
      <c r="I830" s="37"/>
      <c r="K830" s="38"/>
      <c r="T830" s="39"/>
    </row>
    <row r="831" spans="1:20" ht="13">
      <c r="A831" s="36"/>
      <c r="E831" s="37"/>
      <c r="F831" s="37"/>
      <c r="G831" s="38"/>
      <c r="H831" s="37"/>
      <c r="I831" s="37"/>
      <c r="K831" s="38"/>
      <c r="T831" s="39"/>
    </row>
    <row r="832" spans="1:20" ht="13">
      <c r="A832" s="36"/>
      <c r="E832" s="37"/>
      <c r="F832" s="37"/>
      <c r="G832" s="38"/>
      <c r="H832" s="37"/>
      <c r="I832" s="37"/>
      <c r="K832" s="38"/>
      <c r="T832" s="39"/>
    </row>
    <row r="833" spans="1:20" ht="13">
      <c r="A833" s="36"/>
      <c r="E833" s="37"/>
      <c r="F833" s="37"/>
      <c r="G833" s="38"/>
      <c r="H833" s="37"/>
      <c r="I833" s="37"/>
      <c r="K833" s="38"/>
      <c r="T833" s="39"/>
    </row>
    <row r="834" spans="1:20" ht="13">
      <c r="A834" s="36"/>
      <c r="E834" s="37"/>
      <c r="F834" s="37"/>
      <c r="G834" s="38"/>
      <c r="H834" s="37"/>
      <c r="I834" s="37"/>
      <c r="K834" s="38"/>
      <c r="T834" s="39"/>
    </row>
    <row r="835" spans="1:20" ht="13">
      <c r="A835" s="36"/>
      <c r="E835" s="37"/>
      <c r="F835" s="37"/>
      <c r="G835" s="38"/>
      <c r="H835" s="37"/>
      <c r="I835" s="37"/>
      <c r="K835" s="38"/>
      <c r="T835" s="39"/>
    </row>
    <row r="836" spans="1:20" ht="13">
      <c r="A836" s="36"/>
      <c r="E836" s="37"/>
      <c r="F836" s="37"/>
      <c r="G836" s="38"/>
      <c r="H836" s="37"/>
      <c r="I836" s="37"/>
      <c r="K836" s="38"/>
      <c r="T836" s="39"/>
    </row>
    <row r="837" spans="1:20" ht="13">
      <c r="A837" s="36"/>
      <c r="E837" s="37"/>
      <c r="F837" s="37"/>
      <c r="G837" s="38"/>
      <c r="H837" s="37"/>
      <c r="I837" s="37"/>
      <c r="K837" s="38"/>
      <c r="T837" s="39"/>
    </row>
    <row r="838" spans="1:20" ht="13">
      <c r="A838" s="36"/>
      <c r="E838" s="37"/>
      <c r="F838" s="37"/>
      <c r="G838" s="38"/>
      <c r="H838" s="37"/>
      <c r="I838" s="37"/>
      <c r="K838" s="38"/>
      <c r="T838" s="39"/>
    </row>
    <row r="839" spans="1:20" ht="13">
      <c r="A839" s="36"/>
      <c r="E839" s="37"/>
      <c r="F839" s="37"/>
      <c r="G839" s="38"/>
      <c r="H839" s="37"/>
      <c r="I839" s="37"/>
      <c r="K839" s="38"/>
      <c r="T839" s="39"/>
    </row>
    <row r="840" spans="1:20" ht="13">
      <c r="A840" s="36"/>
      <c r="E840" s="37"/>
      <c r="F840" s="37"/>
      <c r="G840" s="38"/>
      <c r="H840" s="37"/>
      <c r="I840" s="37"/>
      <c r="K840" s="38"/>
      <c r="T840" s="39"/>
    </row>
    <row r="841" spans="1:20" ht="13">
      <c r="A841" s="36"/>
      <c r="E841" s="37"/>
      <c r="F841" s="37"/>
      <c r="G841" s="38"/>
      <c r="H841" s="37"/>
      <c r="I841" s="37"/>
      <c r="K841" s="38"/>
      <c r="T841" s="39"/>
    </row>
    <row r="842" spans="1:20" ht="13">
      <c r="A842" s="36"/>
      <c r="E842" s="37"/>
      <c r="F842" s="37"/>
      <c r="G842" s="38"/>
      <c r="H842" s="37"/>
      <c r="I842" s="37"/>
      <c r="K842" s="38"/>
      <c r="T842" s="39"/>
    </row>
    <row r="843" spans="1:20" ht="13">
      <c r="A843" s="36"/>
      <c r="E843" s="37"/>
      <c r="F843" s="37"/>
      <c r="G843" s="38"/>
      <c r="H843" s="37"/>
      <c r="I843" s="37"/>
      <c r="K843" s="38"/>
      <c r="T843" s="39"/>
    </row>
    <row r="844" spans="1:20" ht="13">
      <c r="A844" s="36"/>
      <c r="E844" s="37"/>
      <c r="F844" s="37"/>
      <c r="G844" s="38"/>
      <c r="H844" s="37"/>
      <c r="I844" s="37"/>
      <c r="K844" s="38"/>
      <c r="T844" s="39"/>
    </row>
    <row r="845" spans="1:20" ht="13">
      <c r="A845" s="36"/>
      <c r="E845" s="37"/>
      <c r="F845" s="37"/>
      <c r="G845" s="38"/>
      <c r="H845" s="37"/>
      <c r="I845" s="37"/>
      <c r="K845" s="38"/>
      <c r="T845" s="39"/>
    </row>
    <row r="846" spans="1:20" ht="13">
      <c r="A846" s="36"/>
      <c r="E846" s="37"/>
      <c r="F846" s="37"/>
      <c r="G846" s="38"/>
      <c r="H846" s="37"/>
      <c r="I846" s="37"/>
      <c r="K846" s="38"/>
      <c r="T846" s="39"/>
    </row>
    <row r="847" spans="1:20" ht="13">
      <c r="A847" s="36"/>
      <c r="E847" s="37"/>
      <c r="F847" s="37"/>
      <c r="G847" s="38"/>
      <c r="H847" s="37"/>
      <c r="I847" s="37"/>
      <c r="K847" s="38"/>
      <c r="T847" s="39"/>
    </row>
    <row r="848" spans="1:20" ht="13">
      <c r="A848" s="36"/>
      <c r="E848" s="37"/>
      <c r="F848" s="37"/>
      <c r="G848" s="38"/>
      <c r="H848" s="37"/>
      <c r="I848" s="37"/>
      <c r="K848" s="38"/>
      <c r="T848" s="39"/>
    </row>
    <row r="849" spans="1:20" ht="13">
      <c r="A849" s="36"/>
      <c r="E849" s="37"/>
      <c r="F849" s="37"/>
      <c r="G849" s="38"/>
      <c r="H849" s="37"/>
      <c r="I849" s="37"/>
      <c r="K849" s="38"/>
      <c r="T849" s="39"/>
    </row>
    <row r="850" spans="1:20" ht="13">
      <c r="A850" s="36"/>
      <c r="E850" s="37"/>
      <c r="F850" s="37"/>
      <c r="G850" s="38"/>
      <c r="H850" s="37"/>
      <c r="I850" s="37"/>
      <c r="K850" s="38"/>
      <c r="T850" s="39"/>
    </row>
    <row r="851" spans="1:20" ht="13">
      <c r="A851" s="36"/>
      <c r="E851" s="37"/>
      <c r="F851" s="37"/>
      <c r="G851" s="38"/>
      <c r="H851" s="37"/>
      <c r="I851" s="37"/>
      <c r="K851" s="38"/>
      <c r="T851" s="39"/>
    </row>
    <row r="852" spans="1:20" ht="13">
      <c r="A852" s="36"/>
      <c r="E852" s="37"/>
      <c r="F852" s="37"/>
      <c r="G852" s="38"/>
      <c r="H852" s="37"/>
      <c r="I852" s="37"/>
      <c r="K852" s="38"/>
      <c r="T852" s="39"/>
    </row>
    <row r="853" spans="1:20" ht="13">
      <c r="A853" s="36"/>
      <c r="E853" s="37"/>
      <c r="F853" s="37"/>
      <c r="G853" s="38"/>
      <c r="H853" s="37"/>
      <c r="I853" s="37"/>
      <c r="K853" s="38"/>
      <c r="T853" s="39"/>
    </row>
    <row r="854" spans="1:20" ht="13">
      <c r="A854" s="36"/>
      <c r="E854" s="37"/>
      <c r="F854" s="37"/>
      <c r="G854" s="38"/>
      <c r="H854" s="37"/>
      <c r="I854" s="37"/>
      <c r="K854" s="38"/>
      <c r="T854" s="39"/>
    </row>
    <row r="855" spans="1:20" ht="13">
      <c r="A855" s="36"/>
      <c r="E855" s="37"/>
      <c r="F855" s="37"/>
      <c r="G855" s="38"/>
      <c r="H855" s="37"/>
      <c r="I855" s="37"/>
      <c r="K855" s="38"/>
      <c r="T855" s="39"/>
    </row>
    <row r="856" spans="1:20" ht="13">
      <c r="A856" s="36"/>
      <c r="E856" s="37"/>
      <c r="F856" s="37"/>
      <c r="G856" s="38"/>
      <c r="H856" s="37"/>
      <c r="I856" s="37"/>
      <c r="K856" s="38"/>
      <c r="T856" s="39"/>
    </row>
    <row r="857" spans="1:20" ht="13">
      <c r="A857" s="36"/>
      <c r="E857" s="37"/>
      <c r="F857" s="37"/>
      <c r="G857" s="38"/>
      <c r="H857" s="37"/>
      <c r="I857" s="37"/>
      <c r="K857" s="38"/>
      <c r="T857" s="39"/>
    </row>
    <row r="858" spans="1:20" ht="13">
      <c r="A858" s="36"/>
      <c r="E858" s="37"/>
      <c r="F858" s="37"/>
      <c r="G858" s="38"/>
      <c r="H858" s="37"/>
      <c r="I858" s="37"/>
      <c r="K858" s="38"/>
      <c r="T858" s="39"/>
    </row>
    <row r="859" spans="1:20" ht="13">
      <c r="A859" s="36"/>
      <c r="E859" s="37"/>
      <c r="F859" s="37"/>
      <c r="G859" s="38"/>
      <c r="H859" s="37"/>
      <c r="I859" s="37"/>
      <c r="K859" s="38"/>
      <c r="T859" s="39"/>
    </row>
    <row r="860" spans="1:20" ht="13">
      <c r="A860" s="36"/>
      <c r="E860" s="37"/>
      <c r="F860" s="37"/>
      <c r="G860" s="38"/>
      <c r="H860" s="37"/>
      <c r="I860" s="37"/>
      <c r="K860" s="38"/>
      <c r="T860" s="39"/>
    </row>
    <row r="861" spans="1:20" ht="13">
      <c r="A861" s="36"/>
      <c r="E861" s="37"/>
      <c r="F861" s="37"/>
      <c r="G861" s="38"/>
      <c r="H861" s="37"/>
      <c r="I861" s="37"/>
      <c r="K861" s="38"/>
      <c r="T861" s="39"/>
    </row>
    <row r="862" spans="1:20" ht="13">
      <c r="A862" s="36"/>
      <c r="E862" s="37"/>
      <c r="F862" s="37"/>
      <c r="G862" s="38"/>
      <c r="H862" s="37"/>
      <c r="I862" s="37"/>
      <c r="K862" s="38"/>
      <c r="T862" s="39"/>
    </row>
    <row r="863" spans="1:20" ht="13">
      <c r="A863" s="36"/>
      <c r="E863" s="37"/>
      <c r="F863" s="37"/>
      <c r="G863" s="38"/>
      <c r="H863" s="37"/>
      <c r="I863" s="37"/>
      <c r="K863" s="38"/>
      <c r="T863" s="39"/>
    </row>
    <row r="864" spans="1:20" ht="13">
      <c r="A864" s="36"/>
      <c r="E864" s="37"/>
      <c r="F864" s="37"/>
      <c r="G864" s="38"/>
      <c r="H864" s="37"/>
      <c r="I864" s="37"/>
      <c r="K864" s="38"/>
      <c r="T864" s="39"/>
    </row>
    <row r="865" spans="1:20" ht="13">
      <c r="A865" s="36"/>
      <c r="E865" s="37"/>
      <c r="F865" s="37"/>
      <c r="G865" s="38"/>
      <c r="H865" s="37"/>
      <c r="I865" s="37"/>
      <c r="K865" s="38"/>
      <c r="T865" s="39"/>
    </row>
    <row r="866" spans="1:20" ht="13">
      <c r="A866" s="36"/>
      <c r="E866" s="37"/>
      <c r="F866" s="37"/>
      <c r="G866" s="38"/>
      <c r="H866" s="37"/>
      <c r="I866" s="37"/>
      <c r="K866" s="38"/>
      <c r="T866" s="39"/>
    </row>
    <row r="867" spans="1:20" ht="13">
      <c r="A867" s="36"/>
      <c r="E867" s="37"/>
      <c r="F867" s="37"/>
      <c r="G867" s="38"/>
      <c r="H867" s="37"/>
      <c r="I867" s="37"/>
      <c r="K867" s="38"/>
      <c r="T867" s="39"/>
    </row>
    <row r="868" spans="1:20" ht="13">
      <c r="A868" s="36"/>
      <c r="E868" s="37"/>
      <c r="F868" s="37"/>
      <c r="G868" s="38"/>
      <c r="H868" s="37"/>
      <c r="I868" s="37"/>
      <c r="K868" s="38"/>
      <c r="T868" s="39"/>
    </row>
    <row r="869" spans="1:20" ht="13">
      <c r="A869" s="36"/>
      <c r="E869" s="37"/>
      <c r="F869" s="37"/>
      <c r="G869" s="38"/>
      <c r="H869" s="37"/>
      <c r="I869" s="37"/>
      <c r="K869" s="38"/>
      <c r="T869" s="39"/>
    </row>
    <row r="870" spans="1:20" ht="13">
      <c r="A870" s="36"/>
      <c r="E870" s="37"/>
      <c r="F870" s="37"/>
      <c r="G870" s="38"/>
      <c r="H870" s="37"/>
      <c r="I870" s="37"/>
      <c r="K870" s="38"/>
      <c r="T870" s="39"/>
    </row>
    <row r="871" spans="1:20" ht="13">
      <c r="A871" s="36"/>
      <c r="E871" s="37"/>
      <c r="F871" s="37"/>
      <c r="G871" s="38"/>
      <c r="H871" s="37"/>
      <c r="I871" s="37"/>
      <c r="K871" s="38"/>
      <c r="T871" s="39"/>
    </row>
    <row r="872" spans="1:20" ht="13">
      <c r="A872" s="36"/>
      <c r="E872" s="37"/>
      <c r="F872" s="37"/>
      <c r="G872" s="38"/>
      <c r="H872" s="37"/>
      <c r="I872" s="37"/>
      <c r="K872" s="38"/>
      <c r="T872" s="39"/>
    </row>
    <row r="873" spans="1:20" ht="13">
      <c r="A873" s="36"/>
      <c r="E873" s="37"/>
      <c r="F873" s="37"/>
      <c r="G873" s="38"/>
      <c r="H873" s="37"/>
      <c r="I873" s="37"/>
      <c r="K873" s="38"/>
      <c r="T873" s="39"/>
    </row>
    <row r="874" spans="1:20" ht="13">
      <c r="A874" s="36"/>
      <c r="E874" s="37"/>
      <c r="F874" s="37"/>
      <c r="G874" s="38"/>
      <c r="H874" s="37"/>
      <c r="I874" s="37"/>
      <c r="K874" s="38"/>
      <c r="T874" s="39"/>
    </row>
    <row r="875" spans="1:20" ht="13">
      <c r="A875" s="36"/>
      <c r="E875" s="37"/>
      <c r="F875" s="37"/>
      <c r="G875" s="38"/>
      <c r="H875" s="37"/>
      <c r="I875" s="37"/>
      <c r="K875" s="38"/>
      <c r="T875" s="39"/>
    </row>
    <row r="876" spans="1:20" ht="13">
      <c r="A876" s="36"/>
      <c r="E876" s="37"/>
      <c r="F876" s="37"/>
      <c r="G876" s="38"/>
      <c r="H876" s="37"/>
      <c r="I876" s="37"/>
      <c r="K876" s="38"/>
      <c r="T876" s="39"/>
    </row>
    <row r="877" spans="1:20" ht="13">
      <c r="A877" s="36"/>
      <c r="E877" s="37"/>
      <c r="F877" s="37"/>
      <c r="G877" s="38"/>
      <c r="H877" s="37"/>
      <c r="I877" s="37"/>
      <c r="K877" s="38"/>
      <c r="T877" s="39"/>
    </row>
    <row r="878" spans="1:20" ht="13">
      <c r="A878" s="36"/>
      <c r="E878" s="37"/>
      <c r="F878" s="37"/>
      <c r="G878" s="38"/>
      <c r="H878" s="37"/>
      <c r="I878" s="37"/>
      <c r="K878" s="38"/>
      <c r="T878" s="39"/>
    </row>
    <row r="879" spans="1:20" ht="13">
      <c r="A879" s="36"/>
      <c r="E879" s="37"/>
      <c r="F879" s="37"/>
      <c r="G879" s="38"/>
      <c r="H879" s="37"/>
      <c r="I879" s="37"/>
      <c r="K879" s="38"/>
      <c r="T879" s="39"/>
    </row>
    <row r="880" spans="1:20" ht="13">
      <c r="A880" s="36"/>
      <c r="E880" s="37"/>
      <c r="F880" s="37"/>
      <c r="G880" s="38"/>
      <c r="H880" s="37"/>
      <c r="I880" s="37"/>
      <c r="K880" s="38"/>
      <c r="T880" s="39"/>
    </row>
    <row r="881" spans="1:20" ht="13">
      <c r="A881" s="36"/>
      <c r="E881" s="37"/>
      <c r="F881" s="37"/>
      <c r="G881" s="38"/>
      <c r="H881" s="37"/>
      <c r="I881" s="37"/>
      <c r="K881" s="38"/>
      <c r="T881" s="39"/>
    </row>
    <row r="882" spans="1:20" ht="13">
      <c r="A882" s="36"/>
      <c r="E882" s="37"/>
      <c r="F882" s="37"/>
      <c r="G882" s="38"/>
      <c r="H882" s="37"/>
      <c r="I882" s="37"/>
      <c r="K882" s="38"/>
      <c r="T882" s="39"/>
    </row>
    <row r="883" spans="1:20" ht="13">
      <c r="A883" s="36"/>
      <c r="E883" s="37"/>
      <c r="F883" s="37"/>
      <c r="G883" s="38"/>
      <c r="H883" s="37"/>
      <c r="I883" s="37"/>
      <c r="K883" s="38"/>
      <c r="T883" s="39"/>
    </row>
    <row r="884" spans="1:20" ht="13">
      <c r="A884" s="36"/>
      <c r="E884" s="37"/>
      <c r="F884" s="37"/>
      <c r="G884" s="38"/>
      <c r="H884" s="37"/>
      <c r="I884" s="37"/>
      <c r="K884" s="38"/>
      <c r="T884" s="39"/>
    </row>
    <row r="885" spans="1:20" ht="13">
      <c r="A885" s="36"/>
      <c r="E885" s="37"/>
      <c r="F885" s="37"/>
      <c r="G885" s="38"/>
      <c r="H885" s="37"/>
      <c r="I885" s="37"/>
      <c r="K885" s="38"/>
      <c r="T885" s="39"/>
    </row>
    <row r="886" spans="1:20" ht="13">
      <c r="A886" s="36"/>
      <c r="E886" s="37"/>
      <c r="F886" s="37"/>
      <c r="G886" s="38"/>
      <c r="H886" s="37"/>
      <c r="I886" s="37"/>
      <c r="K886" s="38"/>
      <c r="T886" s="39"/>
    </row>
    <row r="887" spans="1:20" ht="13">
      <c r="A887" s="36"/>
      <c r="E887" s="37"/>
      <c r="F887" s="37"/>
      <c r="G887" s="38"/>
      <c r="H887" s="37"/>
      <c r="I887" s="37"/>
      <c r="K887" s="38"/>
      <c r="T887" s="39"/>
    </row>
    <row r="888" spans="1:20" ht="13">
      <c r="A888" s="36"/>
      <c r="E888" s="37"/>
      <c r="F888" s="37"/>
      <c r="G888" s="38"/>
      <c r="H888" s="37"/>
      <c r="I888" s="37"/>
      <c r="K888" s="38"/>
      <c r="T888" s="39"/>
    </row>
    <row r="889" spans="1:20" ht="13">
      <c r="A889" s="36"/>
      <c r="E889" s="37"/>
      <c r="F889" s="37"/>
      <c r="G889" s="38"/>
      <c r="H889" s="37"/>
      <c r="I889" s="37"/>
      <c r="K889" s="38"/>
      <c r="T889" s="39"/>
    </row>
    <row r="890" spans="1:20" ht="13">
      <c r="A890" s="36"/>
      <c r="E890" s="37"/>
      <c r="F890" s="37"/>
      <c r="G890" s="38"/>
      <c r="H890" s="37"/>
      <c r="I890" s="37"/>
      <c r="K890" s="38"/>
      <c r="T890" s="39"/>
    </row>
    <row r="891" spans="1:20" ht="13">
      <c r="A891" s="36"/>
      <c r="E891" s="37"/>
      <c r="F891" s="37"/>
      <c r="G891" s="38"/>
      <c r="H891" s="37"/>
      <c r="I891" s="37"/>
      <c r="K891" s="38"/>
      <c r="T891" s="39"/>
    </row>
    <row r="892" spans="1:20" ht="13">
      <c r="A892" s="36"/>
      <c r="E892" s="37"/>
      <c r="F892" s="37"/>
      <c r="G892" s="38"/>
      <c r="H892" s="37"/>
      <c r="I892" s="37"/>
      <c r="K892" s="38"/>
      <c r="T892" s="39"/>
    </row>
    <row r="893" spans="1:20" ht="13">
      <c r="A893" s="36"/>
      <c r="E893" s="37"/>
      <c r="F893" s="37"/>
      <c r="G893" s="38"/>
      <c r="H893" s="37"/>
      <c r="I893" s="37"/>
      <c r="K893" s="38"/>
      <c r="T893" s="39"/>
    </row>
    <row r="894" spans="1:20" ht="13">
      <c r="A894" s="36"/>
      <c r="E894" s="37"/>
      <c r="F894" s="37"/>
      <c r="G894" s="38"/>
      <c r="H894" s="37"/>
      <c r="I894" s="37"/>
      <c r="K894" s="38"/>
      <c r="T894" s="39"/>
    </row>
    <row r="895" spans="1:20" ht="13">
      <c r="A895" s="36"/>
      <c r="E895" s="37"/>
      <c r="F895" s="37"/>
      <c r="G895" s="38"/>
      <c r="H895" s="37"/>
      <c r="I895" s="37"/>
      <c r="K895" s="38"/>
      <c r="T895" s="39"/>
    </row>
    <row r="896" spans="1:20" ht="13">
      <c r="A896" s="36"/>
      <c r="E896" s="37"/>
      <c r="F896" s="37"/>
      <c r="G896" s="38"/>
      <c r="H896" s="37"/>
      <c r="I896" s="37"/>
      <c r="K896" s="38"/>
      <c r="T896" s="39"/>
    </row>
    <row r="897" spans="1:20" ht="13">
      <c r="A897" s="36"/>
      <c r="E897" s="37"/>
      <c r="F897" s="37"/>
      <c r="G897" s="38"/>
      <c r="H897" s="37"/>
      <c r="I897" s="37"/>
      <c r="K897" s="38"/>
      <c r="T897" s="39"/>
    </row>
    <row r="898" spans="1:20" ht="13">
      <c r="A898" s="36"/>
      <c r="E898" s="37"/>
      <c r="F898" s="37"/>
      <c r="G898" s="38"/>
      <c r="H898" s="37"/>
      <c r="I898" s="37"/>
      <c r="K898" s="38"/>
      <c r="T898" s="39"/>
    </row>
    <row r="899" spans="1:20" ht="13">
      <c r="A899" s="36"/>
      <c r="E899" s="37"/>
      <c r="F899" s="37"/>
      <c r="G899" s="38"/>
      <c r="H899" s="37"/>
      <c r="I899" s="37"/>
      <c r="K899" s="38"/>
      <c r="T899" s="39"/>
    </row>
    <row r="900" spans="1:20" ht="13">
      <c r="A900" s="36"/>
      <c r="E900" s="37"/>
      <c r="F900" s="37"/>
      <c r="G900" s="38"/>
      <c r="H900" s="37"/>
      <c r="I900" s="37"/>
      <c r="K900" s="38"/>
      <c r="T900" s="39"/>
    </row>
    <row r="901" spans="1:20" ht="13">
      <c r="A901" s="36"/>
      <c r="E901" s="37"/>
      <c r="F901" s="37"/>
      <c r="G901" s="38"/>
      <c r="H901" s="37"/>
      <c r="I901" s="37"/>
      <c r="K901" s="38"/>
      <c r="T901" s="39"/>
    </row>
    <row r="902" spans="1:20" ht="13">
      <c r="A902" s="36"/>
      <c r="E902" s="37"/>
      <c r="F902" s="37"/>
      <c r="G902" s="38"/>
      <c r="H902" s="37"/>
      <c r="I902" s="37"/>
      <c r="K902" s="38"/>
      <c r="T902" s="39"/>
    </row>
    <row r="903" spans="1:20" ht="13">
      <c r="A903" s="36"/>
      <c r="E903" s="37"/>
      <c r="F903" s="37"/>
      <c r="G903" s="38"/>
      <c r="H903" s="37"/>
      <c r="I903" s="37"/>
      <c r="K903" s="38"/>
      <c r="T903" s="39"/>
    </row>
    <row r="904" spans="1:20" ht="13">
      <c r="A904" s="36"/>
      <c r="E904" s="37"/>
      <c r="F904" s="37"/>
      <c r="G904" s="38"/>
      <c r="H904" s="37"/>
      <c r="I904" s="37"/>
      <c r="K904" s="38"/>
      <c r="T904" s="39"/>
    </row>
    <row r="905" spans="1:20" ht="13">
      <c r="A905" s="36"/>
      <c r="E905" s="37"/>
      <c r="F905" s="37"/>
      <c r="G905" s="38"/>
      <c r="H905" s="37"/>
      <c r="I905" s="37"/>
      <c r="K905" s="38"/>
      <c r="T905" s="39"/>
    </row>
    <row r="906" spans="1:20" ht="13">
      <c r="A906" s="36"/>
      <c r="E906" s="37"/>
      <c r="F906" s="37"/>
      <c r="G906" s="38"/>
      <c r="H906" s="37"/>
      <c r="I906" s="37"/>
      <c r="K906" s="38"/>
      <c r="T906" s="39"/>
    </row>
    <row r="907" spans="1:20" ht="13">
      <c r="A907" s="36"/>
      <c r="E907" s="37"/>
      <c r="F907" s="37"/>
      <c r="G907" s="38"/>
      <c r="H907" s="37"/>
      <c r="I907" s="37"/>
      <c r="K907" s="38"/>
      <c r="T907" s="39"/>
    </row>
    <row r="908" spans="1:20" ht="13">
      <c r="A908" s="36"/>
      <c r="E908" s="37"/>
      <c r="F908" s="37"/>
      <c r="G908" s="38"/>
      <c r="H908" s="37"/>
      <c r="I908" s="37"/>
      <c r="K908" s="38"/>
      <c r="T908" s="39"/>
    </row>
    <row r="909" spans="1:20" ht="13">
      <c r="A909" s="36"/>
      <c r="E909" s="37"/>
      <c r="F909" s="37"/>
      <c r="G909" s="38"/>
      <c r="H909" s="37"/>
      <c r="I909" s="37"/>
      <c r="K909" s="38"/>
      <c r="T909" s="39"/>
    </row>
    <row r="910" spans="1:20" ht="13">
      <c r="A910" s="36"/>
      <c r="E910" s="37"/>
      <c r="F910" s="37"/>
      <c r="G910" s="38"/>
      <c r="H910" s="37"/>
      <c r="I910" s="37"/>
      <c r="K910" s="38"/>
      <c r="T910" s="39"/>
    </row>
    <row r="911" spans="1:20" ht="13">
      <c r="A911" s="36"/>
      <c r="E911" s="37"/>
      <c r="F911" s="37"/>
      <c r="G911" s="38"/>
      <c r="H911" s="37"/>
      <c r="I911" s="37"/>
      <c r="K911" s="38"/>
      <c r="T911" s="39"/>
    </row>
    <row r="912" spans="1:20" ht="13">
      <c r="A912" s="36"/>
      <c r="E912" s="37"/>
      <c r="F912" s="37"/>
      <c r="G912" s="38"/>
      <c r="H912" s="37"/>
      <c r="I912" s="37"/>
      <c r="K912" s="38"/>
      <c r="T912" s="39"/>
    </row>
    <row r="913" spans="1:20" ht="13">
      <c r="A913" s="36"/>
      <c r="E913" s="37"/>
      <c r="F913" s="37"/>
      <c r="G913" s="38"/>
      <c r="H913" s="37"/>
      <c r="I913" s="37"/>
      <c r="K913" s="38"/>
      <c r="T913" s="39"/>
    </row>
    <row r="914" spans="1:20" ht="13">
      <c r="A914" s="36"/>
      <c r="E914" s="37"/>
      <c r="F914" s="37"/>
      <c r="G914" s="38"/>
      <c r="H914" s="37"/>
      <c r="I914" s="37"/>
      <c r="K914" s="38"/>
      <c r="T914" s="39"/>
    </row>
    <row r="915" spans="1:20" ht="13">
      <c r="A915" s="36"/>
      <c r="E915" s="37"/>
      <c r="F915" s="37"/>
      <c r="G915" s="38"/>
      <c r="H915" s="37"/>
      <c r="I915" s="37"/>
      <c r="K915" s="38"/>
      <c r="T915" s="39"/>
    </row>
    <row r="916" spans="1:20" ht="13">
      <c r="A916" s="36"/>
      <c r="E916" s="37"/>
      <c r="F916" s="37"/>
      <c r="G916" s="38"/>
      <c r="H916" s="37"/>
      <c r="I916" s="37"/>
      <c r="K916" s="38"/>
      <c r="T916" s="39"/>
    </row>
    <row r="917" spans="1:20" ht="13">
      <c r="A917" s="36"/>
      <c r="E917" s="37"/>
      <c r="F917" s="37"/>
      <c r="G917" s="38"/>
      <c r="H917" s="37"/>
      <c r="I917" s="37"/>
      <c r="K917" s="38"/>
      <c r="T917" s="39"/>
    </row>
    <row r="918" spans="1:20" ht="13">
      <c r="A918" s="36"/>
      <c r="E918" s="37"/>
      <c r="F918" s="37"/>
      <c r="G918" s="38"/>
      <c r="H918" s="37"/>
      <c r="I918" s="37"/>
      <c r="K918" s="38"/>
      <c r="T918" s="39"/>
    </row>
    <row r="919" spans="1:20" ht="13">
      <c r="A919" s="36"/>
      <c r="E919" s="37"/>
      <c r="F919" s="37"/>
      <c r="G919" s="38"/>
      <c r="H919" s="37"/>
      <c r="I919" s="37"/>
      <c r="K919" s="38"/>
      <c r="T919" s="39"/>
    </row>
    <row r="920" spans="1:20" ht="13">
      <c r="A920" s="36"/>
      <c r="E920" s="37"/>
      <c r="F920" s="37"/>
      <c r="G920" s="38"/>
      <c r="H920" s="37"/>
      <c r="I920" s="37"/>
      <c r="K920" s="38"/>
      <c r="T920" s="39"/>
    </row>
    <row r="921" spans="1:20" ht="13">
      <c r="A921" s="36"/>
      <c r="E921" s="37"/>
      <c r="F921" s="37"/>
      <c r="G921" s="38"/>
      <c r="H921" s="37"/>
      <c r="I921" s="37"/>
      <c r="K921" s="38"/>
      <c r="T921" s="39"/>
    </row>
    <row r="922" spans="1:20" ht="13">
      <c r="A922" s="36"/>
      <c r="E922" s="37"/>
      <c r="F922" s="37"/>
      <c r="G922" s="38"/>
      <c r="H922" s="37"/>
      <c r="I922" s="37"/>
      <c r="K922" s="38"/>
      <c r="T922" s="39"/>
    </row>
    <row r="923" spans="1:20" ht="13">
      <c r="A923" s="36"/>
      <c r="E923" s="37"/>
      <c r="F923" s="37"/>
      <c r="G923" s="38"/>
      <c r="H923" s="37"/>
      <c r="I923" s="37"/>
      <c r="K923" s="38"/>
      <c r="T923" s="39"/>
    </row>
    <row r="924" spans="1:20" ht="13">
      <c r="A924" s="36"/>
      <c r="E924" s="37"/>
      <c r="F924" s="37"/>
      <c r="G924" s="38"/>
      <c r="H924" s="37"/>
      <c r="I924" s="37"/>
      <c r="K924" s="38"/>
      <c r="T924" s="39"/>
    </row>
    <row r="925" spans="1:20" ht="13">
      <c r="A925" s="36"/>
      <c r="E925" s="37"/>
      <c r="F925" s="37"/>
      <c r="G925" s="38"/>
      <c r="H925" s="37"/>
      <c r="I925" s="37"/>
      <c r="K925" s="38"/>
      <c r="T925" s="39"/>
    </row>
    <row r="926" spans="1:20" ht="13">
      <c r="A926" s="36"/>
      <c r="E926" s="37"/>
      <c r="F926" s="37"/>
      <c r="G926" s="38"/>
      <c r="H926" s="37"/>
      <c r="I926" s="37"/>
      <c r="K926" s="38"/>
      <c r="T926" s="39"/>
    </row>
    <row r="927" spans="1:20" ht="13">
      <c r="A927" s="36"/>
      <c r="E927" s="37"/>
      <c r="F927" s="37"/>
      <c r="G927" s="38"/>
      <c r="H927" s="37"/>
      <c r="I927" s="37"/>
      <c r="K927" s="38"/>
      <c r="T927" s="39"/>
    </row>
    <row r="928" spans="1:20" ht="13">
      <c r="A928" s="36"/>
      <c r="E928" s="37"/>
      <c r="F928" s="37"/>
      <c r="G928" s="38"/>
      <c r="H928" s="37"/>
      <c r="I928" s="37"/>
      <c r="K928" s="38"/>
      <c r="T928" s="39"/>
    </row>
    <row r="929" spans="1:20" ht="13">
      <c r="A929" s="36"/>
      <c r="E929" s="37"/>
      <c r="F929" s="37"/>
      <c r="G929" s="38"/>
      <c r="H929" s="37"/>
      <c r="I929" s="37"/>
      <c r="K929" s="38"/>
      <c r="T929" s="39"/>
    </row>
    <row r="930" spans="1:20" ht="13">
      <c r="A930" s="36"/>
      <c r="E930" s="37"/>
      <c r="F930" s="37"/>
      <c r="G930" s="38"/>
      <c r="H930" s="37"/>
      <c r="I930" s="37"/>
      <c r="K930" s="38"/>
      <c r="T930" s="39"/>
    </row>
    <row r="931" spans="1:20" ht="13">
      <c r="A931" s="36"/>
      <c r="E931" s="37"/>
      <c r="F931" s="37"/>
      <c r="G931" s="38"/>
      <c r="H931" s="37"/>
      <c r="I931" s="37"/>
      <c r="K931" s="38"/>
      <c r="T931" s="39"/>
    </row>
    <row r="932" spans="1:20" ht="13">
      <c r="A932" s="36"/>
      <c r="E932" s="37"/>
      <c r="F932" s="37"/>
      <c r="G932" s="38"/>
      <c r="H932" s="37"/>
      <c r="I932" s="37"/>
      <c r="K932" s="38"/>
      <c r="T932" s="39"/>
    </row>
    <row r="933" spans="1:20" ht="13">
      <c r="A933" s="36"/>
      <c r="E933" s="37"/>
      <c r="F933" s="37"/>
      <c r="G933" s="38"/>
      <c r="H933" s="37"/>
      <c r="I933" s="37"/>
      <c r="K933" s="38"/>
      <c r="T933" s="39"/>
    </row>
    <row r="934" spans="1:20" ht="13">
      <c r="A934" s="36"/>
      <c r="E934" s="37"/>
      <c r="F934" s="37"/>
      <c r="G934" s="38"/>
      <c r="H934" s="37"/>
      <c r="I934" s="37"/>
      <c r="K934" s="38"/>
      <c r="T934" s="39"/>
    </row>
    <row r="935" spans="1:20" ht="13">
      <c r="A935" s="36"/>
      <c r="E935" s="37"/>
      <c r="F935" s="37"/>
      <c r="G935" s="38"/>
      <c r="H935" s="37"/>
      <c r="I935" s="37"/>
      <c r="K935" s="38"/>
      <c r="T935" s="39"/>
    </row>
    <row r="936" spans="1:20" ht="13">
      <c r="A936" s="36"/>
      <c r="E936" s="37"/>
      <c r="F936" s="37"/>
      <c r="G936" s="38"/>
      <c r="H936" s="37"/>
      <c r="I936" s="37"/>
      <c r="K936" s="38"/>
      <c r="T936" s="39"/>
    </row>
    <row r="937" spans="1:20" ht="13">
      <c r="A937" s="36"/>
      <c r="E937" s="37"/>
      <c r="F937" s="37"/>
      <c r="G937" s="38"/>
      <c r="H937" s="37"/>
      <c r="I937" s="37"/>
      <c r="K937" s="38"/>
      <c r="T937" s="39"/>
    </row>
    <row r="938" spans="1:20" ht="13">
      <c r="A938" s="36"/>
      <c r="E938" s="37"/>
      <c r="F938" s="37"/>
      <c r="G938" s="38"/>
      <c r="H938" s="37"/>
      <c r="I938" s="37"/>
      <c r="K938" s="38"/>
      <c r="T938" s="39"/>
    </row>
    <row r="939" spans="1:20" ht="13">
      <c r="A939" s="36"/>
      <c r="E939" s="37"/>
      <c r="F939" s="37"/>
      <c r="G939" s="38"/>
      <c r="H939" s="37"/>
      <c r="I939" s="37"/>
      <c r="K939" s="38"/>
      <c r="T939" s="39"/>
    </row>
    <row r="940" spans="1:20" ht="13">
      <c r="A940" s="36"/>
      <c r="E940" s="37"/>
      <c r="F940" s="37"/>
      <c r="G940" s="38"/>
      <c r="H940" s="37"/>
      <c r="I940" s="37"/>
      <c r="K940" s="38"/>
      <c r="T940" s="39"/>
    </row>
    <row r="941" spans="1:20" ht="13">
      <c r="A941" s="36"/>
      <c r="E941" s="37"/>
      <c r="F941" s="37"/>
      <c r="G941" s="38"/>
      <c r="H941" s="37"/>
      <c r="I941" s="37"/>
      <c r="K941" s="38"/>
      <c r="T941" s="39"/>
    </row>
    <row r="942" spans="1:20" ht="13">
      <c r="A942" s="36"/>
      <c r="E942" s="37"/>
      <c r="F942" s="37"/>
      <c r="G942" s="38"/>
      <c r="H942" s="37"/>
      <c r="I942" s="37"/>
      <c r="K942" s="38"/>
      <c r="T942" s="39"/>
    </row>
    <row r="943" spans="1:20" ht="13">
      <c r="A943" s="36"/>
      <c r="E943" s="37"/>
      <c r="F943" s="37"/>
      <c r="G943" s="38"/>
      <c r="H943" s="37"/>
      <c r="I943" s="37"/>
      <c r="K943" s="38"/>
      <c r="T943" s="39"/>
    </row>
    <row r="944" spans="1:20" ht="13">
      <c r="A944" s="36"/>
      <c r="E944" s="37"/>
      <c r="F944" s="37"/>
      <c r="G944" s="38"/>
      <c r="H944" s="37"/>
      <c r="I944" s="37"/>
      <c r="K944" s="38"/>
      <c r="T944" s="39"/>
    </row>
    <row r="945" spans="1:20" ht="13">
      <c r="A945" s="36"/>
      <c r="E945" s="37"/>
      <c r="F945" s="37"/>
      <c r="G945" s="38"/>
      <c r="H945" s="37"/>
      <c r="I945" s="37"/>
      <c r="K945" s="38"/>
      <c r="T945" s="39"/>
    </row>
    <row r="946" spans="1:20" ht="13">
      <c r="A946" s="36"/>
      <c r="E946" s="37"/>
      <c r="F946" s="37"/>
      <c r="G946" s="38"/>
      <c r="H946" s="37"/>
      <c r="I946" s="37"/>
      <c r="K946" s="38"/>
      <c r="T946" s="39"/>
    </row>
    <row r="947" spans="1:20" ht="13">
      <c r="A947" s="36"/>
      <c r="E947" s="37"/>
      <c r="F947" s="37"/>
      <c r="G947" s="38"/>
      <c r="H947" s="37"/>
      <c r="I947" s="37"/>
      <c r="K947" s="38"/>
      <c r="T947" s="39"/>
    </row>
    <row r="948" spans="1:20" ht="13">
      <c r="A948" s="36"/>
      <c r="E948" s="37"/>
      <c r="F948" s="37"/>
      <c r="G948" s="38"/>
      <c r="H948" s="37"/>
      <c r="I948" s="37"/>
      <c r="K948" s="38"/>
      <c r="T948" s="39"/>
    </row>
    <row r="949" spans="1:20" ht="13">
      <c r="A949" s="36"/>
      <c r="E949" s="37"/>
      <c r="F949" s="37"/>
      <c r="G949" s="38"/>
      <c r="H949" s="37"/>
      <c r="I949" s="37"/>
      <c r="K949" s="38"/>
      <c r="T949" s="39"/>
    </row>
    <row r="950" spans="1:20" ht="13">
      <c r="A950" s="36"/>
      <c r="E950" s="37"/>
      <c r="F950" s="37"/>
      <c r="G950" s="38"/>
      <c r="H950" s="37"/>
      <c r="I950" s="37"/>
      <c r="K950" s="38"/>
      <c r="T950" s="39"/>
    </row>
    <row r="951" spans="1:20" ht="13">
      <c r="A951" s="36"/>
      <c r="E951" s="37"/>
      <c r="F951" s="37"/>
      <c r="G951" s="38"/>
      <c r="H951" s="37"/>
      <c r="I951" s="37"/>
      <c r="K951" s="38"/>
      <c r="T951" s="39"/>
    </row>
    <row r="952" spans="1:20" ht="13">
      <c r="A952" s="36"/>
      <c r="E952" s="37"/>
      <c r="F952" s="37"/>
      <c r="G952" s="38"/>
      <c r="H952" s="37"/>
      <c r="I952" s="37"/>
      <c r="K952" s="38"/>
      <c r="T952" s="39"/>
    </row>
    <row r="953" spans="1:20" ht="13">
      <c r="A953" s="36"/>
      <c r="E953" s="37"/>
      <c r="F953" s="37"/>
      <c r="G953" s="38"/>
      <c r="H953" s="37"/>
      <c r="I953" s="37"/>
      <c r="K953" s="38"/>
      <c r="T953" s="39"/>
    </row>
    <row r="954" spans="1:20" ht="13">
      <c r="A954" s="36"/>
      <c r="E954" s="37"/>
      <c r="F954" s="37"/>
      <c r="G954" s="38"/>
      <c r="H954" s="37"/>
      <c r="I954" s="37"/>
      <c r="K954" s="38"/>
      <c r="T954" s="39"/>
    </row>
    <row r="955" spans="1:20" ht="13">
      <c r="A955" s="36"/>
      <c r="E955" s="37"/>
      <c r="F955" s="37"/>
      <c r="G955" s="38"/>
      <c r="H955" s="37"/>
      <c r="I955" s="37"/>
      <c r="K955" s="38"/>
      <c r="T955" s="39"/>
    </row>
    <row r="956" spans="1:20" ht="13">
      <c r="A956" s="36"/>
      <c r="E956" s="37"/>
      <c r="F956" s="37"/>
      <c r="G956" s="38"/>
      <c r="H956" s="37"/>
      <c r="I956" s="37"/>
      <c r="K956" s="38"/>
      <c r="T956" s="39"/>
    </row>
    <row r="957" spans="1:20" ht="13">
      <c r="A957" s="36"/>
      <c r="E957" s="37"/>
      <c r="F957" s="37"/>
      <c r="G957" s="38"/>
      <c r="H957" s="37"/>
      <c r="I957" s="37"/>
      <c r="K957" s="38"/>
      <c r="T957" s="39"/>
    </row>
    <row r="958" spans="1:20" ht="13">
      <c r="A958" s="36"/>
      <c r="E958" s="37"/>
      <c r="F958" s="37"/>
      <c r="G958" s="38"/>
      <c r="H958" s="37"/>
      <c r="I958" s="37"/>
      <c r="K958" s="38"/>
      <c r="T958" s="39"/>
    </row>
    <row r="959" spans="1:20" ht="13">
      <c r="A959" s="36"/>
      <c r="E959" s="37"/>
      <c r="F959" s="37"/>
      <c r="G959" s="38"/>
      <c r="H959" s="37"/>
      <c r="I959" s="37"/>
      <c r="K959" s="38"/>
      <c r="T959" s="39"/>
    </row>
    <row r="960" spans="1:20" ht="13">
      <c r="A960" s="36"/>
      <c r="E960" s="37"/>
      <c r="F960" s="37"/>
      <c r="G960" s="38"/>
      <c r="H960" s="37"/>
      <c r="I960" s="37"/>
      <c r="K960" s="38"/>
      <c r="T960" s="39"/>
    </row>
    <row r="961" spans="1:20" ht="13">
      <c r="A961" s="36"/>
      <c r="E961" s="37"/>
      <c r="F961" s="37"/>
      <c r="G961" s="38"/>
      <c r="H961" s="37"/>
      <c r="I961" s="37"/>
      <c r="K961" s="38"/>
      <c r="T961" s="39"/>
    </row>
    <row r="962" spans="1:20" ht="13">
      <c r="A962" s="36"/>
      <c r="E962" s="37"/>
      <c r="F962" s="37"/>
      <c r="G962" s="38"/>
      <c r="H962" s="37"/>
      <c r="I962" s="37"/>
      <c r="K962" s="38"/>
      <c r="T962" s="39"/>
    </row>
    <row r="963" spans="1:20" ht="13">
      <c r="A963" s="36"/>
      <c r="E963" s="37"/>
      <c r="F963" s="37"/>
      <c r="G963" s="38"/>
      <c r="H963" s="37"/>
      <c r="I963" s="37"/>
      <c r="K963" s="38"/>
      <c r="T963" s="39"/>
    </row>
    <row r="964" spans="1:20" ht="13">
      <c r="A964" s="36"/>
      <c r="E964" s="37"/>
      <c r="F964" s="37"/>
      <c r="G964" s="38"/>
      <c r="H964" s="37"/>
      <c r="I964" s="37"/>
      <c r="K964" s="38"/>
      <c r="T964" s="39"/>
    </row>
    <row r="965" spans="1:20" ht="13">
      <c r="A965" s="36"/>
      <c r="E965" s="37"/>
      <c r="F965" s="37"/>
      <c r="G965" s="38"/>
      <c r="H965" s="37"/>
      <c r="I965" s="37"/>
      <c r="K965" s="38"/>
      <c r="T965" s="39"/>
    </row>
    <row r="966" spans="1:20" ht="13">
      <c r="A966" s="36"/>
      <c r="E966" s="37"/>
      <c r="F966" s="37"/>
      <c r="G966" s="38"/>
      <c r="H966" s="37"/>
      <c r="I966" s="37"/>
      <c r="K966" s="38"/>
      <c r="T966" s="39"/>
    </row>
    <row r="967" spans="1:20" ht="13">
      <c r="A967" s="36"/>
      <c r="E967" s="37"/>
      <c r="F967" s="37"/>
      <c r="G967" s="38"/>
      <c r="H967" s="37"/>
      <c r="I967" s="37"/>
      <c r="K967" s="38"/>
      <c r="T967" s="39"/>
    </row>
    <row r="968" spans="1:20" ht="13">
      <c r="A968" s="36"/>
      <c r="E968" s="37"/>
      <c r="F968" s="37"/>
      <c r="G968" s="38"/>
      <c r="H968" s="37"/>
      <c r="I968" s="37"/>
      <c r="K968" s="38"/>
      <c r="T968" s="39"/>
    </row>
    <row r="969" spans="1:20" ht="13">
      <c r="A969" s="36"/>
      <c r="E969" s="37"/>
      <c r="F969" s="37"/>
      <c r="G969" s="38"/>
      <c r="H969" s="37"/>
      <c r="I969" s="37"/>
      <c r="K969" s="38"/>
      <c r="T969" s="39"/>
    </row>
    <row r="970" spans="1:20" ht="13">
      <c r="A970" s="36"/>
      <c r="E970" s="37"/>
      <c r="F970" s="37"/>
      <c r="G970" s="38"/>
      <c r="H970" s="37"/>
      <c r="I970" s="37"/>
      <c r="K970" s="38"/>
      <c r="T970" s="39"/>
    </row>
    <row r="971" spans="1:20" ht="13">
      <c r="A971" s="36"/>
      <c r="E971" s="37"/>
      <c r="F971" s="37"/>
      <c r="G971" s="38"/>
      <c r="H971" s="37"/>
      <c r="I971" s="37"/>
      <c r="K971" s="38"/>
      <c r="T971" s="39"/>
    </row>
    <row r="972" spans="1:20" ht="13">
      <c r="A972" s="36"/>
      <c r="E972" s="37"/>
      <c r="F972" s="37"/>
      <c r="G972" s="38"/>
      <c r="H972" s="37"/>
      <c r="I972" s="37"/>
      <c r="K972" s="38"/>
      <c r="T972" s="39"/>
    </row>
    <row r="973" spans="1:20" ht="13">
      <c r="A973" s="36"/>
      <c r="E973" s="37"/>
      <c r="F973" s="37"/>
      <c r="G973" s="38"/>
      <c r="H973" s="37"/>
      <c r="I973" s="37"/>
      <c r="K973" s="38"/>
      <c r="T973" s="39"/>
    </row>
    <row r="974" spans="1:20" ht="13">
      <c r="A974" s="36"/>
      <c r="E974" s="37"/>
      <c r="F974" s="37"/>
      <c r="G974" s="38"/>
      <c r="H974" s="37"/>
      <c r="I974" s="37"/>
      <c r="K974" s="38"/>
      <c r="T974" s="39"/>
    </row>
    <row r="975" spans="1:20" ht="13">
      <c r="A975" s="36"/>
      <c r="E975" s="37"/>
      <c r="F975" s="37"/>
      <c r="G975" s="38"/>
      <c r="H975" s="37"/>
      <c r="I975" s="37"/>
      <c r="K975" s="38"/>
      <c r="T975" s="39"/>
    </row>
    <row r="976" spans="1:20" ht="13">
      <c r="A976" s="36"/>
      <c r="E976" s="37"/>
      <c r="F976" s="37"/>
      <c r="G976" s="38"/>
      <c r="H976" s="37"/>
      <c r="I976" s="37"/>
      <c r="K976" s="38"/>
      <c r="T976" s="39"/>
    </row>
    <row r="977" spans="1:20" ht="13">
      <c r="A977" s="36"/>
      <c r="E977" s="37"/>
      <c r="F977" s="37"/>
      <c r="G977" s="38"/>
      <c r="H977" s="37"/>
      <c r="I977" s="37"/>
      <c r="K977" s="38"/>
      <c r="T977" s="39"/>
    </row>
    <row r="978" spans="1:20" ht="13">
      <c r="A978" s="36"/>
      <c r="E978" s="37"/>
      <c r="F978" s="37"/>
      <c r="G978" s="38"/>
      <c r="H978" s="37"/>
      <c r="I978" s="37"/>
      <c r="K978" s="38"/>
      <c r="T978" s="39"/>
    </row>
    <row r="979" spans="1:20" ht="13">
      <c r="A979" s="36"/>
      <c r="E979" s="37"/>
      <c r="F979" s="37"/>
      <c r="G979" s="38"/>
      <c r="H979" s="37"/>
      <c r="I979" s="37"/>
      <c r="K979" s="38"/>
      <c r="T979" s="39"/>
    </row>
    <row r="980" spans="1:20" ht="13">
      <c r="A980" s="36"/>
      <c r="E980" s="37"/>
      <c r="F980" s="37"/>
      <c r="G980" s="38"/>
      <c r="H980" s="37"/>
      <c r="I980" s="37"/>
      <c r="K980" s="38"/>
      <c r="T980" s="39"/>
    </row>
    <row r="981" spans="1:20" ht="13">
      <c r="A981" s="36"/>
      <c r="E981" s="37"/>
      <c r="F981" s="37"/>
      <c r="G981" s="38"/>
      <c r="H981" s="37"/>
      <c r="I981" s="37"/>
      <c r="K981" s="38"/>
      <c r="T981" s="39"/>
    </row>
    <row r="982" spans="1:20" ht="13">
      <c r="A982" s="36"/>
      <c r="E982" s="37"/>
      <c r="F982" s="37"/>
      <c r="G982" s="38"/>
      <c r="H982" s="37"/>
      <c r="I982" s="37"/>
      <c r="K982" s="38"/>
      <c r="T982" s="39"/>
    </row>
    <row r="983" spans="1:20" ht="13">
      <c r="A983" s="36"/>
      <c r="E983" s="37"/>
      <c r="F983" s="37"/>
      <c r="G983" s="38"/>
      <c r="H983" s="37"/>
      <c r="I983" s="37"/>
      <c r="K983" s="38"/>
      <c r="T983" s="39"/>
    </row>
    <row r="984" spans="1:20" ht="13">
      <c r="A984" s="36"/>
      <c r="E984" s="37"/>
      <c r="F984" s="37"/>
      <c r="G984" s="38"/>
      <c r="H984" s="37"/>
      <c r="I984" s="37"/>
      <c r="K984" s="38"/>
      <c r="T984" s="39"/>
    </row>
    <row r="985" spans="1:20" ht="13">
      <c r="A985" s="36"/>
      <c r="E985" s="37"/>
      <c r="F985" s="37"/>
      <c r="G985" s="38"/>
      <c r="H985" s="37"/>
      <c r="I985" s="37"/>
      <c r="K985" s="38"/>
      <c r="T985" s="39"/>
    </row>
    <row r="986" spans="1:20" ht="13">
      <c r="A986" s="36"/>
      <c r="E986" s="37"/>
      <c r="F986" s="37"/>
      <c r="G986" s="38"/>
      <c r="H986" s="37"/>
      <c r="I986" s="37"/>
      <c r="K986" s="38"/>
      <c r="T986" s="39"/>
    </row>
    <row r="987" spans="1:20" ht="13">
      <c r="A987" s="36"/>
      <c r="E987" s="37"/>
      <c r="F987" s="37"/>
      <c r="G987" s="38"/>
      <c r="H987" s="37"/>
      <c r="I987" s="37"/>
      <c r="K987" s="38"/>
      <c r="T987" s="39"/>
    </row>
    <row r="988" spans="1:20" ht="13">
      <c r="A988" s="36"/>
      <c r="E988" s="37"/>
      <c r="F988" s="37"/>
      <c r="G988" s="38"/>
      <c r="H988" s="37"/>
      <c r="I988" s="37"/>
      <c r="K988" s="38"/>
      <c r="T988" s="39"/>
    </row>
    <row r="989" spans="1:20" ht="13">
      <c r="A989" s="36"/>
      <c r="E989" s="37"/>
      <c r="F989" s="37"/>
      <c r="G989" s="38"/>
      <c r="H989" s="37"/>
      <c r="I989" s="37"/>
      <c r="K989" s="38"/>
      <c r="T989" s="39"/>
    </row>
    <row r="990" spans="1:20" ht="13">
      <c r="A990" s="36"/>
      <c r="E990" s="37"/>
      <c r="F990" s="37"/>
      <c r="G990" s="38"/>
      <c r="H990" s="37"/>
      <c r="I990" s="37"/>
      <c r="K990" s="38"/>
      <c r="T990" s="39"/>
    </row>
    <row r="991" spans="1:20" ht="13">
      <c r="A991" s="36"/>
      <c r="E991" s="37"/>
      <c r="F991" s="37"/>
      <c r="G991" s="38"/>
      <c r="H991" s="37"/>
      <c r="I991" s="37"/>
      <c r="K991" s="38"/>
      <c r="T991" s="39"/>
    </row>
    <row r="992" spans="1:20" ht="13">
      <c r="A992" s="36"/>
      <c r="E992" s="37"/>
      <c r="F992" s="37"/>
      <c r="G992" s="38"/>
      <c r="H992" s="37"/>
      <c r="I992" s="37"/>
      <c r="K992" s="38"/>
      <c r="T992" s="39"/>
    </row>
    <row r="993" spans="1:20" ht="13">
      <c r="A993" s="36"/>
      <c r="E993" s="37"/>
      <c r="F993" s="37"/>
      <c r="G993" s="38"/>
      <c r="H993" s="37"/>
      <c r="I993" s="37"/>
      <c r="K993" s="38"/>
      <c r="T993" s="39"/>
    </row>
    <row r="994" spans="1:20" ht="13">
      <c r="A994" s="36"/>
      <c r="E994" s="37"/>
      <c r="F994" s="37"/>
      <c r="G994" s="38"/>
      <c r="H994" s="37"/>
      <c r="I994" s="37"/>
      <c r="K994" s="38"/>
      <c r="T994" s="39"/>
    </row>
    <row r="995" spans="1:20" ht="13">
      <c r="A995" s="36"/>
      <c r="E995" s="37"/>
      <c r="F995" s="37"/>
      <c r="G995" s="38"/>
      <c r="H995" s="37"/>
      <c r="I995" s="37"/>
      <c r="K995" s="38"/>
      <c r="T995" s="39"/>
    </row>
    <row r="996" spans="1:20" ht="13">
      <c r="A996" s="36"/>
      <c r="E996" s="37"/>
      <c r="F996" s="37"/>
      <c r="G996" s="38"/>
      <c r="H996" s="37"/>
      <c r="I996" s="37"/>
      <c r="K996" s="38"/>
      <c r="T996" s="39"/>
    </row>
    <row r="997" spans="1:20" ht="13">
      <c r="A997" s="36"/>
      <c r="E997" s="37"/>
      <c r="F997" s="37"/>
      <c r="G997" s="38"/>
      <c r="H997" s="37"/>
      <c r="I997" s="37"/>
      <c r="K997" s="38"/>
      <c r="T997" s="39"/>
    </row>
    <row r="998" spans="1:20" ht="13">
      <c r="A998" s="36"/>
      <c r="E998" s="37"/>
      <c r="F998" s="37"/>
      <c r="G998" s="38"/>
      <c r="H998" s="37"/>
      <c r="I998" s="37"/>
      <c r="K998" s="38"/>
      <c r="T998" s="39"/>
    </row>
    <row r="999" spans="1:20" ht="13">
      <c r="A999" s="36"/>
      <c r="E999" s="37"/>
      <c r="F999" s="37"/>
      <c r="G999" s="38"/>
      <c r="H999" s="37"/>
      <c r="I999" s="37"/>
      <c r="K999" s="38"/>
      <c r="T999" s="39"/>
    </row>
    <row r="1000" spans="1:20" ht="13">
      <c r="A1000" s="36"/>
      <c r="E1000" s="37"/>
      <c r="F1000" s="37"/>
      <c r="G1000" s="38"/>
      <c r="H1000" s="37"/>
      <c r="I1000" s="37"/>
      <c r="K1000" s="38"/>
      <c r="T1000" s="39"/>
    </row>
    <row r="1001" spans="1:20" ht="13">
      <c r="A1001" s="36"/>
      <c r="E1001" s="37"/>
      <c r="F1001" s="37"/>
      <c r="G1001" s="38"/>
      <c r="H1001" s="37"/>
      <c r="I1001" s="37"/>
      <c r="K1001" s="38"/>
      <c r="T1001" s="39"/>
    </row>
  </sheetData>
  <dataConsolidate function="count" link="1">
    <dataRefs count="2">
      <dataRef ref="B1:F121" sheet="Elo Data"/>
      <dataRef ref="G1:K121" sheet="Elo Data"/>
    </dataRefs>
  </dataConsolidate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tabColor theme="0" tint="-0.499984740745262"/>
    <outlinePr summaryBelow="0" summaryRight="0"/>
  </sheetPr>
  <dimension ref="A2:AO1501"/>
  <sheetViews>
    <sheetView tabSelected="1" workbookViewId="0">
      <selection activeCell="S39" sqref="S39"/>
    </sheetView>
  </sheetViews>
  <sheetFormatPr baseColWidth="10" defaultColWidth="14.5" defaultRowHeight="15.75" customHeight="1"/>
  <cols>
    <col min="1" max="1" width="8.33203125" style="14" bestFit="1" customWidth="1"/>
    <col min="2" max="2" width="9.33203125" style="14" customWidth="1"/>
    <col min="3" max="3" width="11" style="14" hidden="1" customWidth="1"/>
    <col min="4" max="4" width="10.5" style="14" hidden="1" customWidth="1"/>
    <col min="5" max="5" width="9" style="14" customWidth="1"/>
    <col min="6" max="6" width="14.1640625" style="14" hidden="1" customWidth="1"/>
    <col min="7" max="7" width="16" style="18" hidden="1" customWidth="1"/>
    <col min="8" max="8" width="12.83203125" style="18" customWidth="1"/>
    <col min="9" max="9" width="14.5" style="14" customWidth="1"/>
    <col min="10" max="10" width="10.5" style="14" bestFit="1" customWidth="1"/>
    <col min="11" max="12" width="10.5" style="14" hidden="1" customWidth="1"/>
    <col min="13" max="13" width="9.6640625" style="14" customWidth="1"/>
    <col min="14" max="14" width="14" style="14" hidden="1" customWidth="1"/>
    <col min="15" max="15" width="14.6640625" style="14" hidden="1" customWidth="1"/>
    <col min="16" max="16" width="12.33203125" style="14" customWidth="1"/>
    <col min="20" max="20" width="23.83203125" bestFit="1" customWidth="1"/>
    <col min="21" max="21" width="22.5" bestFit="1" customWidth="1"/>
    <col min="22" max="22" width="10.83203125" bestFit="1" customWidth="1"/>
  </cols>
  <sheetData>
    <row r="2" spans="1:41" ht="15.75" customHeight="1">
      <c r="T2" s="73" t="s">
        <v>73</v>
      </c>
      <c r="U2" s="74" t="s">
        <v>72</v>
      </c>
      <c r="V2" s="74" t="s">
        <v>12</v>
      </c>
      <c r="W2" s="74" t="s">
        <v>37</v>
      </c>
      <c r="X2" s="55" t="s">
        <v>25</v>
      </c>
      <c r="Y2" s="55" t="s">
        <v>39</v>
      </c>
      <c r="Z2" s="55" t="s">
        <v>38</v>
      </c>
      <c r="AA2" s="55" t="s">
        <v>59</v>
      </c>
      <c r="AB2" s="55" t="s">
        <v>45</v>
      </c>
      <c r="AC2" s="55" t="s">
        <v>36</v>
      </c>
      <c r="AD2" s="55" t="s">
        <v>40</v>
      </c>
      <c r="AE2" s="55" t="s">
        <v>35</v>
      </c>
      <c r="AF2" s="55" t="s">
        <v>41</v>
      </c>
      <c r="AG2" s="55" t="s">
        <v>42</v>
      </c>
      <c r="AH2" s="55" t="s">
        <v>43</v>
      </c>
      <c r="AI2" s="55" t="s">
        <v>44</v>
      </c>
      <c r="AJ2" s="55" t="s">
        <v>46</v>
      </c>
      <c r="AK2" s="55" t="s">
        <v>57</v>
      </c>
      <c r="AL2" s="55" t="s">
        <v>58</v>
      </c>
      <c r="AM2" s="73" t="s">
        <v>71</v>
      </c>
      <c r="AN2" s="73" t="s">
        <v>70</v>
      </c>
      <c r="AO2" s="73" t="s">
        <v>79</v>
      </c>
    </row>
    <row r="3" spans="1:41" ht="30" customHeight="1">
      <c r="A3" s="26" t="s">
        <v>55</v>
      </c>
      <c r="B3" s="9" t="s">
        <v>1</v>
      </c>
      <c r="C3" s="3" t="s">
        <v>74</v>
      </c>
      <c r="D3" s="3" t="s">
        <v>75</v>
      </c>
      <c r="E3" s="9" t="s">
        <v>26</v>
      </c>
      <c r="F3" s="9" t="s">
        <v>27</v>
      </c>
      <c r="G3" s="9" t="s">
        <v>28</v>
      </c>
      <c r="H3" s="3" t="s">
        <v>66</v>
      </c>
      <c r="I3" s="20" t="s">
        <v>29</v>
      </c>
      <c r="J3" s="9" t="s">
        <v>5</v>
      </c>
      <c r="K3" s="3" t="s">
        <v>76</v>
      </c>
      <c r="L3" s="3" t="s">
        <v>77</v>
      </c>
      <c r="M3" s="9" t="s">
        <v>30</v>
      </c>
      <c r="N3" s="9" t="s">
        <v>31</v>
      </c>
      <c r="O3" s="9" t="s">
        <v>32</v>
      </c>
      <c r="P3" s="3" t="s">
        <v>67</v>
      </c>
      <c r="Q3" s="9" t="s">
        <v>33</v>
      </c>
      <c r="R3" s="4" t="s">
        <v>34</v>
      </c>
      <c r="T3" s="56">
        <f>IF(ROW()=ROW(Elos[[#Headers],[Selected Player Elo Change]])+1,2000,HLOOKUP(PlayerDashPlayer,Elos[#All],ROW()-1,FALSE))</f>
        <v>2000</v>
      </c>
      <c r="U3" s="56">
        <f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Elo]],NA())),U2))</f>
        <v>2000</v>
      </c>
      <c r="V3" s="56">
        <f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Elo]],NA())),V2))</f>
        <v>2000</v>
      </c>
      <c r="W3" s="56">
        <f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Elo]],NA())),W2))</f>
        <v>2000</v>
      </c>
      <c r="X3" s="56">
        <f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Elo]],NA())),X2))</f>
        <v>2000</v>
      </c>
      <c r="Y3" s="56">
        <f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Elo]],NA())),Y2))</f>
        <v>2000</v>
      </c>
      <c r="Z3" s="56">
        <f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Elo]],NA())),Z2))</f>
        <v>2000</v>
      </c>
      <c r="AA3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Elo]],NA())),AA2))</f>
        <v>2000</v>
      </c>
      <c r="AB3" s="56">
        <f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Elo]],NA())),AB2))</f>
        <v>2000</v>
      </c>
      <c r="AC3" s="56">
        <f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Elo]],NA())),AC2))</f>
        <v>2000</v>
      </c>
      <c r="AD3" s="56">
        <f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Elo]],NA())),AD2))</f>
        <v>2000</v>
      </c>
      <c r="AE3" s="56">
        <f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Elo]],NA())),AE2))</f>
        <v>2000</v>
      </c>
      <c r="AF3" s="56">
        <f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Elo]],NA())),AF2))</f>
        <v>2000</v>
      </c>
      <c r="AG3" s="56">
        <f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Elo]],NA())),AG2))</f>
        <v>2000</v>
      </c>
      <c r="AH3" s="56">
        <f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Elo]],NA())),AH2))</f>
        <v>2000</v>
      </c>
      <c r="AI3" s="56">
        <f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Elo]],NA())),AI2))</f>
        <v>2000</v>
      </c>
      <c r="AJ3" s="56">
        <f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Elo]],NA())),AJ2))</f>
        <v>2000</v>
      </c>
      <c r="AK3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Elo]],NA())),AK2))</f>
        <v>2000</v>
      </c>
      <c r="AL3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Elo]],NA())),AL2))</f>
        <v>2000</v>
      </c>
      <c r="AM3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Elo]],NA())),AM2))</f>
        <v>2000</v>
      </c>
      <c r="AN3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Elo]],NA())),AN2))</f>
        <v>2000</v>
      </c>
      <c r="AO3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Elo]],NA())),AO2))</f>
        <v>2000</v>
      </c>
    </row>
    <row r="4" spans="1:41" ht="15.75" customHeight="1">
      <c r="A4" s="25">
        <f>GameData[Game Number]</f>
        <v>1</v>
      </c>
      <c r="B4" s="11" t="str">
        <f>GameData[Winner]</f>
        <v>Ricky</v>
      </c>
      <c r="C4" s="11">
        <f ca="1">IFERROR(IF(ROW()&gt;ROW(EloDataCalc[#Headers])+1,_xlfn.IFNA(LOOKUP(2,1/($B$4:INDIRECT("$B"&amp;(ROW()-1))=EloDataCalc[[#This Row],[Winner]]),EloDataCalc[Game Number]),0),0),0)</f>
        <v>0</v>
      </c>
      <c r="D4" s="11">
        <f ca="1">IFERROR(IF(ROW()&gt;ROW(EloDataCalc[#Headers])+1,_xlfn.IFNA(LOOKUP(2,1/($J$4:INDIRECT("$K"&amp;(ROW()-1))=EloDataCalc[[#This Row],[Winner]]),EloDataCalc[Game Number]),0),0),0)</f>
        <v>0</v>
      </c>
      <c r="E4" s="24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2000</v>
      </c>
      <c r="F4" s="11">
        <f ca="1">10^(EloDataCalc[Winner Last ELO]/400)</f>
        <v>100000</v>
      </c>
      <c r="G4" s="23">
        <f ca="1">EloDataCalc[Winner Rating]/(EloDataCalc[Winner Rating]+EloDataCalc[Loser Rating])</f>
        <v>0.5</v>
      </c>
      <c r="H4" s="75">
        <f ca="1">+kFactor[]*(1-EloDataCalc[Winner Expected Score])</f>
        <v>15</v>
      </c>
      <c r="I4" s="21">
        <f ca="1">EloDataCalc[Winner Last ELO]+EloDataCalc[[#This Row],[Winner Elo Change]]</f>
        <v>2015</v>
      </c>
      <c r="J4" s="11" t="str">
        <f>GameData[Loser]</f>
        <v>Kevin K</v>
      </c>
      <c r="K4" s="11">
        <f ca="1">IFERROR(IF(ROW()&gt;ROW(EloDataCalc[#Headers])+1,_xlfn.IFNA(LOOKUP(2,1/($B$4:INDIRECT("$B"&amp;(ROW()-1))=EloDataCalc[[#This Row],[Loser]]),EloDataCalc[Game Number]),0),0),0)</f>
        <v>0</v>
      </c>
      <c r="L4" s="11">
        <f ca="1">IFERROR(IF(ROW()&gt;ROW(EloDataCalc[#Headers])+1,_xlfn.IFNA(LOOKUP(2,1/($J$4:INDIRECT("$K"&amp;(ROW()-1))=EloDataCalc[[#This Row],[Loser]]),EloDataCalc[Game Number]),0),0),0)</f>
        <v>0</v>
      </c>
      <c r="M4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2000</v>
      </c>
      <c r="N4" s="11">
        <f ca="1">10^(EloDataCalc[Loser Last ELO]/400)</f>
        <v>100000</v>
      </c>
      <c r="O4" s="23">
        <f ca="1">EloDataCalc[Loser Rating]/(EloDataCalc[Winner Rating]+EloDataCalc[Loser Rating])</f>
        <v>0.5</v>
      </c>
      <c r="P4" s="75">
        <f ca="1">kFactor[]*(0-EloDataCalc[Loser Expected Score])</f>
        <v>-15</v>
      </c>
      <c r="Q4" s="21">
        <f ca="1">EloDataCalc[Loser Last ELO]+EloDataCalc[[#This Row],[Loser Elo Change]]</f>
        <v>1985</v>
      </c>
      <c r="R4" s="4">
        <v>30</v>
      </c>
      <c r="T4" s="56">
        <f ca="1">IF(ROW()=ROW(Elos[[#Headers],[Selected Player Elo Change]])+1,2000,HLOOKUP(PlayerDashPlayer,Elos[#All],ROW()-1,FALSE))</f>
        <v>2015</v>
      </c>
      <c r="U4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Elo]],NA())),U3))</f>
        <v>2015</v>
      </c>
      <c r="V4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Elo]],NA())),V3))</f>
        <v>2015</v>
      </c>
      <c r="W4" s="56">
        <f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Elo]],NA())),W3))</f>
        <v>2000</v>
      </c>
      <c r="X4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Elo]],NA())),X3))</f>
        <v>1985</v>
      </c>
      <c r="Y4" s="56">
        <f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Elo]],NA())),Y3))</f>
        <v>2000</v>
      </c>
      <c r="Z4" s="56">
        <f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Elo]],NA())),Z3))</f>
        <v>2000</v>
      </c>
      <c r="AA4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Elo]],NA())),AA3))</f>
        <v>2000</v>
      </c>
      <c r="AB4" s="56">
        <f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Elo]],NA())),AB3))</f>
        <v>2000</v>
      </c>
      <c r="AC4" s="56">
        <f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Elo]],NA())),AC3))</f>
        <v>2000</v>
      </c>
      <c r="AD4" s="56">
        <f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Elo]],NA())),AD3))</f>
        <v>2000</v>
      </c>
      <c r="AE4" s="56">
        <f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Elo]],NA())),AE3))</f>
        <v>2000</v>
      </c>
      <c r="AF4" s="56">
        <f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Elo]],NA())),AF3))</f>
        <v>2000</v>
      </c>
      <c r="AG4" s="56">
        <f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Elo]],NA())),AG3))</f>
        <v>2000</v>
      </c>
      <c r="AH4" s="56">
        <f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Elo]],NA())),AH3))</f>
        <v>2000</v>
      </c>
      <c r="AI4" s="56">
        <f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Elo]],NA())),AI3))</f>
        <v>2000</v>
      </c>
      <c r="AJ4" s="56">
        <f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Elo]],NA())),AJ3))</f>
        <v>2000</v>
      </c>
      <c r="AK4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Elo]],NA())),AK3))</f>
        <v>2000</v>
      </c>
      <c r="AL4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Elo]],NA())),AL3))</f>
        <v>2000</v>
      </c>
      <c r="AM4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Elo]],NA())),AM3))</f>
        <v>2000</v>
      </c>
      <c r="AN4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Elo]],NA())),AN3))</f>
        <v>2000</v>
      </c>
      <c r="AO4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Elo]],NA())),AO3))</f>
        <v>2000</v>
      </c>
    </row>
    <row r="5" spans="1:41" ht="15.75" customHeight="1">
      <c r="A5" s="25">
        <f>GameData[Game Number]</f>
        <v>2</v>
      </c>
      <c r="B5" s="11" t="str">
        <f>GameData[Winner]</f>
        <v>Ricky</v>
      </c>
      <c r="C5" s="11">
        <f ca="1">IFERROR(IF(ROW()&gt;ROW(EloDataCalc[#Headers])+1,_xlfn.IFNA(LOOKUP(2,1/($B$4:INDIRECT("$B"&amp;(ROW()-1))=EloDataCalc[[#This Row],[Winner]]),EloDataCalc[Game Number]),0),0),0)</f>
        <v>1</v>
      </c>
      <c r="D5" s="11">
        <f ca="1">IFERROR(IF(ROW()&gt;ROW(EloDataCalc[#Headers])+1,_xlfn.IFNA(LOOKUP(2,1/($J$4:INDIRECT("$K"&amp;(ROW()-1))=EloDataCalc[[#This Row],[Winner]]),EloDataCalc[Game Number]),0),0),0)</f>
        <v>0</v>
      </c>
      <c r="E5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2015</v>
      </c>
      <c r="F5" s="11">
        <f ca="1">10^(EloDataCalc[Winner Last ELO]/400)</f>
        <v>109018.44923851275</v>
      </c>
      <c r="G5" s="23">
        <f ca="1">EloDataCalc[Winner Rating]/(EloDataCalc[Winner Rating]+EloDataCalc[Loser Rating])</f>
        <v>0.54306649202221124</v>
      </c>
      <c r="H5" s="75">
        <f ca="1">+kFactor[]*(1-EloDataCalc[Winner Expected Score])</f>
        <v>13.708005239333662</v>
      </c>
      <c r="I5" s="21">
        <f ca="1">EloDataCalc[Winner Last ELO]+EloDataCalc[[#This Row],[Winner Elo Change]]</f>
        <v>2028.7080052393337</v>
      </c>
      <c r="J5" s="11" t="str">
        <f>GameData[Loser]</f>
        <v>Kevin K</v>
      </c>
      <c r="K5" s="11">
        <f ca="1">IFERROR(IF(ROW()&gt;ROW(EloDataCalc[#Headers])+1,_xlfn.IFNA(LOOKUP(2,1/($B$4:INDIRECT("$B"&amp;(ROW()-1))=EloDataCalc[[#This Row],[Loser]]),EloDataCalc[Game Number]),0),0),0)</f>
        <v>0</v>
      </c>
      <c r="L5" s="11">
        <f ca="1">IFERROR(IF(ROW()&gt;ROW(EloDataCalc[#Headers])+1,_xlfn.IFNA(LOOKUP(2,1/($J$4:INDIRECT("$K"&amp;(ROW()-1))=EloDataCalc[[#This Row],[Loser]]),EloDataCalc[Game Number]),0),0),0)</f>
        <v>1</v>
      </c>
      <c r="M5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1985</v>
      </c>
      <c r="N5" s="11">
        <f ca="1">10^(EloDataCalc[Loser Last ELO]/400)</f>
        <v>91727.593538978166</v>
      </c>
      <c r="O5" s="23">
        <f ca="1">EloDataCalc[Loser Rating]/(EloDataCalc[Winner Rating]+EloDataCalc[Loser Rating])</f>
        <v>0.45693350797778876</v>
      </c>
      <c r="P5" s="75">
        <f ca="1">kFactor[]*(0-EloDataCalc[Loser Expected Score])</f>
        <v>-13.708005239333662</v>
      </c>
      <c r="Q5" s="21">
        <f ca="1">EloDataCalc[Loser Last ELO]+EloDataCalc[[#This Row],[Loser Elo Change]]</f>
        <v>1971.2919947606663</v>
      </c>
      <c r="T5" s="56">
        <f ca="1">IF(ROW()=ROW(Elos[[#Headers],[Selected Player Elo Change]])+1,2000,HLOOKUP(PlayerDashPlayer,Elos[#All],ROW()-1,FALSE))</f>
        <v>2028.7080052393337</v>
      </c>
      <c r="U5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Elo]],NA())),U4))</f>
        <v>2028.7080052393337</v>
      </c>
      <c r="V5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Elo]],NA())),V4))</f>
        <v>2028.7080052393337</v>
      </c>
      <c r="W5" s="56">
        <f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Elo]],NA())),W4))</f>
        <v>2000</v>
      </c>
      <c r="X5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Elo]],NA())),X4))</f>
        <v>1971.2919947606663</v>
      </c>
      <c r="Y5" s="56">
        <f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Elo]],NA())),Y4))</f>
        <v>2000</v>
      </c>
      <c r="Z5" s="56">
        <f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Elo]],NA())),Z4))</f>
        <v>2000</v>
      </c>
      <c r="AA5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Elo]],NA())),AA4))</f>
        <v>2000</v>
      </c>
      <c r="AB5" s="56">
        <f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Elo]],NA())),AB4))</f>
        <v>2000</v>
      </c>
      <c r="AC5" s="56">
        <f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Elo]],NA())),AC4))</f>
        <v>2000</v>
      </c>
      <c r="AD5" s="56">
        <f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Elo]],NA())),AD4))</f>
        <v>2000</v>
      </c>
      <c r="AE5" s="56">
        <f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Elo]],NA())),AE4))</f>
        <v>2000</v>
      </c>
      <c r="AF5" s="56">
        <f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Elo]],NA())),AF4))</f>
        <v>2000</v>
      </c>
      <c r="AG5" s="56">
        <f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Elo]],NA())),AG4))</f>
        <v>2000</v>
      </c>
      <c r="AH5" s="56">
        <f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Elo]],NA())),AH4))</f>
        <v>2000</v>
      </c>
      <c r="AI5" s="56">
        <f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Elo]],NA())),AI4))</f>
        <v>2000</v>
      </c>
      <c r="AJ5" s="56">
        <f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Elo]],NA())),AJ4))</f>
        <v>2000</v>
      </c>
      <c r="AK5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Elo]],NA())),AK4))</f>
        <v>2000</v>
      </c>
      <c r="AL5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Elo]],NA())),AL4))</f>
        <v>2000</v>
      </c>
      <c r="AM5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Elo]],NA())),AM4))</f>
        <v>2000</v>
      </c>
      <c r="AN5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Elo]],NA())),AN4))</f>
        <v>2000</v>
      </c>
      <c r="AO5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Elo]],NA())),AO4))</f>
        <v>2000</v>
      </c>
    </row>
    <row r="6" spans="1:41" ht="15.75" customHeight="1">
      <c r="A6" s="25">
        <f>GameData[Game Number]</f>
        <v>3</v>
      </c>
      <c r="B6" s="11" t="str">
        <f>GameData[Winner]</f>
        <v>Kevin K</v>
      </c>
      <c r="C6" s="11">
        <f ca="1">IFERROR(IF(ROW()&gt;ROW(EloDataCalc[#Headers])+1,_xlfn.IFNA(LOOKUP(2,1/($B$4:INDIRECT("$B"&amp;(ROW()-1))=EloDataCalc[[#This Row],[Winner]]),EloDataCalc[Game Number]),0),0),0)</f>
        <v>0</v>
      </c>
      <c r="D6" s="11">
        <f ca="1">IFERROR(IF(ROW()&gt;ROW(EloDataCalc[#Headers])+1,_xlfn.IFNA(LOOKUP(2,1/($J$4:INDIRECT("$K"&amp;(ROW()-1))=EloDataCalc[[#This Row],[Winner]]),EloDataCalc[Game Number]),0),0),0)</f>
        <v>2</v>
      </c>
      <c r="E6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1971.2919947606663</v>
      </c>
      <c r="F6" s="11">
        <f ca="1">10^(EloDataCalc[Winner Last ELO]/400)</f>
        <v>84767.619444600656</v>
      </c>
      <c r="G6" s="23">
        <f ca="1">EloDataCalc[Winner Rating]/(EloDataCalc[Winner Rating]+EloDataCalc[Loser Rating])</f>
        <v>0.45877962653524768</v>
      </c>
      <c r="H6" s="75">
        <f ca="1">+kFactor[]*(1-EloDataCalc[Winner Expected Score])</f>
        <v>16.236611203942569</v>
      </c>
      <c r="I6" s="21">
        <f ca="1">EloDataCalc[Winner Last ELO]+EloDataCalc[[#This Row],[Winner Elo Change]]</f>
        <v>1987.5286059646089</v>
      </c>
      <c r="J6" s="11" t="str">
        <f>GameData[Loser]</f>
        <v>Robin</v>
      </c>
      <c r="K6" s="11">
        <f ca="1">IFERROR(IF(ROW()&gt;ROW(EloDataCalc[#Headers])+1,_xlfn.IFNA(LOOKUP(2,1/($B$4:INDIRECT("$B"&amp;(ROW()-1))=EloDataCalc[[#This Row],[Loser]]),EloDataCalc[Game Number]),0),0),0)</f>
        <v>0</v>
      </c>
      <c r="L6" s="11">
        <f ca="1">IFERROR(IF(ROW()&gt;ROW(EloDataCalc[#Headers])+1,_xlfn.IFNA(LOOKUP(2,1/($J$4:INDIRECT("$K"&amp;(ROW()-1))=EloDataCalc[[#This Row],[Loser]]),EloDataCalc[Game Number]),0),0),0)</f>
        <v>0</v>
      </c>
      <c r="M6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2000</v>
      </c>
      <c r="N6" s="11">
        <f ca="1">10^(EloDataCalc[Loser Last ELO]/400)</f>
        <v>100000</v>
      </c>
      <c r="O6" s="23">
        <f ca="1">EloDataCalc[Loser Rating]/(EloDataCalc[Winner Rating]+EloDataCalc[Loser Rating])</f>
        <v>0.54122037346475227</v>
      </c>
      <c r="P6" s="75">
        <f ca="1">kFactor[]*(0-EloDataCalc[Loser Expected Score])</f>
        <v>-16.236611203942569</v>
      </c>
      <c r="Q6" s="21">
        <f ca="1">EloDataCalc[Loser Last ELO]+EloDataCalc[[#This Row],[Loser Elo Change]]</f>
        <v>1983.7633887960574</v>
      </c>
      <c r="R6" s="4"/>
      <c r="T6" s="56">
        <f ca="1">IF(ROW()=ROW(Elos[[#Headers],[Selected Player Elo Change]])+1,2000,HLOOKUP(PlayerDashPlayer,Elos[#All],ROW()-1,FALSE))</f>
        <v>2028.7080052393337</v>
      </c>
      <c r="U6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Elo]],NA())),U5))</f>
        <v>2028.7080052393337</v>
      </c>
      <c r="V6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Elo]],NA())),V5))</f>
        <v>2028.7080052393337</v>
      </c>
      <c r="W6" s="56">
        <f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Elo]],NA())),W5))</f>
        <v>2000</v>
      </c>
      <c r="X6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Elo]],NA())),X5))</f>
        <v>1987.5286059646089</v>
      </c>
      <c r="Y6" s="56">
        <f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Elo]],NA())),Y5))</f>
        <v>2000</v>
      </c>
      <c r="Z6" s="56">
        <f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Elo]],NA())),Z5))</f>
        <v>2000</v>
      </c>
      <c r="AA6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Elo]],NA())),AA5))</f>
        <v>2000</v>
      </c>
      <c r="AB6" s="56">
        <f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Elo]],NA())),AB5))</f>
        <v>2000</v>
      </c>
      <c r="AC6" s="56">
        <f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Elo]],NA())),AC5))</f>
        <v>2000</v>
      </c>
      <c r="AD6" s="56">
        <f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Elo]],NA())),AD5))</f>
        <v>2000</v>
      </c>
      <c r="AE6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Elo]],NA())),AE5))</f>
        <v>1983.7633887960574</v>
      </c>
      <c r="AF6" s="56">
        <f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Elo]],NA())),AF5))</f>
        <v>2000</v>
      </c>
      <c r="AG6" s="56">
        <f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Elo]],NA())),AG5))</f>
        <v>2000</v>
      </c>
      <c r="AH6" s="56">
        <f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Elo]],NA())),AH5))</f>
        <v>2000</v>
      </c>
      <c r="AI6" s="56">
        <f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Elo]],NA())),AI5))</f>
        <v>2000</v>
      </c>
      <c r="AJ6" s="56">
        <f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Elo]],NA())),AJ5))</f>
        <v>2000</v>
      </c>
      <c r="AK6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Elo]],NA())),AK5))</f>
        <v>2000</v>
      </c>
      <c r="AL6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Elo]],NA())),AL5))</f>
        <v>2000</v>
      </c>
      <c r="AM6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Elo]],NA())),AM5))</f>
        <v>2000</v>
      </c>
      <c r="AN6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Elo]],NA())),AN5))</f>
        <v>2000</v>
      </c>
      <c r="AO6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Elo]],NA())),AO5))</f>
        <v>2000</v>
      </c>
    </row>
    <row r="7" spans="1:41" ht="15.75" customHeight="1">
      <c r="A7" s="25">
        <f>GameData[Game Number]</f>
        <v>4</v>
      </c>
      <c r="B7" s="11" t="str">
        <f>GameData[Winner]</f>
        <v>Dan</v>
      </c>
      <c r="C7" s="11">
        <f ca="1">IFERROR(IF(ROW()&gt;ROW(EloDataCalc[#Headers])+1,_xlfn.IFNA(LOOKUP(2,1/($B$4:INDIRECT("$B"&amp;(ROW()-1))=EloDataCalc[[#This Row],[Winner]]),EloDataCalc[Game Number]),0),0),0)</f>
        <v>0</v>
      </c>
      <c r="D7" s="11">
        <f ca="1">IFERROR(IF(ROW()&gt;ROW(EloDataCalc[#Headers])+1,_xlfn.IFNA(LOOKUP(2,1/($J$4:INDIRECT("$K"&amp;(ROW()-1))=EloDataCalc[[#This Row],[Winner]]),EloDataCalc[Game Number]),0),0),0)</f>
        <v>0</v>
      </c>
      <c r="E7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2000</v>
      </c>
      <c r="F7" s="11">
        <f ca="1">10^(EloDataCalc[Winner Last ELO]/400)</f>
        <v>100000</v>
      </c>
      <c r="G7" s="23">
        <f ca="1">EloDataCalc[Winner Rating]/(EloDataCalc[Winner Rating]+EloDataCalc[Loser Rating])</f>
        <v>0.52334936636887208</v>
      </c>
      <c r="H7" s="75">
        <f ca="1">+kFactor[]*(1-EloDataCalc[Winner Expected Score])</f>
        <v>14.299519008933837</v>
      </c>
      <c r="I7" s="21">
        <f ca="1">EloDataCalc[Winner Last ELO]+EloDataCalc[[#This Row],[Winner Elo Change]]</f>
        <v>2014.2995190089339</v>
      </c>
      <c r="J7" s="11" t="str">
        <f>GameData[Loser]</f>
        <v>Robin</v>
      </c>
      <c r="K7" s="11">
        <f ca="1">IFERROR(IF(ROW()&gt;ROW(EloDataCalc[#Headers])+1,_xlfn.IFNA(LOOKUP(2,1/($B$4:INDIRECT("$B"&amp;(ROW()-1))=EloDataCalc[[#This Row],[Loser]]),EloDataCalc[Game Number]),0),0),0)</f>
        <v>0</v>
      </c>
      <c r="L7" s="11">
        <f ca="1">IFERROR(IF(ROW()&gt;ROW(EloDataCalc[#Headers])+1,_xlfn.IFNA(LOOKUP(2,1/($J$4:INDIRECT("$K"&amp;(ROW()-1))=EloDataCalc[[#This Row],[Loser]]),EloDataCalc[Game Number]),0),0),0)</f>
        <v>3</v>
      </c>
      <c r="M7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1983.7633887960574</v>
      </c>
      <c r="N7" s="11">
        <f ca="1">10^(EloDataCalc[Loser Last ELO]/400)</f>
        <v>91076.948642977935</v>
      </c>
      <c r="O7" s="23">
        <f ca="1">EloDataCalc[Loser Rating]/(EloDataCalc[Winner Rating]+EloDataCalc[Loser Rating])</f>
        <v>0.47665063363112803</v>
      </c>
      <c r="P7" s="75">
        <f ca="1">kFactor[]*(0-EloDataCalc[Loser Expected Score])</f>
        <v>-14.29951900893384</v>
      </c>
      <c r="Q7" s="21">
        <f ca="1">EloDataCalc[Loser Last ELO]+EloDataCalc[[#This Row],[Loser Elo Change]]</f>
        <v>1969.4638697871235</v>
      </c>
      <c r="R7" s="17"/>
      <c r="T7" s="56">
        <f ca="1">IF(ROW()=ROW(Elos[[#Headers],[Selected Player Elo Change]])+1,2000,HLOOKUP(PlayerDashPlayer,Elos[#All],ROW()-1,FALSE))</f>
        <v>2028.7080052393337</v>
      </c>
      <c r="U7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Elo]],NA())),U6))</f>
        <v>2028.7080052393337</v>
      </c>
      <c r="V7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Elo]],NA())),V6))</f>
        <v>2028.7080052393337</v>
      </c>
      <c r="W7" s="56">
        <f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Elo]],NA())),W6))</f>
        <v>2000</v>
      </c>
      <c r="X7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Elo]],NA())),X6))</f>
        <v>1987.5286059646089</v>
      </c>
      <c r="Y7" s="56">
        <f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Elo]],NA())),Y6))</f>
        <v>2000</v>
      </c>
      <c r="Z7" s="56">
        <f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Elo]],NA())),Z6))</f>
        <v>2000</v>
      </c>
      <c r="AA7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Elo]],NA())),AA6))</f>
        <v>2000</v>
      </c>
      <c r="AB7" s="56">
        <f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Elo]],NA())),AB6))</f>
        <v>2000</v>
      </c>
      <c r="AC7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Elo]],NA())),AC6))</f>
        <v>2014.2995190089339</v>
      </c>
      <c r="AD7" s="56">
        <f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Elo]],NA())),AD6))</f>
        <v>2000</v>
      </c>
      <c r="AE7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Elo]],NA())),AE6))</f>
        <v>1969.4638697871235</v>
      </c>
      <c r="AF7" s="56">
        <f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Elo]],NA())),AF6))</f>
        <v>2000</v>
      </c>
      <c r="AG7" s="56">
        <f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Elo]],NA())),AG6))</f>
        <v>2000</v>
      </c>
      <c r="AH7" s="56">
        <f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Elo]],NA())),AH6))</f>
        <v>2000</v>
      </c>
      <c r="AI7" s="56">
        <f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Elo]],NA())),AI6))</f>
        <v>2000</v>
      </c>
      <c r="AJ7" s="56">
        <f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Elo]],NA())),AJ6))</f>
        <v>2000</v>
      </c>
      <c r="AK7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Elo]],NA())),AK6))</f>
        <v>2000</v>
      </c>
      <c r="AL7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Elo]],NA())),AL6))</f>
        <v>2000</v>
      </c>
      <c r="AM7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Elo]],NA())),AM6))</f>
        <v>2000</v>
      </c>
      <c r="AN7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Elo]],NA())),AN6))</f>
        <v>2000</v>
      </c>
      <c r="AO7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Elo]],NA())),AO6))</f>
        <v>2000</v>
      </c>
    </row>
    <row r="8" spans="1:41" ht="15.75" customHeight="1">
      <c r="A8" s="25">
        <f>GameData[Game Number]</f>
        <v>5</v>
      </c>
      <c r="B8" s="11" t="str">
        <f>GameData[Winner]</f>
        <v>Ricky</v>
      </c>
      <c r="C8" s="11">
        <f ca="1">IFERROR(IF(ROW()&gt;ROW(EloDataCalc[#Headers])+1,_xlfn.IFNA(LOOKUP(2,1/($B$4:INDIRECT("$B"&amp;(ROW()-1))=EloDataCalc[[#This Row],[Winner]]),EloDataCalc[Game Number]),0),0),0)</f>
        <v>2</v>
      </c>
      <c r="D8" s="11">
        <f ca="1">IFERROR(IF(ROW()&gt;ROW(EloDataCalc[#Headers])+1,_xlfn.IFNA(LOOKUP(2,1/($J$4:INDIRECT("$K"&amp;(ROW()-1))=EloDataCalc[[#This Row],[Winner]]),EloDataCalc[Game Number]),0),0),0)</f>
        <v>0</v>
      </c>
      <c r="E8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2028.7080052393337</v>
      </c>
      <c r="F8" s="11">
        <f ca="1">10^(EloDataCalc[Winner Last ELO]/400)</f>
        <v>117969.57453235381</v>
      </c>
      <c r="G8" s="23">
        <f ca="1">EloDataCalc[Winner Rating]/(EloDataCalc[Winner Rating]+EloDataCalc[Loser Rating])</f>
        <v>0.54122037346475282</v>
      </c>
      <c r="H8" s="75">
        <f ca="1">+kFactor[]*(1-EloDataCalc[Winner Expected Score])</f>
        <v>13.763388796057415</v>
      </c>
      <c r="I8" s="21">
        <f ca="1">EloDataCalc[Winner Last ELO]+EloDataCalc[[#This Row],[Winner Elo Change]]</f>
        <v>2042.4713940353911</v>
      </c>
      <c r="J8" s="11" t="str">
        <f>GameData[Loser]</f>
        <v>Jim</v>
      </c>
      <c r="K8" s="11">
        <f ca="1">IFERROR(IF(ROW()&gt;ROW(EloDataCalc[#Headers])+1,_xlfn.IFNA(LOOKUP(2,1/($B$4:INDIRECT("$B"&amp;(ROW()-1))=EloDataCalc[[#This Row],[Loser]]),EloDataCalc[Game Number]),0),0),0)</f>
        <v>0</v>
      </c>
      <c r="L8" s="11">
        <f ca="1">IFERROR(IF(ROW()&gt;ROW(EloDataCalc[#Headers])+1,_xlfn.IFNA(LOOKUP(2,1/($J$4:INDIRECT("$K"&amp;(ROW()-1))=EloDataCalc[[#This Row],[Loser]]),EloDataCalc[Game Number]),0),0),0)</f>
        <v>0</v>
      </c>
      <c r="M8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2000</v>
      </c>
      <c r="N8" s="11">
        <f ca="1">10^(EloDataCalc[Loser Last ELO]/400)</f>
        <v>100000</v>
      </c>
      <c r="O8" s="23">
        <f ca="1">EloDataCalc[Loser Rating]/(EloDataCalc[Winner Rating]+EloDataCalc[Loser Rating])</f>
        <v>0.45877962653524712</v>
      </c>
      <c r="P8" s="75">
        <f ca="1">kFactor[]*(0-EloDataCalc[Loser Expected Score])</f>
        <v>-13.763388796057413</v>
      </c>
      <c r="Q8" s="21">
        <f ca="1">EloDataCalc[Loser Last ELO]+EloDataCalc[[#This Row],[Loser Elo Change]]</f>
        <v>1986.2366112039426</v>
      </c>
      <c r="R8" s="1"/>
      <c r="T8" s="56">
        <f ca="1">IF(ROW()=ROW(Elos[[#Headers],[Selected Player Elo Change]])+1,2000,HLOOKUP(PlayerDashPlayer,Elos[#All],ROW()-1,FALSE))</f>
        <v>2042.4713940353911</v>
      </c>
      <c r="U8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Elo]],NA())),U7))</f>
        <v>2042.4713940353911</v>
      </c>
      <c r="V8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Elo]],NA())),V7))</f>
        <v>2042.4713940353911</v>
      </c>
      <c r="W8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Elo]],NA())),W7))</f>
        <v>1986.2366112039426</v>
      </c>
      <c r="X8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Elo]],NA())),X7))</f>
        <v>1987.5286059646089</v>
      </c>
      <c r="Y8" s="56">
        <f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Elo]],NA())),Y7))</f>
        <v>2000</v>
      </c>
      <c r="Z8" s="56">
        <f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Elo]],NA())),Z7))</f>
        <v>2000</v>
      </c>
      <c r="AA8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Elo]],NA())),AA7))</f>
        <v>2000</v>
      </c>
      <c r="AB8" s="56">
        <f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Elo]],NA())),AB7))</f>
        <v>2000</v>
      </c>
      <c r="AC8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Elo]],NA())),AC7))</f>
        <v>2014.2995190089339</v>
      </c>
      <c r="AD8" s="56">
        <f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Elo]],NA())),AD7))</f>
        <v>2000</v>
      </c>
      <c r="AE8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Elo]],NA())),AE7))</f>
        <v>1969.4638697871235</v>
      </c>
      <c r="AF8" s="56">
        <f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Elo]],NA())),AF7))</f>
        <v>2000</v>
      </c>
      <c r="AG8" s="56">
        <f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Elo]],NA())),AG7))</f>
        <v>2000</v>
      </c>
      <c r="AH8" s="56">
        <f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Elo]],NA())),AH7))</f>
        <v>2000</v>
      </c>
      <c r="AI8" s="56">
        <f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Elo]],NA())),AI7))</f>
        <v>2000</v>
      </c>
      <c r="AJ8" s="56">
        <f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Elo]],NA())),AJ7))</f>
        <v>2000</v>
      </c>
      <c r="AK8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Elo]],NA())),AK7))</f>
        <v>2000</v>
      </c>
      <c r="AL8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Elo]],NA())),AL7))</f>
        <v>2000</v>
      </c>
      <c r="AM8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Elo]],NA())),AM7))</f>
        <v>2000</v>
      </c>
      <c r="AN8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Elo]],NA())),AN7))</f>
        <v>2000</v>
      </c>
      <c r="AO8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Elo]],NA())),AO7))</f>
        <v>2000</v>
      </c>
    </row>
    <row r="9" spans="1:41" ht="15.75" customHeight="1">
      <c r="A9" s="25">
        <f>GameData[Game Number]</f>
        <v>6</v>
      </c>
      <c r="B9" s="11" t="str">
        <f>GameData[Winner]</f>
        <v>Ricky</v>
      </c>
      <c r="C9" s="11">
        <f ca="1">IFERROR(IF(ROW()&gt;ROW(EloDataCalc[#Headers])+1,_xlfn.IFNA(LOOKUP(2,1/($B$4:INDIRECT("$B"&amp;(ROW()-1))=EloDataCalc[[#This Row],[Winner]]),EloDataCalc[Game Number]),0),0),0)</f>
        <v>5</v>
      </c>
      <c r="D9" s="11">
        <f ca="1">IFERROR(IF(ROW()&gt;ROW(EloDataCalc[#Headers])+1,_xlfn.IFNA(LOOKUP(2,1/($J$4:INDIRECT("$K"&amp;(ROW()-1))=EloDataCalc[[#This Row],[Winner]]),EloDataCalc[Game Number]),0),0),0)</f>
        <v>0</v>
      </c>
      <c r="E9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2042.4713940353911</v>
      </c>
      <c r="F9" s="11">
        <f ca="1">10^(EloDataCalc[Winner Last ELO]/400)</f>
        <v>127696.35037479055</v>
      </c>
      <c r="G9" s="23">
        <f ca="1">EloDataCalc[Winner Rating]/(EloDataCalc[Winner Rating]+EloDataCalc[Loser Rating])</f>
        <v>0.54045396702195414</v>
      </c>
      <c r="H9" s="75">
        <f ca="1">+kFactor[]*(1-EloDataCalc[Winner Expected Score])</f>
        <v>13.786380989341376</v>
      </c>
      <c r="I9" s="21">
        <f ca="1">EloDataCalc[Winner Last ELO]+EloDataCalc[[#This Row],[Winner Elo Change]]</f>
        <v>2056.2577750247324</v>
      </c>
      <c r="J9" s="11" t="str">
        <f>GameData[Loser]</f>
        <v>Dan</v>
      </c>
      <c r="K9" s="11">
        <f ca="1">IFERROR(IF(ROW()&gt;ROW(EloDataCalc[#Headers])+1,_xlfn.IFNA(LOOKUP(2,1/($B$4:INDIRECT("$B"&amp;(ROW()-1))=EloDataCalc[[#This Row],[Loser]]),EloDataCalc[Game Number]),0),0),0)</f>
        <v>4</v>
      </c>
      <c r="L9" s="11">
        <f ca="1">IFERROR(IF(ROW()&gt;ROW(EloDataCalc[#Headers])+1,_xlfn.IFNA(LOOKUP(2,1/($J$4:INDIRECT("$K"&amp;(ROW()-1))=EloDataCalc[[#This Row],[Loser]]),EloDataCalc[Game Number]),0),0),0)</f>
        <v>0</v>
      </c>
      <c r="M9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2014.2995190089339</v>
      </c>
      <c r="N9" s="11">
        <f ca="1">10^(EloDataCalc[Loser Last ELO]/400)</f>
        <v>108579.74003570563</v>
      </c>
      <c r="O9" s="23">
        <f ca="1">EloDataCalc[Loser Rating]/(EloDataCalc[Winner Rating]+EloDataCalc[Loser Rating])</f>
        <v>0.45954603297804592</v>
      </c>
      <c r="P9" s="75">
        <f ca="1">kFactor[]*(0-EloDataCalc[Loser Expected Score])</f>
        <v>-13.786380989341378</v>
      </c>
      <c r="Q9" s="21">
        <f ca="1">EloDataCalc[Loser Last ELO]+EloDataCalc[[#This Row],[Loser Elo Change]]</f>
        <v>2000.5131380195926</v>
      </c>
      <c r="R9" s="4"/>
      <c r="T9" s="56">
        <f ca="1">IF(ROW()=ROW(Elos[[#Headers],[Selected Player Elo Change]])+1,2000,HLOOKUP(PlayerDashPlayer,Elos[#All],ROW()-1,FALSE))</f>
        <v>2056.2577750247324</v>
      </c>
      <c r="U9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Elo]],NA())),U8))</f>
        <v>2056.2577750247324</v>
      </c>
      <c r="V9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Elo]],NA())),V8))</f>
        <v>2056.2577750247324</v>
      </c>
      <c r="W9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Elo]],NA())),W8))</f>
        <v>1986.2366112039426</v>
      </c>
      <c r="X9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Elo]],NA())),X8))</f>
        <v>1987.5286059646089</v>
      </c>
      <c r="Y9" s="56">
        <f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Elo]],NA())),Y8))</f>
        <v>2000</v>
      </c>
      <c r="Z9" s="56">
        <f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Elo]],NA())),Z8))</f>
        <v>2000</v>
      </c>
      <c r="AA9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Elo]],NA())),AA8))</f>
        <v>2000</v>
      </c>
      <c r="AB9" s="56">
        <f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Elo]],NA())),AB8))</f>
        <v>2000</v>
      </c>
      <c r="AC9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Elo]],NA())),AC8))</f>
        <v>2000.5131380195926</v>
      </c>
      <c r="AD9" s="56">
        <f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Elo]],NA())),AD8))</f>
        <v>2000</v>
      </c>
      <c r="AE9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Elo]],NA())),AE8))</f>
        <v>1969.4638697871235</v>
      </c>
      <c r="AF9" s="56">
        <f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Elo]],NA())),AF8))</f>
        <v>2000</v>
      </c>
      <c r="AG9" s="56">
        <f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Elo]],NA())),AG8))</f>
        <v>2000</v>
      </c>
      <c r="AH9" s="56">
        <f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Elo]],NA())),AH8))</f>
        <v>2000</v>
      </c>
      <c r="AI9" s="56">
        <f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Elo]],NA())),AI8))</f>
        <v>2000</v>
      </c>
      <c r="AJ9" s="56">
        <f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Elo]],NA())),AJ8))</f>
        <v>2000</v>
      </c>
      <c r="AK9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Elo]],NA())),AK8))</f>
        <v>2000</v>
      </c>
      <c r="AL9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Elo]],NA())),AL8))</f>
        <v>2000</v>
      </c>
      <c r="AM9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Elo]],NA())),AM8))</f>
        <v>2000</v>
      </c>
      <c r="AN9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Elo]],NA())),AN8))</f>
        <v>2000</v>
      </c>
      <c r="AO9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Elo]],NA())),AO8))</f>
        <v>2000</v>
      </c>
    </row>
    <row r="10" spans="1:41" ht="15.75" customHeight="1">
      <c r="A10" s="25">
        <f>GameData[Game Number]</f>
        <v>7</v>
      </c>
      <c r="B10" s="11" t="str">
        <f>GameData[Winner]</f>
        <v>Kevin K</v>
      </c>
      <c r="C10" s="11">
        <f ca="1">IFERROR(IF(ROW()&gt;ROW(EloDataCalc[#Headers])+1,_xlfn.IFNA(LOOKUP(2,1/($B$4:INDIRECT("$B"&amp;(ROW()-1))=EloDataCalc[[#This Row],[Winner]]),EloDataCalc[Game Number]),0),0),0)</f>
        <v>3</v>
      </c>
      <c r="D10" s="11">
        <f ca="1">IFERROR(IF(ROW()&gt;ROW(EloDataCalc[#Headers])+1,_xlfn.IFNA(LOOKUP(2,1/($J$4:INDIRECT("$K"&amp;(ROW()-1))=EloDataCalc[[#This Row],[Winner]]),EloDataCalc[Game Number]),0),0),0)</f>
        <v>2</v>
      </c>
      <c r="E10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1987.5286059646089</v>
      </c>
      <c r="F10" s="11">
        <f ca="1">10^(EloDataCalc[Winner Last ELO]/400)</f>
        <v>93072.529007191813</v>
      </c>
      <c r="G10" s="23">
        <f ca="1">EloDataCalc[Winner Rating]/(EloDataCalc[Winner Rating]+EloDataCalc[Loser Rating])</f>
        <v>0.50185932135209466</v>
      </c>
      <c r="H10" s="75">
        <f ca="1">+kFactor[]*(1-EloDataCalc[Winner Expected Score])</f>
        <v>14.944220359437161</v>
      </c>
      <c r="I10" s="21">
        <f ca="1">EloDataCalc[Winner Last ELO]+EloDataCalc[[#This Row],[Winner Elo Change]]</f>
        <v>2002.4728263240461</v>
      </c>
      <c r="J10" s="11" t="str">
        <f>GameData[Loser]</f>
        <v>Jim</v>
      </c>
      <c r="K10" s="11">
        <f ca="1">IFERROR(IF(ROW()&gt;ROW(EloDataCalc[#Headers])+1,_xlfn.IFNA(LOOKUP(2,1/($B$4:INDIRECT("$B"&amp;(ROW()-1))=EloDataCalc[[#This Row],[Loser]]),EloDataCalc[Game Number]),0),0),0)</f>
        <v>0</v>
      </c>
      <c r="L10" s="11">
        <f ca="1">IFERROR(IF(ROW()&gt;ROW(EloDataCalc[#Headers])+1,_xlfn.IFNA(LOOKUP(2,1/($J$4:INDIRECT("$K"&amp;(ROW()-1))=EloDataCalc[[#This Row],[Loser]]),EloDataCalc[Game Number]),0),0),0)</f>
        <v>5</v>
      </c>
      <c r="M10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1986.2366112039426</v>
      </c>
      <c r="N10" s="11">
        <f ca="1">10^(EloDataCalc[Loser Last ELO]/400)</f>
        <v>92382.886579069585</v>
      </c>
      <c r="O10" s="23">
        <f ca="1">EloDataCalc[Loser Rating]/(EloDataCalc[Winner Rating]+EloDataCalc[Loser Rating])</f>
        <v>0.4981406786479054</v>
      </c>
      <c r="P10" s="75">
        <f ca="1">kFactor[]*(0-EloDataCalc[Loser Expected Score])</f>
        <v>-14.944220359437162</v>
      </c>
      <c r="Q10" s="21">
        <f ca="1">EloDataCalc[Loser Last ELO]+EloDataCalc[[#This Row],[Loser Elo Change]]</f>
        <v>1971.2923908445055</v>
      </c>
      <c r="R10" s="4"/>
      <c r="S10" s="1"/>
      <c r="T10" s="56">
        <f ca="1">IF(ROW()=ROW(Elos[[#Headers],[Selected Player Elo Change]])+1,2000,HLOOKUP(PlayerDashPlayer,Elos[#All],ROW()-1,FALSE))</f>
        <v>2056.2577750247324</v>
      </c>
      <c r="U10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Elo]],NA())),U9))</f>
        <v>2056.2577750247324</v>
      </c>
      <c r="V10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Elo]],NA())),V9))</f>
        <v>2056.2577750247324</v>
      </c>
      <c r="W10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Elo]],NA())),W9))</f>
        <v>1971.2923908445055</v>
      </c>
      <c r="X10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Elo]],NA())),X9))</f>
        <v>2002.4728263240461</v>
      </c>
      <c r="Y10" s="56">
        <f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Elo]],NA())),Y9))</f>
        <v>2000</v>
      </c>
      <c r="Z10" s="56">
        <f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Elo]],NA())),Z9))</f>
        <v>2000</v>
      </c>
      <c r="AA10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Elo]],NA())),AA9))</f>
        <v>2000</v>
      </c>
      <c r="AB10" s="56">
        <f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Elo]],NA())),AB9))</f>
        <v>2000</v>
      </c>
      <c r="AC10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Elo]],NA())),AC9))</f>
        <v>2000.5131380195926</v>
      </c>
      <c r="AD10" s="56">
        <f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Elo]],NA())),AD9))</f>
        <v>2000</v>
      </c>
      <c r="AE10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Elo]],NA())),AE9))</f>
        <v>1969.4638697871235</v>
      </c>
      <c r="AF10" s="56">
        <f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Elo]],NA())),AF9))</f>
        <v>2000</v>
      </c>
      <c r="AG10" s="56">
        <f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Elo]],NA())),AG9))</f>
        <v>2000</v>
      </c>
      <c r="AH10" s="56">
        <f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Elo]],NA())),AH9))</f>
        <v>2000</v>
      </c>
      <c r="AI10" s="56">
        <f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Elo]],NA())),AI9))</f>
        <v>2000</v>
      </c>
      <c r="AJ10" s="56">
        <f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Elo]],NA())),AJ9))</f>
        <v>2000</v>
      </c>
      <c r="AK10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Elo]],NA())),AK9))</f>
        <v>2000</v>
      </c>
      <c r="AL10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Elo]],NA())),AL9))</f>
        <v>2000</v>
      </c>
      <c r="AM10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Elo]],NA())),AM9))</f>
        <v>2000</v>
      </c>
      <c r="AN10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Elo]],NA())),AN9))</f>
        <v>2000</v>
      </c>
      <c r="AO10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Elo]],NA())),AO9))</f>
        <v>2000</v>
      </c>
    </row>
    <row r="11" spans="1:41" ht="15.75" customHeight="1">
      <c r="A11" s="25">
        <f>GameData[Game Number]</f>
        <v>8</v>
      </c>
      <c r="B11" s="11" t="str">
        <f>GameData[Winner]</f>
        <v>Kevin K</v>
      </c>
      <c r="C11" s="11">
        <f ca="1">IFERROR(IF(ROW()&gt;ROW(EloDataCalc[#Headers])+1,_xlfn.IFNA(LOOKUP(2,1/($B$4:INDIRECT("$B"&amp;(ROW()-1))=EloDataCalc[[#This Row],[Winner]]),EloDataCalc[Game Number]),0),0),0)</f>
        <v>7</v>
      </c>
      <c r="D11" s="11">
        <f ca="1">IFERROR(IF(ROW()&gt;ROW(EloDataCalc[#Headers])+1,_xlfn.IFNA(LOOKUP(2,1/($J$4:INDIRECT("$K"&amp;(ROW()-1))=EloDataCalc[[#This Row],[Winner]]),EloDataCalc[Game Number]),0),0),0)</f>
        <v>2</v>
      </c>
      <c r="E11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2002.4728263240461</v>
      </c>
      <c r="F11" s="11">
        <f ca="1">10^(EloDataCalc[Winner Last ELO]/400)</f>
        <v>101433.65288246758</v>
      </c>
      <c r="G11" s="23">
        <f ca="1">EloDataCalc[Winner Rating]/(EloDataCalc[Winner Rating]+EloDataCalc[Loser Rating])</f>
        <v>0.54475217235839979</v>
      </c>
      <c r="H11" s="75">
        <f ca="1">+kFactor[]*(1-EloDataCalc[Winner Expected Score])</f>
        <v>13.657434829248006</v>
      </c>
      <c r="I11" s="21">
        <f ca="1">EloDataCalc[Winner Last ELO]+EloDataCalc[[#This Row],[Winner Elo Change]]</f>
        <v>2016.130261153294</v>
      </c>
      <c r="J11" s="11" t="str">
        <f>GameData[Loser]</f>
        <v>Jim</v>
      </c>
      <c r="K11" s="11">
        <f ca="1">IFERROR(IF(ROW()&gt;ROW(EloDataCalc[#Headers])+1,_xlfn.IFNA(LOOKUP(2,1/($B$4:INDIRECT("$B"&amp;(ROW()-1))=EloDataCalc[[#This Row],[Loser]]),EloDataCalc[Game Number]),0),0),0)</f>
        <v>0</v>
      </c>
      <c r="L11" s="11">
        <f ca="1">IFERROR(IF(ROW()&gt;ROW(EloDataCalc[#Headers])+1,_xlfn.IFNA(LOOKUP(2,1/($J$4:INDIRECT("$K"&amp;(ROW()-1))=EloDataCalc[[#This Row],[Loser]]),EloDataCalc[Game Number]),0),0),0)</f>
        <v>7</v>
      </c>
      <c r="M11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1971.2923908445055</v>
      </c>
      <c r="N11" s="11">
        <f ca="1">10^(EloDataCalc[Loser Last ELO]/400)</f>
        <v>84767.812718541565</v>
      </c>
      <c r="O11" s="23">
        <f ca="1">EloDataCalc[Loser Rating]/(EloDataCalc[Winner Rating]+EloDataCalc[Loser Rating])</f>
        <v>0.45524782764160021</v>
      </c>
      <c r="P11" s="75">
        <f ca="1">kFactor[]*(0-EloDataCalc[Loser Expected Score])</f>
        <v>-13.657434829248006</v>
      </c>
      <c r="Q11" s="21">
        <f ca="1">EloDataCalc[Loser Last ELO]+EloDataCalc[[#This Row],[Loser Elo Change]]</f>
        <v>1957.6349560152576</v>
      </c>
      <c r="R11" s="4"/>
      <c r="T11" s="56">
        <f ca="1">IF(ROW()=ROW(Elos[[#Headers],[Selected Player Elo Change]])+1,2000,HLOOKUP(PlayerDashPlayer,Elos[#All],ROW()-1,FALSE))</f>
        <v>2056.2577750247324</v>
      </c>
      <c r="U11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Elo]],NA())),U10))</f>
        <v>2056.2577750247324</v>
      </c>
      <c r="V11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Elo]],NA())),V10))</f>
        <v>2056.2577750247324</v>
      </c>
      <c r="W11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Elo]],NA())),W10))</f>
        <v>1957.6349560152576</v>
      </c>
      <c r="X11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Elo]],NA())),X10))</f>
        <v>2016.130261153294</v>
      </c>
      <c r="Y11" s="56">
        <f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Elo]],NA())),Y10))</f>
        <v>2000</v>
      </c>
      <c r="Z11" s="56">
        <f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Elo]],NA())),Z10))</f>
        <v>2000</v>
      </c>
      <c r="AA11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Elo]],NA())),AA10))</f>
        <v>2000</v>
      </c>
      <c r="AB11" s="56">
        <f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Elo]],NA())),AB10))</f>
        <v>2000</v>
      </c>
      <c r="AC11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Elo]],NA())),AC10))</f>
        <v>2000.5131380195926</v>
      </c>
      <c r="AD11" s="56">
        <f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Elo]],NA())),AD10))</f>
        <v>2000</v>
      </c>
      <c r="AE11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Elo]],NA())),AE10))</f>
        <v>1969.4638697871235</v>
      </c>
      <c r="AF11" s="56">
        <f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Elo]],NA())),AF10))</f>
        <v>2000</v>
      </c>
      <c r="AG11" s="56">
        <f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Elo]],NA())),AG10))</f>
        <v>2000</v>
      </c>
      <c r="AH11" s="56">
        <f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Elo]],NA())),AH10))</f>
        <v>2000</v>
      </c>
      <c r="AI11" s="56">
        <f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Elo]],NA())),AI10))</f>
        <v>2000</v>
      </c>
      <c r="AJ11" s="56">
        <f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Elo]],NA())),AJ10))</f>
        <v>2000</v>
      </c>
      <c r="AK11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Elo]],NA())),AK10))</f>
        <v>2000</v>
      </c>
      <c r="AL11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Elo]],NA())),AL10))</f>
        <v>2000</v>
      </c>
      <c r="AM11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Elo]],NA())),AM10))</f>
        <v>2000</v>
      </c>
      <c r="AN11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Elo]],NA())),AN10))</f>
        <v>2000</v>
      </c>
      <c r="AO11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Elo]],NA())),AO10))</f>
        <v>2000</v>
      </c>
    </row>
    <row r="12" spans="1:41" ht="15.75" customHeight="1">
      <c r="A12" s="25">
        <f>GameData[Game Number]</f>
        <v>9</v>
      </c>
      <c r="B12" s="11" t="str">
        <f>GameData[Winner]</f>
        <v>Kevin K</v>
      </c>
      <c r="C12" s="11">
        <f ca="1">IFERROR(IF(ROW()&gt;ROW(EloDataCalc[#Headers])+1,_xlfn.IFNA(LOOKUP(2,1/($B$4:INDIRECT("$B"&amp;(ROW()-1))=EloDataCalc[[#This Row],[Winner]]),EloDataCalc[Game Number]),0),0),0)</f>
        <v>8</v>
      </c>
      <c r="D12" s="11">
        <f ca="1">IFERROR(IF(ROW()&gt;ROW(EloDataCalc[#Headers])+1,_xlfn.IFNA(LOOKUP(2,1/($J$4:INDIRECT("$K"&amp;(ROW()-1))=EloDataCalc[[#This Row],[Winner]]),EloDataCalc[Game Number]),0),0),0)</f>
        <v>2</v>
      </c>
      <c r="E12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2016.130261153294</v>
      </c>
      <c r="F12" s="11">
        <f ca="1">10^(EloDataCalc[Winner Last ELO]/400)</f>
        <v>109730.06914962645</v>
      </c>
      <c r="G12" s="23">
        <f ca="1">EloDataCalc[Winner Rating]/(EloDataCalc[Winner Rating]+EloDataCalc[Loser Rating])</f>
        <v>0.58339502133446697</v>
      </c>
      <c r="H12" s="75">
        <f ca="1">+kFactor[]*(1-EloDataCalc[Winner Expected Score])</f>
        <v>12.498149359965991</v>
      </c>
      <c r="I12" s="21">
        <f ca="1">EloDataCalc[Winner Last ELO]+EloDataCalc[[#This Row],[Winner Elo Change]]</f>
        <v>2028.62841051326</v>
      </c>
      <c r="J12" s="11" t="str">
        <f>GameData[Loser]</f>
        <v>Jim</v>
      </c>
      <c r="K12" s="11">
        <f ca="1">IFERROR(IF(ROW()&gt;ROW(EloDataCalc[#Headers])+1,_xlfn.IFNA(LOOKUP(2,1/($B$4:INDIRECT("$B"&amp;(ROW()-1))=EloDataCalc[[#This Row],[Loser]]),EloDataCalc[Game Number]),0),0),0)</f>
        <v>0</v>
      </c>
      <c r="L12" s="11">
        <f ca="1">IFERROR(IF(ROW()&gt;ROW(EloDataCalc[#Headers])+1,_xlfn.IFNA(LOOKUP(2,1/($J$4:INDIRECT("$K"&amp;(ROW()-1))=EloDataCalc[[#This Row],[Loser]]),EloDataCalc[Game Number]),0),0),0)</f>
        <v>8</v>
      </c>
      <c r="M12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1957.6349560152576</v>
      </c>
      <c r="N12" s="11">
        <f ca="1">10^(EloDataCalc[Loser Last ELO]/400)</f>
        <v>78358.730269038744</v>
      </c>
      <c r="O12" s="23">
        <f ca="1">EloDataCalc[Loser Rating]/(EloDataCalc[Winner Rating]+EloDataCalc[Loser Rating])</f>
        <v>0.41660497866553314</v>
      </c>
      <c r="P12" s="75">
        <f ca="1">kFactor[]*(0-EloDataCalc[Loser Expected Score])</f>
        <v>-12.498149359965995</v>
      </c>
      <c r="Q12" s="21">
        <f ca="1">EloDataCalc[Loser Last ELO]+EloDataCalc[[#This Row],[Loser Elo Change]]</f>
        <v>1945.1368066552916</v>
      </c>
      <c r="R12" s="4"/>
      <c r="T12" s="56">
        <f ca="1">IF(ROW()=ROW(Elos[[#Headers],[Selected Player Elo Change]])+1,2000,HLOOKUP(PlayerDashPlayer,Elos[#All],ROW()-1,FALSE))</f>
        <v>2056.2577750247324</v>
      </c>
      <c r="U12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Elo]],NA())),U11))</f>
        <v>2056.2577750247324</v>
      </c>
      <c r="V12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Elo]],NA())),V11))</f>
        <v>2056.2577750247324</v>
      </c>
      <c r="W12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Elo]],NA())),W11))</f>
        <v>1945.1368066552916</v>
      </c>
      <c r="X12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Elo]],NA())),X11))</f>
        <v>2028.62841051326</v>
      </c>
      <c r="Y12" s="56">
        <f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Elo]],NA())),Y11))</f>
        <v>2000</v>
      </c>
      <c r="Z12" s="56">
        <f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Elo]],NA())),Z11))</f>
        <v>2000</v>
      </c>
      <c r="AA12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Elo]],NA())),AA11))</f>
        <v>2000</v>
      </c>
      <c r="AB12" s="56">
        <f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Elo]],NA())),AB11))</f>
        <v>2000</v>
      </c>
      <c r="AC12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Elo]],NA())),AC11))</f>
        <v>2000.5131380195926</v>
      </c>
      <c r="AD12" s="56">
        <f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Elo]],NA())),AD11))</f>
        <v>2000</v>
      </c>
      <c r="AE12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Elo]],NA())),AE11))</f>
        <v>1969.4638697871235</v>
      </c>
      <c r="AF12" s="56">
        <f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Elo]],NA())),AF11))</f>
        <v>2000</v>
      </c>
      <c r="AG12" s="56">
        <f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Elo]],NA())),AG11))</f>
        <v>2000</v>
      </c>
      <c r="AH12" s="56">
        <f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Elo]],NA())),AH11))</f>
        <v>2000</v>
      </c>
      <c r="AI12" s="56">
        <f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Elo]],NA())),AI11))</f>
        <v>2000</v>
      </c>
      <c r="AJ12" s="56">
        <f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Elo]],NA())),AJ11))</f>
        <v>2000</v>
      </c>
      <c r="AK12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Elo]],NA())),AK11))</f>
        <v>2000</v>
      </c>
      <c r="AL12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Elo]],NA())),AL11))</f>
        <v>2000</v>
      </c>
      <c r="AM12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Elo]],NA())),AM11))</f>
        <v>2000</v>
      </c>
      <c r="AN12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Elo]],NA())),AN11))</f>
        <v>2000</v>
      </c>
      <c r="AO12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Elo]],NA())),AO11))</f>
        <v>2000</v>
      </c>
    </row>
    <row r="13" spans="1:41" ht="15.75" customHeight="1">
      <c r="A13" s="25">
        <f>GameData[Game Number]</f>
        <v>10</v>
      </c>
      <c r="B13" s="11" t="str">
        <f>GameData[Winner]</f>
        <v>Kevin K</v>
      </c>
      <c r="C13" s="11">
        <f ca="1">IFERROR(IF(ROW()&gt;ROW(EloDataCalc[#Headers])+1,_xlfn.IFNA(LOOKUP(2,1/($B$4:INDIRECT("$B"&amp;(ROW()-1))=EloDataCalc[[#This Row],[Winner]]),EloDataCalc[Game Number]),0),0),0)</f>
        <v>9</v>
      </c>
      <c r="D13" s="11">
        <f ca="1">IFERROR(IF(ROW()&gt;ROW(EloDataCalc[#Headers])+1,_xlfn.IFNA(LOOKUP(2,1/($J$4:INDIRECT("$K"&amp;(ROW()-1))=EloDataCalc[[#This Row],[Winner]]),EloDataCalc[Game Number]),0),0),0)</f>
        <v>2</v>
      </c>
      <c r="E13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2028.62841051326</v>
      </c>
      <c r="F13" s="11">
        <f ca="1">10^(EloDataCalc[Winner Last ELO]/400)</f>
        <v>117915.53513298729</v>
      </c>
      <c r="G13" s="23">
        <f ca="1">EloDataCalc[Winner Rating]/(EloDataCalc[Winner Rating]+EloDataCalc[Loser Rating])</f>
        <v>0.6178933959113917</v>
      </c>
      <c r="H13" s="75">
        <f ca="1">+kFactor[]*(1-EloDataCalc[Winner Expected Score])</f>
        <v>11.463198122658248</v>
      </c>
      <c r="I13" s="21">
        <f ca="1">EloDataCalc[Winner Last ELO]+EloDataCalc[[#This Row],[Winner Elo Change]]</f>
        <v>2040.0916086359182</v>
      </c>
      <c r="J13" s="11" t="str">
        <f>GameData[Loser]</f>
        <v>Jim</v>
      </c>
      <c r="K13" s="11">
        <f ca="1">IFERROR(IF(ROW()&gt;ROW(EloDataCalc[#Headers])+1,_xlfn.IFNA(LOOKUP(2,1/($B$4:INDIRECT("$B"&amp;(ROW()-1))=EloDataCalc[[#This Row],[Loser]]),EloDataCalc[Game Number]),0),0),0)</f>
        <v>0</v>
      </c>
      <c r="L13" s="11">
        <f ca="1">IFERROR(IF(ROW()&gt;ROW(EloDataCalc[#Headers])+1,_xlfn.IFNA(LOOKUP(2,1/($J$4:INDIRECT("$K"&amp;(ROW()-1))=EloDataCalc[[#This Row],[Loser]]),EloDataCalc[Game Number]),0),0),0)</f>
        <v>9</v>
      </c>
      <c r="M13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1945.1368066552916</v>
      </c>
      <c r="N13" s="11">
        <f ca="1">10^(EloDataCalc[Loser Last ELO]/400)</f>
        <v>72919.22036567294</v>
      </c>
      <c r="O13" s="23">
        <f ca="1">EloDataCalc[Loser Rating]/(EloDataCalc[Winner Rating]+EloDataCalc[Loser Rating])</f>
        <v>0.38210660408860836</v>
      </c>
      <c r="P13" s="75">
        <f ca="1">kFactor[]*(0-EloDataCalc[Loser Expected Score])</f>
        <v>-11.46319812265825</v>
      </c>
      <c r="Q13" s="21">
        <f ca="1">EloDataCalc[Loser Last ELO]+EloDataCalc[[#This Row],[Loser Elo Change]]</f>
        <v>1933.6736085326334</v>
      </c>
      <c r="R13" s="4"/>
      <c r="T13" s="56">
        <f ca="1">IF(ROW()=ROW(Elos[[#Headers],[Selected Player Elo Change]])+1,2000,HLOOKUP(PlayerDashPlayer,Elos[#All],ROW()-1,FALSE))</f>
        <v>2056.2577750247324</v>
      </c>
      <c r="U13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Elo]],NA())),U12))</f>
        <v>2056.2577750247324</v>
      </c>
      <c r="V13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Elo]],NA())),V12))</f>
        <v>2056.2577750247324</v>
      </c>
      <c r="W13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Elo]],NA())),W12))</f>
        <v>1933.6736085326334</v>
      </c>
      <c r="X13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Elo]],NA())),X12))</f>
        <v>2040.0916086359182</v>
      </c>
      <c r="Y13" s="56">
        <f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Elo]],NA())),Y12))</f>
        <v>2000</v>
      </c>
      <c r="Z13" s="56">
        <f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Elo]],NA())),Z12))</f>
        <v>2000</v>
      </c>
      <c r="AA13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Elo]],NA())),AA12))</f>
        <v>2000</v>
      </c>
      <c r="AB13" s="56">
        <f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Elo]],NA())),AB12))</f>
        <v>2000</v>
      </c>
      <c r="AC13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Elo]],NA())),AC12))</f>
        <v>2000.5131380195926</v>
      </c>
      <c r="AD13" s="56">
        <f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Elo]],NA())),AD12))</f>
        <v>2000</v>
      </c>
      <c r="AE13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Elo]],NA())),AE12))</f>
        <v>1969.4638697871235</v>
      </c>
      <c r="AF13" s="56">
        <f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Elo]],NA())),AF12))</f>
        <v>2000</v>
      </c>
      <c r="AG13" s="56">
        <f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Elo]],NA())),AG12))</f>
        <v>2000</v>
      </c>
      <c r="AH13" s="56">
        <f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Elo]],NA())),AH12))</f>
        <v>2000</v>
      </c>
      <c r="AI13" s="56">
        <f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Elo]],NA())),AI12))</f>
        <v>2000</v>
      </c>
      <c r="AJ13" s="56">
        <f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Elo]],NA())),AJ12))</f>
        <v>2000</v>
      </c>
      <c r="AK13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Elo]],NA())),AK12))</f>
        <v>2000</v>
      </c>
      <c r="AL13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Elo]],NA())),AL12))</f>
        <v>2000</v>
      </c>
      <c r="AM13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Elo]],NA())),AM12))</f>
        <v>2000</v>
      </c>
      <c r="AN13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Elo]],NA())),AN12))</f>
        <v>2000</v>
      </c>
      <c r="AO13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Elo]],NA())),AO12))</f>
        <v>2000</v>
      </c>
    </row>
    <row r="14" spans="1:41" ht="15.75" customHeight="1">
      <c r="A14" s="25">
        <f>GameData[Game Number]</f>
        <v>11</v>
      </c>
      <c r="B14" s="11" t="str">
        <f>GameData[Winner]</f>
        <v>Dan</v>
      </c>
      <c r="C14" s="11">
        <f ca="1">IFERROR(IF(ROW()&gt;ROW(EloDataCalc[#Headers])+1,_xlfn.IFNA(LOOKUP(2,1/($B$4:INDIRECT("$B"&amp;(ROW()-1))=EloDataCalc[[#This Row],[Winner]]),EloDataCalc[Game Number]),0),0),0)</f>
        <v>4</v>
      </c>
      <c r="D14" s="11">
        <f ca="1">IFERROR(IF(ROW()&gt;ROW(EloDataCalc[#Headers])+1,_xlfn.IFNA(LOOKUP(2,1/($J$4:INDIRECT("$K"&amp;(ROW()-1))=EloDataCalc[[#This Row],[Winner]]),EloDataCalc[Game Number]),0),0),0)</f>
        <v>6</v>
      </c>
      <c r="E14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2000.5131380195926</v>
      </c>
      <c r="F14" s="11">
        <f ca="1">10^(EloDataCalc[Winner Last ELO]/400)</f>
        <v>100295.8226829242</v>
      </c>
      <c r="G14" s="23">
        <f ca="1">EloDataCalc[Winner Rating]/(EloDataCalc[Winner Rating]+EloDataCalc[Loser Rating])</f>
        <v>0.59502046394021302</v>
      </c>
      <c r="H14" s="75">
        <f ca="1">+kFactor[]*(1-EloDataCalc[Winner Expected Score])</f>
        <v>12.14938608179361</v>
      </c>
      <c r="I14" s="21">
        <f ca="1">EloDataCalc[Winner Last ELO]+EloDataCalc[[#This Row],[Winner Elo Change]]</f>
        <v>2012.6625241013862</v>
      </c>
      <c r="J14" s="11" t="str">
        <f>GameData[Loser]</f>
        <v>Jim</v>
      </c>
      <c r="K14" s="11">
        <f ca="1">IFERROR(IF(ROW()&gt;ROW(EloDataCalc[#Headers])+1,_xlfn.IFNA(LOOKUP(2,1/($B$4:INDIRECT("$B"&amp;(ROW()-1))=EloDataCalc[[#This Row],[Loser]]),EloDataCalc[Game Number]),0),0),0)</f>
        <v>0</v>
      </c>
      <c r="L14" s="11">
        <f ca="1">IFERROR(IF(ROW()&gt;ROW(EloDataCalc[#Headers])+1,_xlfn.IFNA(LOOKUP(2,1/($J$4:INDIRECT("$K"&amp;(ROW()-1))=EloDataCalc[[#This Row],[Loser]]),EloDataCalc[Game Number]),0),0),0)</f>
        <v>10</v>
      </c>
      <c r="M14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1933.6736085326334</v>
      </c>
      <c r="N14" s="11">
        <f ca="1">10^(EloDataCalc[Loser Last ELO]/400)</f>
        <v>68262.787921436131</v>
      </c>
      <c r="O14" s="23">
        <f ca="1">EloDataCalc[Loser Rating]/(EloDataCalc[Winner Rating]+EloDataCalc[Loser Rating])</f>
        <v>0.40497953605978693</v>
      </c>
      <c r="P14" s="75">
        <f ca="1">kFactor[]*(0-EloDataCalc[Loser Expected Score])</f>
        <v>-12.149386081793608</v>
      </c>
      <c r="Q14" s="21">
        <f ca="1">EloDataCalc[Loser Last ELO]+EloDataCalc[[#This Row],[Loser Elo Change]]</f>
        <v>1921.5242224508397</v>
      </c>
      <c r="R14" s="4"/>
      <c r="T14" s="56">
        <f ca="1">IF(ROW()=ROW(Elos[[#Headers],[Selected Player Elo Change]])+1,2000,HLOOKUP(PlayerDashPlayer,Elos[#All],ROW()-1,FALSE))</f>
        <v>2056.2577750247324</v>
      </c>
      <c r="U14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Elo]],NA())),U13))</f>
        <v>2056.2577750247324</v>
      </c>
      <c r="V14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Elo]],NA())),V13))</f>
        <v>2056.2577750247324</v>
      </c>
      <c r="W14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Elo]],NA())),W13))</f>
        <v>1921.5242224508397</v>
      </c>
      <c r="X14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Elo]],NA())),X13))</f>
        <v>2040.0916086359182</v>
      </c>
      <c r="Y14" s="56">
        <f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Elo]],NA())),Y13))</f>
        <v>2000</v>
      </c>
      <c r="Z14" s="56">
        <f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Elo]],NA())),Z13))</f>
        <v>2000</v>
      </c>
      <c r="AA14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Elo]],NA())),AA13))</f>
        <v>2000</v>
      </c>
      <c r="AB14" s="56">
        <f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Elo]],NA())),AB13))</f>
        <v>2000</v>
      </c>
      <c r="AC14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Elo]],NA())),AC13))</f>
        <v>2012.6625241013862</v>
      </c>
      <c r="AD14" s="56">
        <f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Elo]],NA())),AD13))</f>
        <v>2000</v>
      </c>
      <c r="AE14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Elo]],NA())),AE13))</f>
        <v>1969.4638697871235</v>
      </c>
      <c r="AF14" s="56">
        <f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Elo]],NA())),AF13))</f>
        <v>2000</v>
      </c>
      <c r="AG14" s="56">
        <f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Elo]],NA())),AG13))</f>
        <v>2000</v>
      </c>
      <c r="AH14" s="56">
        <f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Elo]],NA())),AH13))</f>
        <v>2000</v>
      </c>
      <c r="AI14" s="56">
        <f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Elo]],NA())),AI13))</f>
        <v>2000</v>
      </c>
      <c r="AJ14" s="56">
        <f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Elo]],NA())),AJ13))</f>
        <v>2000</v>
      </c>
      <c r="AK14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Elo]],NA())),AK13))</f>
        <v>2000</v>
      </c>
      <c r="AL14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Elo]],NA())),AL13))</f>
        <v>2000</v>
      </c>
      <c r="AM14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Elo]],NA())),AM13))</f>
        <v>2000</v>
      </c>
      <c r="AN14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Elo]],NA())),AN13))</f>
        <v>2000</v>
      </c>
      <c r="AO14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Elo]],NA())),AO13))</f>
        <v>2000</v>
      </c>
    </row>
    <row r="15" spans="1:41" ht="15.75" customHeight="1">
      <c r="A15" s="25">
        <f>GameData[Game Number]</f>
        <v>12</v>
      </c>
      <c r="B15" s="11" t="str">
        <f>GameData[Winner]</f>
        <v>Ricky</v>
      </c>
      <c r="C15" s="11">
        <f ca="1">IFERROR(IF(ROW()&gt;ROW(EloDataCalc[#Headers])+1,_xlfn.IFNA(LOOKUP(2,1/($B$4:INDIRECT("$B"&amp;(ROW()-1))=EloDataCalc[[#This Row],[Winner]]),EloDataCalc[Game Number]),0),0),0)</f>
        <v>6</v>
      </c>
      <c r="D15" s="11">
        <f ca="1">IFERROR(IF(ROW()&gt;ROW(EloDataCalc[#Headers])+1,_xlfn.IFNA(LOOKUP(2,1/($J$4:INDIRECT("$K"&amp;(ROW()-1))=EloDataCalc[[#This Row],[Winner]]),EloDataCalc[Game Number]),0),0),0)</f>
        <v>0</v>
      </c>
      <c r="E15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2056.2577750247324</v>
      </c>
      <c r="F15" s="11">
        <f ca="1">10^(EloDataCalc[Winner Last ELO]/400)</f>
        <v>138243.40990787625</v>
      </c>
      <c r="G15" s="23">
        <f ca="1">EloDataCalc[Winner Rating]/(EloDataCalc[Winner Rating]+EloDataCalc[Loser Rating])</f>
        <v>0.5624114064657707</v>
      </c>
      <c r="H15" s="75">
        <f ca="1">+kFactor[]*(1-EloDataCalc[Winner Expected Score])</f>
        <v>13.127657806026878</v>
      </c>
      <c r="I15" s="21">
        <f ca="1">EloDataCalc[Winner Last ELO]+EloDataCalc[[#This Row],[Winner Elo Change]]</f>
        <v>2069.3854328307593</v>
      </c>
      <c r="J15" s="11" t="str">
        <f>GameData[Loser]</f>
        <v>Dan</v>
      </c>
      <c r="K15" s="11">
        <f ca="1">IFERROR(IF(ROW()&gt;ROW(EloDataCalc[#Headers])+1,_xlfn.IFNA(LOOKUP(2,1/($B$4:INDIRECT("$B"&amp;(ROW()-1))=EloDataCalc[[#This Row],[Loser]]),EloDataCalc[Game Number]),0),0),0)</f>
        <v>11</v>
      </c>
      <c r="L15" s="11">
        <f ca="1">IFERROR(IF(ROW()&gt;ROW(EloDataCalc[#Headers])+1,_xlfn.IFNA(LOOKUP(2,1/($J$4:INDIRECT("$K"&amp;(ROW()-1))=EloDataCalc[[#This Row],[Loser]]),EloDataCalc[Game Number]),0),0),0)</f>
        <v>6</v>
      </c>
      <c r="M15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2012.6625241013862</v>
      </c>
      <c r="N15" s="11">
        <f ca="1">10^(EloDataCalc[Loser Last ELO]/400)</f>
        <v>107561.36630853567</v>
      </c>
      <c r="O15" s="23">
        <f ca="1">EloDataCalc[Loser Rating]/(EloDataCalc[Winner Rating]+EloDataCalc[Loser Rating])</f>
        <v>0.4375885935342293</v>
      </c>
      <c r="P15" s="75">
        <f ca="1">kFactor[]*(0-EloDataCalc[Loser Expected Score])</f>
        <v>-13.127657806026878</v>
      </c>
      <c r="Q15" s="21">
        <f ca="1">EloDataCalc[Loser Last ELO]+EloDataCalc[[#This Row],[Loser Elo Change]]</f>
        <v>1999.5348662953593</v>
      </c>
      <c r="R15" s="4"/>
      <c r="T15" s="56">
        <f ca="1">IF(ROW()=ROW(Elos[[#Headers],[Selected Player Elo Change]])+1,2000,HLOOKUP(PlayerDashPlayer,Elos[#All],ROW()-1,FALSE))</f>
        <v>2069.3854328307593</v>
      </c>
      <c r="U15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Elo]],NA())),U14))</f>
        <v>2069.3854328307593</v>
      </c>
      <c r="V15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Elo]],NA())),V14))</f>
        <v>2069.3854328307593</v>
      </c>
      <c r="W15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Elo]],NA())),W14))</f>
        <v>1921.5242224508397</v>
      </c>
      <c r="X15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Elo]],NA())),X14))</f>
        <v>2040.0916086359182</v>
      </c>
      <c r="Y15" s="56">
        <f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Elo]],NA())),Y14))</f>
        <v>2000</v>
      </c>
      <c r="Z15" s="56">
        <f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Elo]],NA())),Z14))</f>
        <v>2000</v>
      </c>
      <c r="AA15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Elo]],NA())),AA14))</f>
        <v>2000</v>
      </c>
      <c r="AB15" s="56">
        <f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Elo]],NA())),AB14))</f>
        <v>2000</v>
      </c>
      <c r="AC15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Elo]],NA())),AC14))</f>
        <v>1999.5348662953593</v>
      </c>
      <c r="AD15" s="56">
        <f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Elo]],NA())),AD14))</f>
        <v>2000</v>
      </c>
      <c r="AE15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Elo]],NA())),AE14))</f>
        <v>1969.4638697871235</v>
      </c>
      <c r="AF15" s="56">
        <f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Elo]],NA())),AF14))</f>
        <v>2000</v>
      </c>
      <c r="AG15" s="56">
        <f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Elo]],NA())),AG14))</f>
        <v>2000</v>
      </c>
      <c r="AH15" s="56">
        <f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Elo]],NA())),AH14))</f>
        <v>2000</v>
      </c>
      <c r="AI15" s="56">
        <f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Elo]],NA())),AI14))</f>
        <v>2000</v>
      </c>
      <c r="AJ15" s="56">
        <f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Elo]],NA())),AJ14))</f>
        <v>2000</v>
      </c>
      <c r="AK15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Elo]],NA())),AK14))</f>
        <v>2000</v>
      </c>
      <c r="AL15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Elo]],NA())),AL14))</f>
        <v>2000</v>
      </c>
      <c r="AM15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Elo]],NA())),AM14))</f>
        <v>2000</v>
      </c>
      <c r="AN15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Elo]],NA())),AN14))</f>
        <v>2000</v>
      </c>
      <c r="AO15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Elo]],NA())),AO14))</f>
        <v>2000</v>
      </c>
    </row>
    <row r="16" spans="1:41" ht="15.75" customHeight="1">
      <c r="A16" s="25">
        <f>GameData[Game Number]</f>
        <v>13</v>
      </c>
      <c r="B16" s="11" t="str">
        <f>GameData[Winner]</f>
        <v>Ricky</v>
      </c>
      <c r="C16" s="11">
        <f ca="1">IFERROR(IF(ROW()&gt;ROW(EloDataCalc[#Headers])+1,_xlfn.IFNA(LOOKUP(2,1/($B$4:INDIRECT("$B"&amp;(ROW()-1))=EloDataCalc[[#This Row],[Winner]]),EloDataCalc[Game Number]),0),0),0)</f>
        <v>12</v>
      </c>
      <c r="D16" s="11">
        <f ca="1">IFERROR(IF(ROW()&gt;ROW(EloDataCalc[#Headers])+1,_xlfn.IFNA(LOOKUP(2,1/($J$4:INDIRECT("$K"&amp;(ROW()-1))=EloDataCalc[[#This Row],[Winner]]),EloDataCalc[Game Number]),0),0),0)</f>
        <v>0</v>
      </c>
      <c r="E16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2069.3854328307593</v>
      </c>
      <c r="F16" s="11">
        <f ca="1">10^(EloDataCalc[Winner Last ELO]/400)</f>
        <v>149095.17259066598</v>
      </c>
      <c r="G16" s="23">
        <f ca="1">EloDataCalc[Winner Rating]/(EloDataCalc[Winner Rating]+EloDataCalc[Loser Rating])</f>
        <v>0.5991902256358892</v>
      </c>
      <c r="H16" s="75">
        <f ca="1">+kFactor[]*(1-EloDataCalc[Winner Expected Score])</f>
        <v>12.024293230923323</v>
      </c>
      <c r="I16" s="21">
        <f ca="1">EloDataCalc[Winner Last ELO]+EloDataCalc[[#This Row],[Winner Elo Change]]</f>
        <v>2081.4097260616827</v>
      </c>
      <c r="J16" s="11" t="str">
        <f>GameData[Loser]</f>
        <v>Dan</v>
      </c>
      <c r="K16" s="11">
        <f ca="1">IFERROR(IF(ROW()&gt;ROW(EloDataCalc[#Headers])+1,_xlfn.IFNA(LOOKUP(2,1/($B$4:INDIRECT("$B"&amp;(ROW()-1))=EloDataCalc[[#This Row],[Loser]]),EloDataCalc[Game Number]),0),0),0)</f>
        <v>11</v>
      </c>
      <c r="L16" s="11">
        <f ca="1">IFERROR(IF(ROW()&gt;ROW(EloDataCalc[#Headers])+1,_xlfn.IFNA(LOOKUP(2,1/($J$4:INDIRECT("$K"&amp;(ROW()-1))=EloDataCalc[[#This Row],[Loser]]),EloDataCalc[Game Number]),0),0),0)</f>
        <v>12</v>
      </c>
      <c r="M16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1999.5348662953593</v>
      </c>
      <c r="N16" s="11">
        <f ca="1">10^(EloDataCalc[Loser Last ELO]/400)</f>
        <v>99732.605653612103</v>
      </c>
      <c r="O16" s="23">
        <f ca="1">EloDataCalc[Loser Rating]/(EloDataCalc[Winner Rating]+EloDataCalc[Loser Rating])</f>
        <v>0.4008097743641108</v>
      </c>
      <c r="P16" s="75">
        <f ca="1">kFactor[]*(0-EloDataCalc[Loser Expected Score])</f>
        <v>-12.024293230923323</v>
      </c>
      <c r="Q16" s="21">
        <f ca="1">EloDataCalc[Loser Last ELO]+EloDataCalc[[#This Row],[Loser Elo Change]]</f>
        <v>1987.5105730644359</v>
      </c>
      <c r="R16" s="4"/>
      <c r="T16" s="56">
        <f ca="1">IF(ROW()=ROW(Elos[[#Headers],[Selected Player Elo Change]])+1,2000,HLOOKUP(PlayerDashPlayer,Elos[#All],ROW()-1,FALSE))</f>
        <v>2081.4097260616827</v>
      </c>
      <c r="U16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Elo]],NA())),U15))</f>
        <v>2081.4097260616827</v>
      </c>
      <c r="V16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Elo]],NA())),V15))</f>
        <v>2081.4097260616827</v>
      </c>
      <c r="W16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Elo]],NA())),W15))</f>
        <v>1921.5242224508397</v>
      </c>
      <c r="X16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Elo]],NA())),X15))</f>
        <v>2040.0916086359182</v>
      </c>
      <c r="Y16" s="56">
        <f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Elo]],NA())),Y15))</f>
        <v>2000</v>
      </c>
      <c r="Z16" s="56">
        <f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Elo]],NA())),Z15))</f>
        <v>2000</v>
      </c>
      <c r="AA16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Elo]],NA())),AA15))</f>
        <v>2000</v>
      </c>
      <c r="AB16" s="56">
        <f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Elo]],NA())),AB15))</f>
        <v>2000</v>
      </c>
      <c r="AC16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Elo]],NA())),AC15))</f>
        <v>1987.5105730644359</v>
      </c>
      <c r="AD16" s="56">
        <f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Elo]],NA())),AD15))</f>
        <v>2000</v>
      </c>
      <c r="AE16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Elo]],NA())),AE15))</f>
        <v>1969.4638697871235</v>
      </c>
      <c r="AF16" s="56">
        <f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Elo]],NA())),AF15))</f>
        <v>2000</v>
      </c>
      <c r="AG16" s="56">
        <f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Elo]],NA())),AG15))</f>
        <v>2000</v>
      </c>
      <c r="AH16" s="56">
        <f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Elo]],NA())),AH15))</f>
        <v>2000</v>
      </c>
      <c r="AI16" s="56">
        <f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Elo]],NA())),AI15))</f>
        <v>2000</v>
      </c>
      <c r="AJ16" s="56">
        <f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Elo]],NA())),AJ15))</f>
        <v>2000</v>
      </c>
      <c r="AK16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Elo]],NA())),AK15))</f>
        <v>2000</v>
      </c>
      <c r="AL16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Elo]],NA())),AL15))</f>
        <v>2000</v>
      </c>
      <c r="AM16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Elo]],NA())),AM15))</f>
        <v>2000</v>
      </c>
      <c r="AN16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Elo]],NA())),AN15))</f>
        <v>2000</v>
      </c>
      <c r="AO16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Elo]],NA())),AO15))</f>
        <v>2000</v>
      </c>
    </row>
    <row r="17" spans="1:41" ht="15.75" customHeight="1">
      <c r="A17" s="25">
        <f>GameData[Game Number]</f>
        <v>14</v>
      </c>
      <c r="B17" s="11" t="str">
        <f>GameData[Winner]</f>
        <v>Ricky</v>
      </c>
      <c r="C17" s="11">
        <f ca="1">IFERROR(IF(ROW()&gt;ROW(EloDataCalc[#Headers])+1,_xlfn.IFNA(LOOKUP(2,1/($B$4:INDIRECT("$B"&amp;(ROW()-1))=EloDataCalc[[#This Row],[Winner]]),EloDataCalc[Game Number]),0),0),0)</f>
        <v>13</v>
      </c>
      <c r="D17" s="11">
        <f ca="1">IFERROR(IF(ROW()&gt;ROW(EloDataCalc[#Headers])+1,_xlfn.IFNA(LOOKUP(2,1/($J$4:INDIRECT("$K"&amp;(ROW()-1))=EloDataCalc[[#This Row],[Winner]]),EloDataCalc[Game Number]),0),0),0)</f>
        <v>0</v>
      </c>
      <c r="E17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2081.4097260616827</v>
      </c>
      <c r="F17" s="11">
        <f ca="1">10^(EloDataCalc[Winner Last ELO]/400)</f>
        <v>159780.6984111061</v>
      </c>
      <c r="G17" s="23">
        <f ca="1">EloDataCalc[Winner Rating]/(EloDataCalc[Winner Rating]+EloDataCalc[Loser Rating])</f>
        <v>0.63193499699736166</v>
      </c>
      <c r="H17" s="75">
        <f ca="1">+kFactor[]*(1-EloDataCalc[Winner Expected Score])</f>
        <v>11.041950090079149</v>
      </c>
      <c r="I17" s="21">
        <f ca="1">EloDataCalc[Winner Last ELO]+EloDataCalc[[#This Row],[Winner Elo Change]]</f>
        <v>2092.4516761517621</v>
      </c>
      <c r="J17" s="11" t="str">
        <f>GameData[Loser]</f>
        <v>Dan</v>
      </c>
      <c r="K17" s="11">
        <f ca="1">IFERROR(IF(ROW()&gt;ROW(EloDataCalc[#Headers])+1,_xlfn.IFNA(LOOKUP(2,1/($B$4:INDIRECT("$B"&amp;(ROW()-1))=EloDataCalc[[#This Row],[Loser]]),EloDataCalc[Game Number]),0),0),0)</f>
        <v>11</v>
      </c>
      <c r="L17" s="11">
        <f ca="1">IFERROR(IF(ROW()&gt;ROW(EloDataCalc[#Headers])+1,_xlfn.IFNA(LOOKUP(2,1/($J$4:INDIRECT("$K"&amp;(ROW()-1))=EloDataCalc[[#This Row],[Loser]]),EloDataCalc[Game Number]),0),0),0)</f>
        <v>13</v>
      </c>
      <c r="M17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1987.5105730644359</v>
      </c>
      <c r="N17" s="11">
        <f ca="1">10^(EloDataCalc[Loser Last ELO]/400)</f>
        <v>93062.868047950411</v>
      </c>
      <c r="O17" s="23">
        <f ca="1">EloDataCalc[Loser Rating]/(EloDataCalc[Winner Rating]+EloDataCalc[Loser Rating])</f>
        <v>0.36806500300263828</v>
      </c>
      <c r="P17" s="75">
        <f ca="1">kFactor[]*(0-EloDataCalc[Loser Expected Score])</f>
        <v>-11.041950090079148</v>
      </c>
      <c r="Q17" s="21">
        <f ca="1">EloDataCalc[Loser Last ELO]+EloDataCalc[[#This Row],[Loser Elo Change]]</f>
        <v>1976.4686229743568</v>
      </c>
      <c r="R17" s="4"/>
      <c r="T17" s="56">
        <f ca="1">IF(ROW()=ROW(Elos[[#Headers],[Selected Player Elo Change]])+1,2000,HLOOKUP(PlayerDashPlayer,Elos[#All],ROW()-1,FALSE))</f>
        <v>2092.4516761517621</v>
      </c>
      <c r="U17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Elo]],NA())),U16))</f>
        <v>2092.4516761517621</v>
      </c>
      <c r="V17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Elo]],NA())),V16))</f>
        <v>2092.4516761517621</v>
      </c>
      <c r="W17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Elo]],NA())),W16))</f>
        <v>1921.5242224508397</v>
      </c>
      <c r="X17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Elo]],NA())),X16))</f>
        <v>2040.0916086359182</v>
      </c>
      <c r="Y17" s="56">
        <f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Elo]],NA())),Y16))</f>
        <v>2000</v>
      </c>
      <c r="Z17" s="56">
        <f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Elo]],NA())),Z16))</f>
        <v>2000</v>
      </c>
      <c r="AA17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Elo]],NA())),AA16))</f>
        <v>2000</v>
      </c>
      <c r="AB17" s="56">
        <f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Elo]],NA())),AB16))</f>
        <v>2000</v>
      </c>
      <c r="AC17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Elo]],NA())),AC16))</f>
        <v>1976.4686229743568</v>
      </c>
      <c r="AD17" s="56">
        <f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Elo]],NA())),AD16))</f>
        <v>2000</v>
      </c>
      <c r="AE17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Elo]],NA())),AE16))</f>
        <v>1969.4638697871235</v>
      </c>
      <c r="AF17" s="56">
        <f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Elo]],NA())),AF16))</f>
        <v>2000</v>
      </c>
      <c r="AG17" s="56">
        <f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Elo]],NA())),AG16))</f>
        <v>2000</v>
      </c>
      <c r="AH17" s="56">
        <f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Elo]],NA())),AH16))</f>
        <v>2000</v>
      </c>
      <c r="AI17" s="56">
        <f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Elo]],NA())),AI16))</f>
        <v>2000</v>
      </c>
      <c r="AJ17" s="56">
        <f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Elo]],NA())),AJ16))</f>
        <v>2000</v>
      </c>
      <c r="AK17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Elo]],NA())),AK16))</f>
        <v>2000</v>
      </c>
      <c r="AL17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Elo]],NA())),AL16))</f>
        <v>2000</v>
      </c>
      <c r="AM17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Elo]],NA())),AM16))</f>
        <v>2000</v>
      </c>
      <c r="AN17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Elo]],NA())),AN16))</f>
        <v>2000</v>
      </c>
      <c r="AO17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Elo]],NA())),AO16))</f>
        <v>2000</v>
      </c>
    </row>
    <row r="18" spans="1:41" ht="15.75" customHeight="1">
      <c r="A18" s="25">
        <f>GameData[Game Number]</f>
        <v>15</v>
      </c>
      <c r="B18" s="11" t="str">
        <f>GameData[Winner]</f>
        <v>Ricky</v>
      </c>
      <c r="C18" s="11">
        <f ca="1">IFERROR(IF(ROW()&gt;ROW(EloDataCalc[#Headers])+1,_xlfn.IFNA(LOOKUP(2,1/($B$4:INDIRECT("$B"&amp;(ROW()-1))=EloDataCalc[[#This Row],[Winner]]),EloDataCalc[Game Number]),0),0),0)</f>
        <v>14</v>
      </c>
      <c r="D18" s="11">
        <f ca="1">IFERROR(IF(ROW()&gt;ROW(EloDataCalc[#Headers])+1,_xlfn.IFNA(LOOKUP(2,1/($J$4:INDIRECT("$K"&amp;(ROW()-1))=EloDataCalc[[#This Row],[Winner]]),EloDataCalc[Game Number]),0),0),0)</f>
        <v>0</v>
      </c>
      <c r="E18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2092.4516761517621</v>
      </c>
      <c r="F18" s="11">
        <f ca="1">10^(EloDataCalc[Winner Last ELO]/400)</f>
        <v>170266.49279404816</v>
      </c>
      <c r="G18" s="23">
        <f ca="1">EloDataCalc[Winner Rating]/(EloDataCalc[Winner Rating]+EloDataCalc[Loser Rating])</f>
        <v>0.66097723112714146</v>
      </c>
      <c r="H18" s="75">
        <f ca="1">+kFactor[]*(1-EloDataCalc[Winner Expected Score])</f>
        <v>10.170683066185756</v>
      </c>
      <c r="I18" s="21">
        <f ca="1">EloDataCalc[Winner Last ELO]+EloDataCalc[[#This Row],[Winner Elo Change]]</f>
        <v>2102.6223592179476</v>
      </c>
      <c r="J18" s="11" t="str">
        <f>GameData[Loser]</f>
        <v>Dan</v>
      </c>
      <c r="K18" s="11">
        <f ca="1">IFERROR(IF(ROW()&gt;ROW(EloDataCalc[#Headers])+1,_xlfn.IFNA(LOOKUP(2,1/($B$4:INDIRECT("$B"&amp;(ROW()-1))=EloDataCalc[[#This Row],[Loser]]),EloDataCalc[Game Number]),0),0),0)</f>
        <v>11</v>
      </c>
      <c r="L18" s="11">
        <f ca="1">IFERROR(IF(ROW()&gt;ROW(EloDataCalc[#Headers])+1,_xlfn.IFNA(LOOKUP(2,1/($J$4:INDIRECT("$K"&amp;(ROW()-1))=EloDataCalc[[#This Row],[Loser]]),EloDataCalc[Game Number]),0),0),0)</f>
        <v>14</v>
      </c>
      <c r="M18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1976.4686229743568</v>
      </c>
      <c r="N18" s="11">
        <f ca="1">10^(EloDataCalc[Loser Last ELO]/400)</f>
        <v>87331.628254234587</v>
      </c>
      <c r="O18" s="23">
        <f ca="1">EloDataCalc[Loser Rating]/(EloDataCalc[Winner Rating]+EloDataCalc[Loser Rating])</f>
        <v>0.33902276887285848</v>
      </c>
      <c r="P18" s="75">
        <f ca="1">kFactor[]*(0-EloDataCalc[Loser Expected Score])</f>
        <v>-10.170683066185754</v>
      </c>
      <c r="Q18" s="21">
        <f ca="1">EloDataCalc[Loser Last ELO]+EloDataCalc[[#This Row],[Loser Elo Change]]</f>
        <v>1966.297939908171</v>
      </c>
      <c r="R18" s="4"/>
      <c r="T18" s="56">
        <f ca="1">IF(ROW()=ROW(Elos[[#Headers],[Selected Player Elo Change]])+1,2000,HLOOKUP(PlayerDashPlayer,Elos[#All],ROW()-1,FALSE))</f>
        <v>2102.6223592179476</v>
      </c>
      <c r="U18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Elo]],NA())),U17))</f>
        <v>2102.6223592179476</v>
      </c>
      <c r="V18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Elo]],NA())),V17))</f>
        <v>2102.6223592179476</v>
      </c>
      <c r="W18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Elo]],NA())),W17))</f>
        <v>1921.5242224508397</v>
      </c>
      <c r="X18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Elo]],NA())),X17))</f>
        <v>2040.0916086359182</v>
      </c>
      <c r="Y18" s="56">
        <f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Elo]],NA())),Y17))</f>
        <v>2000</v>
      </c>
      <c r="Z18" s="56">
        <f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Elo]],NA())),Z17))</f>
        <v>2000</v>
      </c>
      <c r="AA18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Elo]],NA())),AA17))</f>
        <v>2000</v>
      </c>
      <c r="AB18" s="56">
        <f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Elo]],NA())),AB17))</f>
        <v>2000</v>
      </c>
      <c r="AC18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Elo]],NA())),AC17))</f>
        <v>1966.297939908171</v>
      </c>
      <c r="AD18" s="56">
        <f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Elo]],NA())),AD17))</f>
        <v>2000</v>
      </c>
      <c r="AE18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Elo]],NA())),AE17))</f>
        <v>1969.4638697871235</v>
      </c>
      <c r="AF18" s="56">
        <f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Elo]],NA())),AF17))</f>
        <v>2000</v>
      </c>
      <c r="AG18" s="56">
        <f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Elo]],NA())),AG17))</f>
        <v>2000</v>
      </c>
      <c r="AH18" s="56">
        <f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Elo]],NA())),AH17))</f>
        <v>2000</v>
      </c>
      <c r="AI18" s="56">
        <f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Elo]],NA())),AI17))</f>
        <v>2000</v>
      </c>
      <c r="AJ18" s="56">
        <f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Elo]],NA())),AJ17))</f>
        <v>2000</v>
      </c>
      <c r="AK18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Elo]],NA())),AK17))</f>
        <v>2000</v>
      </c>
      <c r="AL18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Elo]],NA())),AL17))</f>
        <v>2000</v>
      </c>
      <c r="AM18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Elo]],NA())),AM17))</f>
        <v>2000</v>
      </c>
      <c r="AN18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Elo]],NA())),AN17))</f>
        <v>2000</v>
      </c>
      <c r="AO18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Elo]],NA())),AO17))</f>
        <v>2000</v>
      </c>
    </row>
    <row r="19" spans="1:41" ht="15.75" customHeight="1">
      <c r="A19" s="25">
        <f>GameData[Game Number]</f>
        <v>16</v>
      </c>
      <c r="B19" s="11" t="str">
        <f>GameData[Winner]</f>
        <v>Ricky</v>
      </c>
      <c r="C19" s="11">
        <f ca="1">IFERROR(IF(ROW()&gt;ROW(EloDataCalc[#Headers])+1,_xlfn.IFNA(LOOKUP(2,1/($B$4:INDIRECT("$B"&amp;(ROW()-1))=EloDataCalc[[#This Row],[Winner]]),EloDataCalc[Game Number]),0),0),0)</f>
        <v>15</v>
      </c>
      <c r="D19" s="11">
        <f ca="1">IFERROR(IF(ROW()&gt;ROW(EloDataCalc[#Headers])+1,_xlfn.IFNA(LOOKUP(2,1/($J$4:INDIRECT("$K"&amp;(ROW()-1))=EloDataCalc[[#This Row],[Winner]]),EloDataCalc[Game Number]),0),0),0)</f>
        <v>0</v>
      </c>
      <c r="E19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2102.6223592179476</v>
      </c>
      <c r="F19" s="11">
        <f ca="1">10^(EloDataCalc[Winner Last ELO]/400)</f>
        <v>180532.70858364113</v>
      </c>
      <c r="G19" s="23">
        <f ca="1">EloDataCalc[Winner Rating]/(EloDataCalc[Winner Rating]+EloDataCalc[Loser Rating])</f>
        <v>0.68670217759181218</v>
      </c>
      <c r="H19" s="75">
        <f ca="1">+kFactor[]*(1-EloDataCalc[Winner Expected Score])</f>
        <v>9.3989346722456339</v>
      </c>
      <c r="I19" s="21">
        <f ca="1">EloDataCalc[Winner Last ELO]+EloDataCalc[[#This Row],[Winner Elo Change]]</f>
        <v>2112.0212938901932</v>
      </c>
      <c r="J19" s="11" t="str">
        <f>GameData[Loser]</f>
        <v>Dan</v>
      </c>
      <c r="K19" s="11">
        <f ca="1">IFERROR(IF(ROW()&gt;ROW(EloDataCalc[#Headers])+1,_xlfn.IFNA(LOOKUP(2,1/($B$4:INDIRECT("$B"&amp;(ROW()-1))=EloDataCalc[[#This Row],[Loser]]),EloDataCalc[Game Number]),0),0),0)</f>
        <v>11</v>
      </c>
      <c r="L19" s="11">
        <f ca="1">IFERROR(IF(ROW()&gt;ROW(EloDataCalc[#Headers])+1,_xlfn.IFNA(LOOKUP(2,1/($J$4:INDIRECT("$K"&amp;(ROW()-1))=EloDataCalc[[#This Row],[Loser]]),EloDataCalc[Game Number]),0),0),0)</f>
        <v>15</v>
      </c>
      <c r="M19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1966.297939908171</v>
      </c>
      <c r="N19" s="11">
        <f ca="1">10^(EloDataCalc[Loser Last ELO]/400)</f>
        <v>82365.407185773147</v>
      </c>
      <c r="O19" s="23">
        <f ca="1">EloDataCalc[Loser Rating]/(EloDataCalc[Winner Rating]+EloDataCalc[Loser Rating])</f>
        <v>0.31329782240818776</v>
      </c>
      <c r="P19" s="75">
        <f ca="1">kFactor[]*(0-EloDataCalc[Loser Expected Score])</f>
        <v>-9.3989346722456322</v>
      </c>
      <c r="Q19" s="21">
        <f ca="1">EloDataCalc[Loser Last ELO]+EloDataCalc[[#This Row],[Loser Elo Change]]</f>
        <v>1956.8990052359254</v>
      </c>
      <c r="R19" s="4"/>
      <c r="T19" s="56">
        <f ca="1">IF(ROW()=ROW(Elos[[#Headers],[Selected Player Elo Change]])+1,2000,HLOOKUP(PlayerDashPlayer,Elos[#All],ROW()-1,FALSE))</f>
        <v>2112.0212938901932</v>
      </c>
      <c r="U19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Elo]],NA())),U18))</f>
        <v>2112.0212938901932</v>
      </c>
      <c r="V19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Elo]],NA())),V18))</f>
        <v>2112.0212938901932</v>
      </c>
      <c r="W19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Elo]],NA())),W18))</f>
        <v>1921.5242224508397</v>
      </c>
      <c r="X19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Elo]],NA())),X18))</f>
        <v>2040.0916086359182</v>
      </c>
      <c r="Y19" s="56">
        <f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Elo]],NA())),Y18))</f>
        <v>2000</v>
      </c>
      <c r="Z19" s="56">
        <f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Elo]],NA())),Z18))</f>
        <v>2000</v>
      </c>
      <c r="AA19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Elo]],NA())),AA18))</f>
        <v>2000</v>
      </c>
      <c r="AB19" s="56">
        <f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Elo]],NA())),AB18))</f>
        <v>2000</v>
      </c>
      <c r="AC19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Elo]],NA())),AC18))</f>
        <v>1956.8990052359254</v>
      </c>
      <c r="AD19" s="56">
        <f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Elo]],NA())),AD18))</f>
        <v>2000</v>
      </c>
      <c r="AE19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Elo]],NA())),AE18))</f>
        <v>1969.4638697871235</v>
      </c>
      <c r="AF19" s="56">
        <f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Elo]],NA())),AF18))</f>
        <v>2000</v>
      </c>
      <c r="AG19" s="56">
        <f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Elo]],NA())),AG18))</f>
        <v>2000</v>
      </c>
      <c r="AH19" s="56">
        <f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Elo]],NA())),AH18))</f>
        <v>2000</v>
      </c>
      <c r="AI19" s="56">
        <f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Elo]],NA())),AI18))</f>
        <v>2000</v>
      </c>
      <c r="AJ19" s="56">
        <f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Elo]],NA())),AJ18))</f>
        <v>2000</v>
      </c>
      <c r="AK19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Elo]],NA())),AK18))</f>
        <v>2000</v>
      </c>
      <c r="AL19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Elo]],NA())),AL18))</f>
        <v>2000</v>
      </c>
      <c r="AM19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Elo]],NA())),AM18))</f>
        <v>2000</v>
      </c>
      <c r="AN19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Elo]],NA())),AN18))</f>
        <v>2000</v>
      </c>
      <c r="AO19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Elo]],NA())),AO18))</f>
        <v>2000</v>
      </c>
    </row>
    <row r="20" spans="1:41" ht="15.75" customHeight="1">
      <c r="A20" s="25">
        <f>GameData[Game Number]</f>
        <v>17</v>
      </c>
      <c r="B20" s="11" t="str">
        <f>GameData[Winner]</f>
        <v>Ricky</v>
      </c>
      <c r="C20" s="11">
        <f ca="1">IFERROR(IF(ROW()&gt;ROW(EloDataCalc[#Headers])+1,_xlfn.IFNA(LOOKUP(2,1/($B$4:INDIRECT("$B"&amp;(ROW()-1))=EloDataCalc[[#This Row],[Winner]]),EloDataCalc[Game Number]),0),0),0)</f>
        <v>16</v>
      </c>
      <c r="D20" s="11">
        <f ca="1">IFERROR(IF(ROW()&gt;ROW(EloDataCalc[#Headers])+1,_xlfn.IFNA(LOOKUP(2,1/($J$4:INDIRECT("$K"&amp;(ROW()-1))=EloDataCalc[[#This Row],[Winner]]),EloDataCalc[Game Number]),0),0),0)</f>
        <v>0</v>
      </c>
      <c r="E20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2112.0212938901932</v>
      </c>
      <c r="F20" s="11">
        <f ca="1">10^(EloDataCalc[Winner Last ELO]/400)</f>
        <v>190569.42988620326</v>
      </c>
      <c r="G20" s="23">
        <f ca="1">EloDataCalc[Winner Rating]/(EloDataCalc[Winner Rating]+EloDataCalc[Loser Rating])</f>
        <v>0.70949974304454788</v>
      </c>
      <c r="H20" s="75">
        <f ca="1">+kFactor[]*(1-EloDataCalc[Winner Expected Score])</f>
        <v>8.7150077086635633</v>
      </c>
      <c r="I20" s="21">
        <f ca="1">EloDataCalc[Winner Last ELO]+EloDataCalc[[#This Row],[Winner Elo Change]]</f>
        <v>2120.7363015988567</v>
      </c>
      <c r="J20" s="11" t="str">
        <f>GameData[Loser]</f>
        <v>Dan</v>
      </c>
      <c r="K20" s="11">
        <f ca="1">IFERROR(IF(ROW()&gt;ROW(EloDataCalc[#Headers])+1,_xlfn.IFNA(LOOKUP(2,1/($B$4:INDIRECT("$B"&amp;(ROW()-1))=EloDataCalc[[#This Row],[Loser]]),EloDataCalc[Game Number]),0),0),0)</f>
        <v>11</v>
      </c>
      <c r="L20" s="11">
        <f ca="1">IFERROR(IF(ROW()&gt;ROW(EloDataCalc[#Headers])+1,_xlfn.IFNA(LOOKUP(2,1/($J$4:INDIRECT("$K"&amp;(ROW()-1))=EloDataCalc[[#This Row],[Loser]]),EloDataCalc[Game Number]),0),0),0)</f>
        <v>16</v>
      </c>
      <c r="M20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1956.8990052359254</v>
      </c>
      <c r="N20" s="11">
        <f ca="1">10^(EloDataCalc[Loser Last ELO]/400)</f>
        <v>78027.467793346485</v>
      </c>
      <c r="O20" s="23">
        <f ca="1">EloDataCalc[Loser Rating]/(EloDataCalc[Winner Rating]+EloDataCalc[Loser Rating])</f>
        <v>0.29050025695545212</v>
      </c>
      <c r="P20" s="75">
        <f ca="1">kFactor[]*(0-EloDataCalc[Loser Expected Score])</f>
        <v>-8.7150077086635633</v>
      </c>
      <c r="Q20" s="21">
        <f ca="1">EloDataCalc[Loser Last ELO]+EloDataCalc[[#This Row],[Loser Elo Change]]</f>
        <v>1948.1839975272619</v>
      </c>
      <c r="R20" s="4"/>
      <c r="T20" s="56">
        <f ca="1">IF(ROW()=ROW(Elos[[#Headers],[Selected Player Elo Change]])+1,2000,HLOOKUP(PlayerDashPlayer,Elos[#All],ROW()-1,FALSE))</f>
        <v>2120.7363015988567</v>
      </c>
      <c r="U20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Elo]],NA())),U19))</f>
        <v>2120.7363015988567</v>
      </c>
      <c r="V20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Elo]],NA())),V19))</f>
        <v>2120.7363015988567</v>
      </c>
      <c r="W20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Elo]],NA())),W19))</f>
        <v>1921.5242224508397</v>
      </c>
      <c r="X20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Elo]],NA())),X19))</f>
        <v>2040.0916086359182</v>
      </c>
      <c r="Y20" s="56">
        <f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Elo]],NA())),Y19))</f>
        <v>2000</v>
      </c>
      <c r="Z20" s="56">
        <f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Elo]],NA())),Z19))</f>
        <v>2000</v>
      </c>
      <c r="AA20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Elo]],NA())),AA19))</f>
        <v>2000</v>
      </c>
      <c r="AB20" s="56">
        <f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Elo]],NA())),AB19))</f>
        <v>2000</v>
      </c>
      <c r="AC20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Elo]],NA())),AC19))</f>
        <v>1948.1839975272619</v>
      </c>
      <c r="AD20" s="56">
        <f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Elo]],NA())),AD19))</f>
        <v>2000</v>
      </c>
      <c r="AE20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Elo]],NA())),AE19))</f>
        <v>1969.4638697871235</v>
      </c>
      <c r="AF20" s="56">
        <f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Elo]],NA())),AF19))</f>
        <v>2000</v>
      </c>
      <c r="AG20" s="56">
        <f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Elo]],NA())),AG19))</f>
        <v>2000</v>
      </c>
      <c r="AH20" s="56">
        <f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Elo]],NA())),AH19))</f>
        <v>2000</v>
      </c>
      <c r="AI20" s="56">
        <f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Elo]],NA())),AI19))</f>
        <v>2000</v>
      </c>
      <c r="AJ20" s="56">
        <f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Elo]],NA())),AJ19))</f>
        <v>2000</v>
      </c>
      <c r="AK20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Elo]],NA())),AK19))</f>
        <v>2000</v>
      </c>
      <c r="AL20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Elo]],NA())),AL19))</f>
        <v>2000</v>
      </c>
      <c r="AM20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Elo]],NA())),AM19))</f>
        <v>2000</v>
      </c>
      <c r="AN20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Elo]],NA())),AN19))</f>
        <v>2000</v>
      </c>
      <c r="AO20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Elo]],NA())),AO19))</f>
        <v>2000</v>
      </c>
    </row>
    <row r="21" spans="1:41" ht="15.75" customHeight="1">
      <c r="A21" s="25">
        <f>GameData[Game Number]</f>
        <v>18</v>
      </c>
      <c r="B21" s="11" t="str">
        <f>GameData[Winner]</f>
        <v>Ricky</v>
      </c>
      <c r="C21" s="11">
        <f ca="1">IFERROR(IF(ROW()&gt;ROW(EloDataCalc[#Headers])+1,_xlfn.IFNA(LOOKUP(2,1/($B$4:INDIRECT("$B"&amp;(ROW()-1))=EloDataCalc[[#This Row],[Winner]]),EloDataCalc[Game Number]),0),0),0)</f>
        <v>17</v>
      </c>
      <c r="D21" s="11">
        <f ca="1">IFERROR(IF(ROW()&gt;ROW(EloDataCalc[#Headers])+1,_xlfn.IFNA(LOOKUP(2,1/($J$4:INDIRECT("$K"&amp;(ROW()-1))=EloDataCalc[[#This Row],[Winner]]),EloDataCalc[Game Number]),0),0),0)</f>
        <v>0</v>
      </c>
      <c r="E21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2120.7363015988567</v>
      </c>
      <c r="F21" s="11">
        <f ca="1">10^(EloDataCalc[Winner Last ELO]/400)</f>
        <v>200373.7167365409</v>
      </c>
      <c r="G21" s="23">
        <f ca="1">EloDataCalc[Winner Rating]/(EloDataCalc[Winner Rating]+EloDataCalc[Loser Rating])</f>
        <v>0.7297374479884744</v>
      </c>
      <c r="H21" s="75">
        <f ca="1">+kFactor[]*(1-EloDataCalc[Winner Expected Score])</f>
        <v>8.107876560345769</v>
      </c>
      <c r="I21" s="21">
        <f ca="1">EloDataCalc[Winner Last ELO]+EloDataCalc[[#This Row],[Winner Elo Change]]</f>
        <v>2128.8441781592023</v>
      </c>
      <c r="J21" s="11" t="str">
        <f>GameData[Loser]</f>
        <v>Dan</v>
      </c>
      <c r="K21" s="11">
        <f ca="1">IFERROR(IF(ROW()&gt;ROW(EloDataCalc[#Headers])+1,_xlfn.IFNA(LOOKUP(2,1/($B$4:INDIRECT("$B"&amp;(ROW()-1))=EloDataCalc[[#This Row],[Loser]]),EloDataCalc[Game Number]),0),0),0)</f>
        <v>11</v>
      </c>
      <c r="L21" s="11">
        <f ca="1">IFERROR(IF(ROW()&gt;ROW(EloDataCalc[#Headers])+1,_xlfn.IFNA(LOOKUP(2,1/($J$4:INDIRECT("$K"&amp;(ROW()-1))=EloDataCalc[[#This Row],[Loser]]),EloDataCalc[Game Number]),0),0),0)</f>
        <v>17</v>
      </c>
      <c r="M21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1948.1839975272619</v>
      </c>
      <c r="N21" s="11">
        <f ca="1">10^(EloDataCalc[Loser Last ELO]/400)</f>
        <v>74209.583447480385</v>
      </c>
      <c r="O21" s="23">
        <f ca="1">EloDataCalc[Loser Rating]/(EloDataCalc[Winner Rating]+EloDataCalc[Loser Rating])</f>
        <v>0.27026255201152555</v>
      </c>
      <c r="P21" s="75">
        <f ca="1">kFactor[]*(0-EloDataCalc[Loser Expected Score])</f>
        <v>-8.1078765603457672</v>
      </c>
      <c r="Q21" s="21">
        <f ca="1">EloDataCalc[Loser Last ELO]+EloDataCalc[[#This Row],[Loser Elo Change]]</f>
        <v>1940.0761209669161</v>
      </c>
      <c r="R21" s="4"/>
      <c r="T21" s="56">
        <f ca="1">IF(ROW()=ROW(Elos[[#Headers],[Selected Player Elo Change]])+1,2000,HLOOKUP(PlayerDashPlayer,Elos[#All],ROW()-1,FALSE))</f>
        <v>2128.8441781592023</v>
      </c>
      <c r="U21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Elo]],NA())),U20))</f>
        <v>2128.8441781592023</v>
      </c>
      <c r="V21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Elo]],NA())),V20))</f>
        <v>2128.8441781592023</v>
      </c>
      <c r="W21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Elo]],NA())),W20))</f>
        <v>1921.5242224508397</v>
      </c>
      <c r="X21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Elo]],NA())),X20))</f>
        <v>2040.0916086359182</v>
      </c>
      <c r="Y21" s="56">
        <f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Elo]],NA())),Y20))</f>
        <v>2000</v>
      </c>
      <c r="Z21" s="56">
        <f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Elo]],NA())),Z20))</f>
        <v>2000</v>
      </c>
      <c r="AA21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Elo]],NA())),AA20))</f>
        <v>2000</v>
      </c>
      <c r="AB21" s="56">
        <f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Elo]],NA())),AB20))</f>
        <v>2000</v>
      </c>
      <c r="AC21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Elo]],NA())),AC20))</f>
        <v>1940.0761209669161</v>
      </c>
      <c r="AD21" s="56">
        <f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Elo]],NA())),AD20))</f>
        <v>2000</v>
      </c>
      <c r="AE21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Elo]],NA())),AE20))</f>
        <v>1969.4638697871235</v>
      </c>
      <c r="AF21" s="56">
        <f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Elo]],NA())),AF20))</f>
        <v>2000</v>
      </c>
      <c r="AG21" s="56">
        <f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Elo]],NA())),AG20))</f>
        <v>2000</v>
      </c>
      <c r="AH21" s="56">
        <f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Elo]],NA())),AH20))</f>
        <v>2000</v>
      </c>
      <c r="AI21" s="56">
        <f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Elo]],NA())),AI20))</f>
        <v>2000</v>
      </c>
      <c r="AJ21" s="56">
        <f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Elo]],NA())),AJ20))</f>
        <v>2000</v>
      </c>
      <c r="AK21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Elo]],NA())),AK20))</f>
        <v>2000</v>
      </c>
      <c r="AL21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Elo]],NA())),AL20))</f>
        <v>2000</v>
      </c>
      <c r="AM21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Elo]],NA())),AM20))</f>
        <v>2000</v>
      </c>
      <c r="AN21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Elo]],NA())),AN20))</f>
        <v>2000</v>
      </c>
      <c r="AO21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Elo]],NA())),AO20))</f>
        <v>2000</v>
      </c>
    </row>
    <row r="22" spans="1:41" ht="15.75" customHeight="1">
      <c r="A22" s="25">
        <f>GameData[Game Number]</f>
        <v>19</v>
      </c>
      <c r="B22" s="11" t="str">
        <f>GameData[Winner]</f>
        <v>Ricky</v>
      </c>
      <c r="C22" s="11">
        <f ca="1">IFERROR(IF(ROW()&gt;ROW(EloDataCalc[#Headers])+1,_xlfn.IFNA(LOOKUP(2,1/($B$4:INDIRECT("$B"&amp;(ROW()-1))=EloDataCalc[[#This Row],[Winner]]),EloDataCalc[Game Number]),0),0),0)</f>
        <v>18</v>
      </c>
      <c r="D22" s="11">
        <f ca="1">IFERROR(IF(ROW()&gt;ROW(EloDataCalc[#Headers])+1,_xlfn.IFNA(LOOKUP(2,1/($J$4:INDIRECT("$K"&amp;(ROW()-1))=EloDataCalc[[#This Row],[Winner]]),EloDataCalc[Game Number]),0),0),0)</f>
        <v>0</v>
      </c>
      <c r="E22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2128.8441781592023</v>
      </c>
      <c r="F22" s="11">
        <f ca="1">10^(EloDataCalc[Winner Last ELO]/400)</f>
        <v>209947.37327508768</v>
      </c>
      <c r="G22" s="23">
        <f ca="1">EloDataCalc[Winner Rating]/(EloDataCalc[Winner Rating]+EloDataCalc[Loser Rating])</f>
        <v>0.74774778333858105</v>
      </c>
      <c r="H22" s="75">
        <f ca="1">+kFactor[]*(1-EloDataCalc[Winner Expected Score])</f>
        <v>7.5675664998425685</v>
      </c>
      <c r="I22" s="21">
        <f ca="1">EloDataCalc[Winner Last ELO]+EloDataCalc[[#This Row],[Winner Elo Change]]</f>
        <v>2136.4117446590449</v>
      </c>
      <c r="J22" s="11" t="str">
        <f>GameData[Loser]</f>
        <v>Dan</v>
      </c>
      <c r="K22" s="11">
        <f ca="1">IFERROR(IF(ROW()&gt;ROW(EloDataCalc[#Headers])+1,_xlfn.IFNA(LOOKUP(2,1/($B$4:INDIRECT("$B"&amp;(ROW()-1))=EloDataCalc[[#This Row],[Loser]]),EloDataCalc[Game Number]),0),0),0)</f>
        <v>11</v>
      </c>
      <c r="L22" s="11">
        <f ca="1">IFERROR(IF(ROW()&gt;ROW(EloDataCalc[#Headers])+1,_xlfn.IFNA(LOOKUP(2,1/($J$4:INDIRECT("$K"&amp;(ROW()-1))=EloDataCalc[[#This Row],[Loser]]),EloDataCalc[Game Number]),0),0),0)</f>
        <v>18</v>
      </c>
      <c r="M22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1940.0761209669161</v>
      </c>
      <c r="N22" s="11">
        <f ca="1">10^(EloDataCalc[Loser Last ELO]/400)</f>
        <v>70825.606535971514</v>
      </c>
      <c r="O22" s="23">
        <f ca="1">EloDataCalc[Loser Rating]/(EloDataCalc[Winner Rating]+EloDataCalc[Loser Rating])</f>
        <v>0.25225221666141895</v>
      </c>
      <c r="P22" s="75">
        <f ca="1">kFactor[]*(0-EloDataCalc[Loser Expected Score])</f>
        <v>-7.5675664998425685</v>
      </c>
      <c r="Q22" s="21">
        <f ca="1">EloDataCalc[Loser Last ELO]+EloDataCalc[[#This Row],[Loser Elo Change]]</f>
        <v>1932.5085544670735</v>
      </c>
      <c r="R22" s="4"/>
      <c r="T22" s="56">
        <f ca="1">IF(ROW()=ROW(Elos[[#Headers],[Selected Player Elo Change]])+1,2000,HLOOKUP(PlayerDashPlayer,Elos[#All],ROW()-1,FALSE))</f>
        <v>2136.4117446590449</v>
      </c>
      <c r="U22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Elo]],NA())),U21))</f>
        <v>2136.4117446590449</v>
      </c>
      <c r="V22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Elo]],NA())),V21))</f>
        <v>2136.4117446590449</v>
      </c>
      <c r="W22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Elo]],NA())),W21))</f>
        <v>1921.5242224508397</v>
      </c>
      <c r="X22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Elo]],NA())),X21))</f>
        <v>2040.0916086359182</v>
      </c>
      <c r="Y22" s="56">
        <f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Elo]],NA())),Y21))</f>
        <v>2000</v>
      </c>
      <c r="Z22" s="56">
        <f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Elo]],NA())),Z21))</f>
        <v>2000</v>
      </c>
      <c r="AA22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Elo]],NA())),AA21))</f>
        <v>2000</v>
      </c>
      <c r="AB22" s="56">
        <f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Elo]],NA())),AB21))</f>
        <v>2000</v>
      </c>
      <c r="AC22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Elo]],NA())),AC21))</f>
        <v>1932.5085544670735</v>
      </c>
      <c r="AD22" s="56">
        <f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Elo]],NA())),AD21))</f>
        <v>2000</v>
      </c>
      <c r="AE22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Elo]],NA())),AE21))</f>
        <v>1969.4638697871235</v>
      </c>
      <c r="AF22" s="56">
        <f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Elo]],NA())),AF21))</f>
        <v>2000</v>
      </c>
      <c r="AG22" s="56">
        <f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Elo]],NA())),AG21))</f>
        <v>2000</v>
      </c>
      <c r="AH22" s="56">
        <f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Elo]],NA())),AH21))</f>
        <v>2000</v>
      </c>
      <c r="AI22" s="56">
        <f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Elo]],NA())),AI21))</f>
        <v>2000</v>
      </c>
      <c r="AJ22" s="56">
        <f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Elo]],NA())),AJ21))</f>
        <v>2000</v>
      </c>
      <c r="AK22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Elo]],NA())),AK21))</f>
        <v>2000</v>
      </c>
      <c r="AL22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Elo]],NA())),AL21))</f>
        <v>2000</v>
      </c>
      <c r="AM22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Elo]],NA())),AM21))</f>
        <v>2000</v>
      </c>
      <c r="AN22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Elo]],NA())),AN21))</f>
        <v>2000</v>
      </c>
      <c r="AO22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Elo]],NA())),AO21))</f>
        <v>2000</v>
      </c>
    </row>
    <row r="23" spans="1:41" ht="15.75" customHeight="1">
      <c r="A23" s="25">
        <f>GameData[Game Number]</f>
        <v>20</v>
      </c>
      <c r="B23" s="11" t="str">
        <f>GameData[Winner]</f>
        <v>Ricky</v>
      </c>
      <c r="C23" s="11">
        <f ca="1">IFERROR(IF(ROW()&gt;ROW(EloDataCalc[#Headers])+1,_xlfn.IFNA(LOOKUP(2,1/($B$4:INDIRECT("$B"&amp;(ROW()-1))=EloDataCalc[[#This Row],[Winner]]),EloDataCalc[Game Number]),0),0),0)</f>
        <v>19</v>
      </c>
      <c r="D23" s="11">
        <f ca="1">IFERROR(IF(ROW()&gt;ROW(EloDataCalc[#Headers])+1,_xlfn.IFNA(LOOKUP(2,1/($J$4:INDIRECT("$K"&amp;(ROW()-1))=EloDataCalc[[#This Row],[Winner]]),EloDataCalc[Game Number]),0),0),0)</f>
        <v>0</v>
      </c>
      <c r="E23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2136.4117446590449</v>
      </c>
      <c r="F23" s="11">
        <f ca="1">10^(EloDataCalc[Winner Last ELO]/400)</f>
        <v>219295.31908428989</v>
      </c>
      <c r="G23" s="23">
        <f ca="1">EloDataCalc[Winner Rating]/(EloDataCalc[Winner Rating]+EloDataCalc[Loser Rating])</f>
        <v>0.76382418202648372</v>
      </c>
      <c r="H23" s="75">
        <f ca="1">+kFactor[]*(1-EloDataCalc[Winner Expected Score])</f>
        <v>7.0852745392054883</v>
      </c>
      <c r="I23" s="21">
        <f ca="1">EloDataCalc[Winner Last ELO]+EloDataCalc[[#This Row],[Winner Elo Change]]</f>
        <v>2143.4970191982502</v>
      </c>
      <c r="J23" s="11" t="str">
        <f>GameData[Loser]</f>
        <v>Dan</v>
      </c>
      <c r="K23" s="11">
        <f ca="1">IFERROR(IF(ROW()&gt;ROW(EloDataCalc[#Headers])+1,_xlfn.IFNA(LOOKUP(2,1/($B$4:INDIRECT("$B"&amp;(ROW()-1))=EloDataCalc[[#This Row],[Loser]]),EloDataCalc[Game Number]),0),0),0)</f>
        <v>11</v>
      </c>
      <c r="L23" s="11">
        <f ca="1">IFERROR(IF(ROW()&gt;ROW(EloDataCalc[#Headers])+1,_xlfn.IFNA(LOOKUP(2,1/($J$4:INDIRECT("$K"&amp;(ROW()-1))=EloDataCalc[[#This Row],[Loser]]),EloDataCalc[Game Number]),0),0),0)</f>
        <v>19</v>
      </c>
      <c r="M23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1932.5085544670735</v>
      </c>
      <c r="N23" s="11">
        <f ca="1">10^(EloDataCalc[Loser Last ELO]/400)</f>
        <v>67806.509117172245</v>
      </c>
      <c r="O23" s="23">
        <f ca="1">EloDataCalc[Loser Rating]/(EloDataCalc[Winner Rating]+EloDataCalc[Loser Rating])</f>
        <v>0.23617581797351619</v>
      </c>
      <c r="P23" s="75">
        <f ca="1">kFactor[]*(0-EloDataCalc[Loser Expected Score])</f>
        <v>-7.0852745392054857</v>
      </c>
      <c r="Q23" s="21">
        <f ca="1">EloDataCalc[Loser Last ELO]+EloDataCalc[[#This Row],[Loser Elo Change]]</f>
        <v>1925.423279927868</v>
      </c>
      <c r="R23" s="4"/>
      <c r="T23" s="56">
        <f ca="1">IF(ROW()=ROW(Elos[[#Headers],[Selected Player Elo Change]])+1,2000,HLOOKUP(PlayerDashPlayer,Elos[#All],ROW()-1,FALSE))</f>
        <v>2143.4970191982502</v>
      </c>
      <c r="U23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Elo]],NA())),U22))</f>
        <v>2143.4970191982502</v>
      </c>
      <c r="V23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Elo]],NA())),V22))</f>
        <v>2143.4970191982502</v>
      </c>
      <c r="W23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Elo]],NA())),W22))</f>
        <v>1921.5242224508397</v>
      </c>
      <c r="X23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Elo]],NA())),X22))</f>
        <v>2040.0916086359182</v>
      </c>
      <c r="Y23" s="56">
        <f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Elo]],NA())),Y22))</f>
        <v>2000</v>
      </c>
      <c r="Z23" s="56">
        <f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Elo]],NA())),Z22))</f>
        <v>2000</v>
      </c>
      <c r="AA23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Elo]],NA())),AA22))</f>
        <v>2000</v>
      </c>
      <c r="AB23" s="56">
        <f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Elo]],NA())),AB22))</f>
        <v>2000</v>
      </c>
      <c r="AC23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Elo]],NA())),AC22))</f>
        <v>1925.423279927868</v>
      </c>
      <c r="AD23" s="56">
        <f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Elo]],NA())),AD22))</f>
        <v>2000</v>
      </c>
      <c r="AE23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Elo]],NA())),AE22))</f>
        <v>1969.4638697871235</v>
      </c>
      <c r="AF23" s="56">
        <f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Elo]],NA())),AF22))</f>
        <v>2000</v>
      </c>
      <c r="AG23" s="56">
        <f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Elo]],NA())),AG22))</f>
        <v>2000</v>
      </c>
      <c r="AH23" s="56">
        <f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Elo]],NA())),AH22))</f>
        <v>2000</v>
      </c>
      <c r="AI23" s="56">
        <f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Elo]],NA())),AI22))</f>
        <v>2000</v>
      </c>
      <c r="AJ23" s="56">
        <f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Elo]],NA())),AJ22))</f>
        <v>2000</v>
      </c>
      <c r="AK23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Elo]],NA())),AK22))</f>
        <v>2000</v>
      </c>
      <c r="AL23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Elo]],NA())),AL22))</f>
        <v>2000</v>
      </c>
      <c r="AM23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Elo]],NA())),AM22))</f>
        <v>2000</v>
      </c>
      <c r="AN23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Elo]],NA())),AN22))</f>
        <v>2000</v>
      </c>
      <c r="AO23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Elo]],NA())),AO22))</f>
        <v>2000</v>
      </c>
    </row>
    <row r="24" spans="1:41" ht="15.75" customHeight="1">
      <c r="A24" s="25">
        <f>GameData[Game Number]</f>
        <v>21</v>
      </c>
      <c r="B24" s="11" t="str">
        <f>GameData[Winner]</f>
        <v>Ricky</v>
      </c>
      <c r="C24" s="11">
        <f ca="1">IFERROR(IF(ROW()&gt;ROW(EloDataCalc[#Headers])+1,_xlfn.IFNA(LOOKUP(2,1/($B$4:INDIRECT("$B"&amp;(ROW()-1))=EloDataCalc[[#This Row],[Winner]]),EloDataCalc[Game Number]),0),0),0)</f>
        <v>20</v>
      </c>
      <c r="D24" s="11">
        <f ca="1">IFERROR(IF(ROW()&gt;ROW(EloDataCalc[#Headers])+1,_xlfn.IFNA(LOOKUP(2,1/($J$4:INDIRECT("$K"&amp;(ROW()-1))=EloDataCalc[[#This Row],[Winner]]),EloDataCalc[Game Number]),0),0),0)</f>
        <v>0</v>
      </c>
      <c r="E24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2143.4970191982502</v>
      </c>
      <c r="F24" s="11">
        <f ca="1">10^(EloDataCalc[Winner Last ELO]/400)</f>
        <v>228424.42901606925</v>
      </c>
      <c r="G24" s="23">
        <f ca="1">EloDataCalc[Winner Rating]/(EloDataCalc[Winner Rating]+EloDataCalc[Loser Rating])</f>
        <v>0.77822172455325678</v>
      </c>
      <c r="H24" s="75">
        <f ca="1">+kFactor[]*(1-EloDataCalc[Winner Expected Score])</f>
        <v>6.6533482634022967</v>
      </c>
      <c r="I24" s="21">
        <f ca="1">EloDataCalc[Winner Last ELO]+EloDataCalc[[#This Row],[Winner Elo Change]]</f>
        <v>2150.1503674616524</v>
      </c>
      <c r="J24" s="11" t="str">
        <f>GameData[Loser]</f>
        <v>Dan</v>
      </c>
      <c r="K24" s="11">
        <f ca="1">IFERROR(IF(ROW()&gt;ROW(EloDataCalc[#Headers])+1,_xlfn.IFNA(LOOKUP(2,1/($B$4:INDIRECT("$B"&amp;(ROW()-1))=EloDataCalc[[#This Row],[Loser]]),EloDataCalc[Game Number]),0),0),0)</f>
        <v>11</v>
      </c>
      <c r="L24" s="11">
        <f ca="1">IFERROR(IF(ROW()&gt;ROW(EloDataCalc[#Headers])+1,_xlfn.IFNA(LOOKUP(2,1/($J$4:INDIRECT("$K"&amp;(ROW()-1))=EloDataCalc[[#This Row],[Loser]]),EloDataCalc[Game Number]),0),0),0)</f>
        <v>20</v>
      </c>
      <c r="M24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1925.423279927868</v>
      </c>
      <c r="N24" s="11">
        <f ca="1">10^(EloDataCalc[Loser Last ELO]/400)</f>
        <v>65096.584095197715</v>
      </c>
      <c r="O24" s="23">
        <f ca="1">EloDataCalc[Loser Rating]/(EloDataCalc[Winner Rating]+EloDataCalc[Loser Rating])</f>
        <v>0.22177827544674331</v>
      </c>
      <c r="P24" s="75">
        <f ca="1">kFactor[]*(0-EloDataCalc[Loser Expected Score])</f>
        <v>-6.6533482634022993</v>
      </c>
      <c r="Q24" s="21">
        <f ca="1">EloDataCalc[Loser Last ELO]+EloDataCalc[[#This Row],[Loser Elo Change]]</f>
        <v>1918.7699316644657</v>
      </c>
      <c r="R24" s="4"/>
      <c r="T24" s="56">
        <f ca="1">IF(ROW()=ROW(Elos[[#Headers],[Selected Player Elo Change]])+1,2000,HLOOKUP(PlayerDashPlayer,Elos[#All],ROW()-1,FALSE))</f>
        <v>2150.1503674616524</v>
      </c>
      <c r="U24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Elo]],NA())),U23))</f>
        <v>2150.1503674616524</v>
      </c>
      <c r="V24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Elo]],NA())),V23))</f>
        <v>2150.1503674616524</v>
      </c>
      <c r="W24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Elo]],NA())),W23))</f>
        <v>1921.5242224508397</v>
      </c>
      <c r="X24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Elo]],NA())),X23))</f>
        <v>2040.0916086359182</v>
      </c>
      <c r="Y24" s="56">
        <f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Elo]],NA())),Y23))</f>
        <v>2000</v>
      </c>
      <c r="Z24" s="56">
        <f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Elo]],NA())),Z23))</f>
        <v>2000</v>
      </c>
      <c r="AA24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Elo]],NA())),AA23))</f>
        <v>2000</v>
      </c>
      <c r="AB24" s="56">
        <f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Elo]],NA())),AB23))</f>
        <v>2000</v>
      </c>
      <c r="AC24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Elo]],NA())),AC23))</f>
        <v>1918.7699316644657</v>
      </c>
      <c r="AD24" s="56">
        <f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Elo]],NA())),AD23))</f>
        <v>2000</v>
      </c>
      <c r="AE24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Elo]],NA())),AE23))</f>
        <v>1969.4638697871235</v>
      </c>
      <c r="AF24" s="56">
        <f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Elo]],NA())),AF23))</f>
        <v>2000</v>
      </c>
      <c r="AG24" s="56">
        <f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Elo]],NA())),AG23))</f>
        <v>2000</v>
      </c>
      <c r="AH24" s="56">
        <f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Elo]],NA())),AH23))</f>
        <v>2000</v>
      </c>
      <c r="AI24" s="56">
        <f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Elo]],NA())),AI23))</f>
        <v>2000</v>
      </c>
      <c r="AJ24" s="56">
        <f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Elo]],NA())),AJ23))</f>
        <v>2000</v>
      </c>
      <c r="AK24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Elo]],NA())),AK23))</f>
        <v>2000</v>
      </c>
      <c r="AL24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Elo]],NA())),AL23))</f>
        <v>2000</v>
      </c>
      <c r="AM24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Elo]],NA())),AM23))</f>
        <v>2000</v>
      </c>
      <c r="AN24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Elo]],NA())),AN23))</f>
        <v>2000</v>
      </c>
      <c r="AO24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Elo]],NA())),AO23))</f>
        <v>2000</v>
      </c>
    </row>
    <row r="25" spans="1:41" ht="15.75" customHeight="1">
      <c r="A25" s="25">
        <f>GameData[Game Number]</f>
        <v>22</v>
      </c>
      <c r="B25" s="11" t="str">
        <f>GameData[Winner]</f>
        <v>Ricky</v>
      </c>
      <c r="C25" s="11">
        <f ca="1">IFERROR(IF(ROW()&gt;ROW(EloDataCalc[#Headers])+1,_xlfn.IFNA(LOOKUP(2,1/($B$4:INDIRECT("$B"&amp;(ROW()-1))=EloDataCalc[[#This Row],[Winner]]),EloDataCalc[Game Number]),0),0),0)</f>
        <v>21</v>
      </c>
      <c r="D25" s="11">
        <f ca="1">IFERROR(IF(ROW()&gt;ROW(EloDataCalc[#Headers])+1,_xlfn.IFNA(LOOKUP(2,1/($J$4:INDIRECT("$K"&amp;(ROW()-1))=EloDataCalc[[#This Row],[Winner]]),EloDataCalc[Game Number]),0),0),0)</f>
        <v>0</v>
      </c>
      <c r="E25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2150.1503674616524</v>
      </c>
      <c r="F25" s="11">
        <f ca="1">10^(EloDataCalc[Winner Last ELO]/400)</f>
        <v>237342.72190502644</v>
      </c>
      <c r="G25" s="23">
        <f ca="1">EloDataCalc[Winner Rating]/(EloDataCalc[Winner Rating]+EloDataCalc[Loser Rating])</f>
        <v>0.79116017205323419</v>
      </c>
      <c r="H25" s="75">
        <f ca="1">+kFactor[]*(1-EloDataCalc[Winner Expected Score])</f>
        <v>6.2651948384029748</v>
      </c>
      <c r="I25" s="21">
        <f ca="1">EloDataCalc[Winner Last ELO]+EloDataCalc[[#This Row],[Winner Elo Change]]</f>
        <v>2156.4155623000552</v>
      </c>
      <c r="J25" s="11" t="str">
        <f>GameData[Loser]</f>
        <v>Dan</v>
      </c>
      <c r="K25" s="11">
        <f ca="1">IFERROR(IF(ROW()&gt;ROW(EloDataCalc[#Headers])+1,_xlfn.IFNA(LOOKUP(2,1/($B$4:INDIRECT("$B"&amp;(ROW()-1))=EloDataCalc[[#This Row],[Loser]]),EloDataCalc[Game Number]),0),0),0)</f>
        <v>11</v>
      </c>
      <c r="L25" s="11">
        <f ca="1">IFERROR(IF(ROW()&gt;ROW(EloDataCalc[#Headers])+1,_xlfn.IFNA(LOOKUP(2,1/($J$4:INDIRECT("$K"&amp;(ROW()-1))=EloDataCalc[[#This Row],[Loser]]),EloDataCalc[Game Number]),0),0),0)</f>
        <v>21</v>
      </c>
      <c r="M25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1918.7699316644657</v>
      </c>
      <c r="N25" s="11">
        <f ca="1">10^(EloDataCalc[Loser Last ELO]/400)</f>
        <v>62650.541518573373</v>
      </c>
      <c r="O25" s="23">
        <f ca="1">EloDataCalc[Loser Rating]/(EloDataCalc[Winner Rating]+EloDataCalc[Loser Rating])</f>
        <v>0.20883982794676578</v>
      </c>
      <c r="P25" s="75">
        <f ca="1">kFactor[]*(0-EloDataCalc[Loser Expected Score])</f>
        <v>-6.2651948384029739</v>
      </c>
      <c r="Q25" s="21">
        <f ca="1">EloDataCalc[Loser Last ELO]+EloDataCalc[[#This Row],[Loser Elo Change]]</f>
        <v>1912.5047368260628</v>
      </c>
      <c r="R25" s="4"/>
      <c r="T25" s="56">
        <f ca="1">IF(ROW()=ROW(Elos[[#Headers],[Selected Player Elo Change]])+1,2000,HLOOKUP(PlayerDashPlayer,Elos[#All],ROW()-1,FALSE))</f>
        <v>2156.4155623000552</v>
      </c>
      <c r="U25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Elo]],NA())),U24))</f>
        <v>2156.4155623000552</v>
      </c>
      <c r="V25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Elo]],NA())),V24))</f>
        <v>2156.4155623000552</v>
      </c>
      <c r="W25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Elo]],NA())),W24))</f>
        <v>1921.5242224508397</v>
      </c>
      <c r="X25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Elo]],NA())),X24))</f>
        <v>2040.0916086359182</v>
      </c>
      <c r="Y25" s="56">
        <f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Elo]],NA())),Y24))</f>
        <v>2000</v>
      </c>
      <c r="Z25" s="56">
        <f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Elo]],NA())),Z24))</f>
        <v>2000</v>
      </c>
      <c r="AA25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Elo]],NA())),AA24))</f>
        <v>2000</v>
      </c>
      <c r="AB25" s="56">
        <f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Elo]],NA())),AB24))</f>
        <v>2000</v>
      </c>
      <c r="AC25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Elo]],NA())),AC24))</f>
        <v>1912.5047368260628</v>
      </c>
      <c r="AD25" s="56">
        <f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Elo]],NA())),AD24))</f>
        <v>2000</v>
      </c>
      <c r="AE25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Elo]],NA())),AE24))</f>
        <v>1969.4638697871235</v>
      </c>
      <c r="AF25" s="56">
        <f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Elo]],NA())),AF24))</f>
        <v>2000</v>
      </c>
      <c r="AG25" s="56">
        <f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Elo]],NA())),AG24))</f>
        <v>2000</v>
      </c>
      <c r="AH25" s="56">
        <f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Elo]],NA())),AH24))</f>
        <v>2000</v>
      </c>
      <c r="AI25" s="56">
        <f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Elo]],NA())),AI24))</f>
        <v>2000</v>
      </c>
      <c r="AJ25" s="56">
        <f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Elo]],NA())),AJ24))</f>
        <v>2000</v>
      </c>
      <c r="AK25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Elo]],NA())),AK24))</f>
        <v>2000</v>
      </c>
      <c r="AL25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Elo]],NA())),AL24))</f>
        <v>2000</v>
      </c>
      <c r="AM25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Elo]],NA())),AM24))</f>
        <v>2000</v>
      </c>
      <c r="AN25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Elo]],NA())),AN24))</f>
        <v>2000</v>
      </c>
      <c r="AO25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Elo]],NA())),AO24))</f>
        <v>2000</v>
      </c>
    </row>
    <row r="26" spans="1:41" ht="15.75" customHeight="1">
      <c r="A26" s="25">
        <f>GameData[Game Number]</f>
        <v>23</v>
      </c>
      <c r="B26" s="11" t="str">
        <f>GameData[Winner]</f>
        <v>Jim</v>
      </c>
      <c r="C26" s="11">
        <f ca="1">IFERROR(IF(ROW()&gt;ROW(EloDataCalc[#Headers])+1,_xlfn.IFNA(LOOKUP(2,1/($B$4:INDIRECT("$B"&amp;(ROW()-1))=EloDataCalc[[#This Row],[Winner]]),EloDataCalc[Game Number]),0),0),0)</f>
        <v>0</v>
      </c>
      <c r="D26" s="11">
        <f ca="1">IFERROR(IF(ROW()&gt;ROW(EloDataCalc[#Headers])+1,_xlfn.IFNA(LOOKUP(2,1/($J$4:INDIRECT("$K"&amp;(ROW()-1))=EloDataCalc[[#This Row],[Winner]]),EloDataCalc[Game Number]),0),0),0)</f>
        <v>11</v>
      </c>
      <c r="E26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1921.5242224508397</v>
      </c>
      <c r="F26" s="11">
        <f ca="1">10^(EloDataCalc[Winner Last ELO]/400)</f>
        <v>63651.78045034856</v>
      </c>
      <c r="G26" s="23">
        <f ca="1">EloDataCalc[Winner Rating]/(EloDataCalc[Winner Rating]+EloDataCalc[Loser Rating])</f>
        <v>0.33569714794897149</v>
      </c>
      <c r="H26" s="75">
        <f ca="1">+kFactor[]*(1-EloDataCalc[Winner Expected Score])</f>
        <v>19.929085561530858</v>
      </c>
      <c r="I26" s="21">
        <f ca="1">EloDataCalc[Winner Last ELO]+EloDataCalc[[#This Row],[Winner Elo Change]]</f>
        <v>1941.4533080123706</v>
      </c>
      <c r="J26" s="11" t="str">
        <f>GameData[Loser]</f>
        <v>Kevin K</v>
      </c>
      <c r="K26" s="11">
        <f ca="1">IFERROR(IF(ROW()&gt;ROW(EloDataCalc[#Headers])+1,_xlfn.IFNA(LOOKUP(2,1/($B$4:INDIRECT("$B"&amp;(ROW()-1))=EloDataCalc[[#This Row],[Loser]]),EloDataCalc[Game Number]),0),0),0)</f>
        <v>10</v>
      </c>
      <c r="L26" s="11">
        <f ca="1">IFERROR(IF(ROW()&gt;ROW(EloDataCalc[#Headers])+1,_xlfn.IFNA(LOOKUP(2,1/($J$4:INDIRECT("$K"&amp;(ROW()-1))=EloDataCalc[[#This Row],[Loser]]),EloDataCalc[Game Number]),0),0),0)</f>
        <v>2</v>
      </c>
      <c r="M26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2040.0916086359182</v>
      </c>
      <c r="N26" s="11">
        <f ca="1">10^(EloDataCalc[Loser Last ELO]/400)</f>
        <v>125958.94707368781</v>
      </c>
      <c r="O26" s="23">
        <f ca="1">EloDataCalc[Loser Rating]/(EloDataCalc[Winner Rating]+EloDataCalc[Loser Rating])</f>
        <v>0.66430285205102857</v>
      </c>
      <c r="P26" s="75">
        <f ca="1">kFactor[]*(0-EloDataCalc[Loser Expected Score])</f>
        <v>-19.929085561530858</v>
      </c>
      <c r="Q26" s="21">
        <f ca="1">EloDataCalc[Loser Last ELO]+EloDataCalc[[#This Row],[Loser Elo Change]]</f>
        <v>2020.1625230743873</v>
      </c>
      <c r="R26" s="4"/>
      <c r="T26" s="56">
        <f ca="1">IF(ROW()=ROW(Elos[[#Headers],[Selected Player Elo Change]])+1,2000,HLOOKUP(PlayerDashPlayer,Elos[#All],ROW()-1,FALSE))</f>
        <v>2156.4155623000552</v>
      </c>
      <c r="U26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Elo]],NA())),U25))</f>
        <v>2156.4155623000552</v>
      </c>
      <c r="V26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Elo]],NA())),V25))</f>
        <v>2156.4155623000552</v>
      </c>
      <c r="W26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Elo]],NA())),W25))</f>
        <v>1941.4533080123706</v>
      </c>
      <c r="X26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Elo]],NA())),X25))</f>
        <v>2020.1625230743873</v>
      </c>
      <c r="Y26" s="56">
        <f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Elo]],NA())),Y25))</f>
        <v>2000</v>
      </c>
      <c r="Z26" s="56">
        <f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Elo]],NA())),Z25))</f>
        <v>2000</v>
      </c>
      <c r="AA26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Elo]],NA())),AA25))</f>
        <v>2000</v>
      </c>
      <c r="AB26" s="56">
        <f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Elo]],NA())),AB25))</f>
        <v>2000</v>
      </c>
      <c r="AC26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Elo]],NA())),AC25))</f>
        <v>1912.5047368260628</v>
      </c>
      <c r="AD26" s="56">
        <f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Elo]],NA())),AD25))</f>
        <v>2000</v>
      </c>
      <c r="AE26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Elo]],NA())),AE25))</f>
        <v>1969.4638697871235</v>
      </c>
      <c r="AF26" s="56">
        <f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Elo]],NA())),AF25))</f>
        <v>2000</v>
      </c>
      <c r="AG26" s="56">
        <f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Elo]],NA())),AG25))</f>
        <v>2000</v>
      </c>
      <c r="AH26" s="56">
        <f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Elo]],NA())),AH25))</f>
        <v>2000</v>
      </c>
      <c r="AI26" s="56">
        <f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Elo]],NA())),AI25))</f>
        <v>2000</v>
      </c>
      <c r="AJ26" s="56">
        <f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Elo]],NA())),AJ25))</f>
        <v>2000</v>
      </c>
      <c r="AK26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Elo]],NA())),AK25))</f>
        <v>2000</v>
      </c>
      <c r="AL26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Elo]],NA())),AL25))</f>
        <v>2000</v>
      </c>
      <c r="AM26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Elo]],NA())),AM25))</f>
        <v>2000</v>
      </c>
      <c r="AN26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Elo]],NA())),AN25))</f>
        <v>2000</v>
      </c>
      <c r="AO26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Elo]],NA())),AO25))</f>
        <v>2000</v>
      </c>
    </row>
    <row r="27" spans="1:41" ht="15.75" customHeight="1">
      <c r="A27" s="25">
        <f>GameData[Game Number]</f>
        <v>24</v>
      </c>
      <c r="B27" s="11" t="str">
        <f>GameData[Winner]</f>
        <v>Ricky</v>
      </c>
      <c r="C27" s="11">
        <f ca="1">IFERROR(IF(ROW()&gt;ROW(EloDataCalc[#Headers])+1,_xlfn.IFNA(LOOKUP(2,1/($B$4:INDIRECT("$B"&amp;(ROW()-1))=EloDataCalc[[#This Row],[Winner]]),EloDataCalc[Game Number]),0),0),0)</f>
        <v>22</v>
      </c>
      <c r="D27" s="11">
        <f ca="1">IFERROR(IF(ROW()&gt;ROW(EloDataCalc[#Headers])+1,_xlfn.IFNA(LOOKUP(2,1/($J$4:INDIRECT("$K"&amp;(ROW()-1))=EloDataCalc[[#This Row],[Winner]]),EloDataCalc[Game Number]),0),0),0)</f>
        <v>0</v>
      </c>
      <c r="E27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2156.4155623000552</v>
      </c>
      <c r="F27" s="11">
        <f ca="1">10^(EloDataCalc[Winner Last ELO]/400)</f>
        <v>246058.80231005792</v>
      </c>
      <c r="G27" s="23">
        <f ca="1">EloDataCalc[Winner Rating]/(EloDataCalc[Winner Rating]+EloDataCalc[Loser Rating])</f>
        <v>0.80282792511166789</v>
      </c>
      <c r="H27" s="75">
        <f ca="1">+kFactor[]*(1-EloDataCalc[Winner Expected Score])</f>
        <v>5.9151622466499632</v>
      </c>
      <c r="I27" s="21">
        <f ca="1">EloDataCalc[Winner Last ELO]+EloDataCalc[[#This Row],[Winner Elo Change]]</f>
        <v>2162.3307245467049</v>
      </c>
      <c r="J27" s="11" t="str">
        <f>GameData[Loser]</f>
        <v>Dan</v>
      </c>
      <c r="K27" s="11">
        <f ca="1">IFERROR(IF(ROW()&gt;ROW(EloDataCalc[#Headers])+1,_xlfn.IFNA(LOOKUP(2,1/($B$4:INDIRECT("$B"&amp;(ROW()-1))=EloDataCalc[[#This Row],[Loser]]),EloDataCalc[Game Number]),0),0),0)</f>
        <v>11</v>
      </c>
      <c r="L27" s="11">
        <f ca="1">IFERROR(IF(ROW()&gt;ROW(EloDataCalc[#Headers])+1,_xlfn.IFNA(LOOKUP(2,1/($J$4:INDIRECT("$K"&amp;(ROW()-1))=EloDataCalc[[#This Row],[Loser]]),EloDataCalc[Game Number]),0),0),0)</f>
        <v>22</v>
      </c>
      <c r="M27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1912.5047368260628</v>
      </c>
      <c r="N27" s="11">
        <f ca="1">10^(EloDataCalc[Loser Last ELO]/400)</f>
        <v>60431.286803163719</v>
      </c>
      <c r="O27" s="23">
        <f ca="1">EloDataCalc[Loser Rating]/(EloDataCalc[Winner Rating]+EloDataCalc[Loser Rating])</f>
        <v>0.19717207488833213</v>
      </c>
      <c r="P27" s="75">
        <f ca="1">kFactor[]*(0-EloDataCalc[Loser Expected Score])</f>
        <v>-5.915162246649964</v>
      </c>
      <c r="Q27" s="21">
        <f ca="1">EloDataCalc[Loser Last ELO]+EloDataCalc[[#This Row],[Loser Elo Change]]</f>
        <v>1906.5895745794128</v>
      </c>
      <c r="R27" s="4"/>
      <c r="T27" s="56">
        <f ca="1">IF(ROW()=ROW(Elos[[#Headers],[Selected Player Elo Change]])+1,2000,HLOOKUP(PlayerDashPlayer,Elos[#All],ROW()-1,FALSE))</f>
        <v>2162.3307245467049</v>
      </c>
      <c r="U27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Elo]],NA())),U26))</f>
        <v>2162.3307245467049</v>
      </c>
      <c r="V27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Elo]],NA())),V26))</f>
        <v>2162.3307245467049</v>
      </c>
      <c r="W27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Elo]],NA())),W26))</f>
        <v>1941.4533080123706</v>
      </c>
      <c r="X27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Elo]],NA())),X26))</f>
        <v>2020.1625230743873</v>
      </c>
      <c r="Y27" s="56">
        <f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Elo]],NA())),Y26))</f>
        <v>2000</v>
      </c>
      <c r="Z27" s="56">
        <f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Elo]],NA())),Z26))</f>
        <v>2000</v>
      </c>
      <c r="AA27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Elo]],NA())),AA26))</f>
        <v>2000</v>
      </c>
      <c r="AB27" s="56">
        <f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Elo]],NA())),AB26))</f>
        <v>2000</v>
      </c>
      <c r="AC27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Elo]],NA())),AC26))</f>
        <v>1906.5895745794128</v>
      </c>
      <c r="AD27" s="56">
        <f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Elo]],NA())),AD26))</f>
        <v>2000</v>
      </c>
      <c r="AE27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Elo]],NA())),AE26))</f>
        <v>1969.4638697871235</v>
      </c>
      <c r="AF27" s="56">
        <f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Elo]],NA())),AF26))</f>
        <v>2000</v>
      </c>
      <c r="AG27" s="56">
        <f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Elo]],NA())),AG26))</f>
        <v>2000</v>
      </c>
      <c r="AH27" s="56">
        <f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Elo]],NA())),AH26))</f>
        <v>2000</v>
      </c>
      <c r="AI27" s="56">
        <f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Elo]],NA())),AI26))</f>
        <v>2000</v>
      </c>
      <c r="AJ27" s="56">
        <f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Elo]],NA())),AJ26))</f>
        <v>2000</v>
      </c>
      <c r="AK27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Elo]],NA())),AK26))</f>
        <v>2000</v>
      </c>
      <c r="AL27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Elo]],NA())),AL26))</f>
        <v>2000</v>
      </c>
      <c r="AM27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Elo]],NA())),AM26))</f>
        <v>2000</v>
      </c>
      <c r="AN27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Elo]],NA())),AN26))</f>
        <v>2000</v>
      </c>
      <c r="AO27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Elo]],NA())),AO26))</f>
        <v>2000</v>
      </c>
    </row>
    <row r="28" spans="1:41" ht="15.75" customHeight="1">
      <c r="A28" s="25">
        <f>GameData[Game Number]</f>
        <v>25</v>
      </c>
      <c r="B28" s="11" t="str">
        <f>GameData[Winner]</f>
        <v>Ricky</v>
      </c>
      <c r="C28" s="11">
        <f ca="1">IFERROR(IF(ROW()&gt;ROW(EloDataCalc[#Headers])+1,_xlfn.IFNA(LOOKUP(2,1/($B$4:INDIRECT("$B"&amp;(ROW()-1))=EloDataCalc[[#This Row],[Winner]]),EloDataCalc[Game Number]),0),0),0)</f>
        <v>24</v>
      </c>
      <c r="D28" s="11">
        <f ca="1">IFERROR(IF(ROW()&gt;ROW(EloDataCalc[#Headers])+1,_xlfn.IFNA(LOOKUP(2,1/($J$4:INDIRECT("$K"&amp;(ROW()-1))=EloDataCalc[[#This Row],[Winner]]),EloDataCalc[Game Number]),0),0),0)</f>
        <v>0</v>
      </c>
      <c r="E28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2162.3307245467049</v>
      </c>
      <c r="F28" s="11">
        <f ca="1">10^(EloDataCalc[Winner Last ELO]/400)</f>
        <v>254581.48261108337</v>
      </c>
      <c r="G28" s="23">
        <f ca="1">EloDataCalc[Winner Rating]/(EloDataCalc[Winner Rating]+EloDataCalc[Loser Rating])</f>
        <v>0.81338614112184082</v>
      </c>
      <c r="H28" s="75">
        <f ca="1">+kFactor[]*(1-EloDataCalc[Winner Expected Score])</f>
        <v>5.5984157663447753</v>
      </c>
      <c r="I28" s="21">
        <f ca="1">EloDataCalc[Winner Last ELO]+EloDataCalc[[#This Row],[Winner Elo Change]]</f>
        <v>2167.9291403130496</v>
      </c>
      <c r="J28" s="11" t="str">
        <f>GameData[Loser]</f>
        <v>Dan</v>
      </c>
      <c r="K28" s="11">
        <f ca="1">IFERROR(IF(ROW()&gt;ROW(EloDataCalc[#Headers])+1,_xlfn.IFNA(LOOKUP(2,1/($B$4:INDIRECT("$B"&amp;(ROW()-1))=EloDataCalc[[#This Row],[Loser]]),EloDataCalc[Game Number]),0),0),0)</f>
        <v>11</v>
      </c>
      <c r="L28" s="11">
        <f ca="1">IFERROR(IF(ROW()&gt;ROW(EloDataCalc[#Headers])+1,_xlfn.IFNA(LOOKUP(2,1/($J$4:INDIRECT("$K"&amp;(ROW()-1))=EloDataCalc[[#This Row],[Loser]]),EloDataCalc[Game Number]),0),0),0)</f>
        <v>24</v>
      </c>
      <c r="M28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1906.5895745794128</v>
      </c>
      <c r="N28" s="11">
        <f ca="1">10^(EloDataCalc[Loser Last ELO]/400)</f>
        <v>58408.215320035459</v>
      </c>
      <c r="O28" s="23">
        <f ca="1">EloDataCalc[Loser Rating]/(EloDataCalc[Winner Rating]+EloDataCalc[Loser Rating])</f>
        <v>0.18661385887815912</v>
      </c>
      <c r="P28" s="75">
        <f ca="1">kFactor[]*(0-EloDataCalc[Loser Expected Score])</f>
        <v>-5.5984157663447736</v>
      </c>
      <c r="Q28" s="21">
        <f ca="1">EloDataCalc[Loser Last ELO]+EloDataCalc[[#This Row],[Loser Elo Change]]</f>
        <v>1900.9911588130681</v>
      </c>
      <c r="R28" s="4"/>
      <c r="T28" s="56">
        <f ca="1">IF(ROW()=ROW(Elos[[#Headers],[Selected Player Elo Change]])+1,2000,HLOOKUP(PlayerDashPlayer,Elos[#All],ROW()-1,FALSE))</f>
        <v>2167.9291403130496</v>
      </c>
      <c r="U28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Elo]],NA())),U27))</f>
        <v>2167.9291403130496</v>
      </c>
      <c r="V28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Elo]],NA())),V27))</f>
        <v>2167.9291403130496</v>
      </c>
      <c r="W28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Elo]],NA())),W27))</f>
        <v>1941.4533080123706</v>
      </c>
      <c r="X28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Elo]],NA())),X27))</f>
        <v>2020.1625230743873</v>
      </c>
      <c r="Y28" s="56">
        <f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Elo]],NA())),Y27))</f>
        <v>2000</v>
      </c>
      <c r="Z28" s="56">
        <f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Elo]],NA())),Z27))</f>
        <v>2000</v>
      </c>
      <c r="AA28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Elo]],NA())),AA27))</f>
        <v>2000</v>
      </c>
      <c r="AB28" s="56">
        <f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Elo]],NA())),AB27))</f>
        <v>2000</v>
      </c>
      <c r="AC28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Elo]],NA())),AC27))</f>
        <v>1900.9911588130681</v>
      </c>
      <c r="AD28" s="56">
        <f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Elo]],NA())),AD27))</f>
        <v>2000</v>
      </c>
      <c r="AE28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Elo]],NA())),AE27))</f>
        <v>1969.4638697871235</v>
      </c>
      <c r="AF28" s="56">
        <f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Elo]],NA())),AF27))</f>
        <v>2000</v>
      </c>
      <c r="AG28" s="56">
        <f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Elo]],NA())),AG27))</f>
        <v>2000</v>
      </c>
      <c r="AH28" s="56">
        <f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Elo]],NA())),AH27))</f>
        <v>2000</v>
      </c>
      <c r="AI28" s="56">
        <f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Elo]],NA())),AI27))</f>
        <v>2000</v>
      </c>
      <c r="AJ28" s="56">
        <f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Elo]],NA())),AJ27))</f>
        <v>2000</v>
      </c>
      <c r="AK28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Elo]],NA())),AK27))</f>
        <v>2000</v>
      </c>
      <c r="AL28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Elo]],NA())),AL27))</f>
        <v>2000</v>
      </c>
      <c r="AM28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Elo]],NA())),AM27))</f>
        <v>2000</v>
      </c>
      <c r="AN28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Elo]],NA())),AN27))</f>
        <v>2000</v>
      </c>
      <c r="AO28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Elo]],NA())),AO27))</f>
        <v>2000</v>
      </c>
    </row>
    <row r="29" spans="1:41" ht="15.75" customHeight="1">
      <c r="A29" s="25">
        <f>GameData[Game Number]</f>
        <v>26</v>
      </c>
      <c r="B29" s="11" t="str">
        <f>GameData[Winner]</f>
        <v>Ricky</v>
      </c>
      <c r="C29" s="11">
        <f ca="1">IFERROR(IF(ROW()&gt;ROW(EloDataCalc[#Headers])+1,_xlfn.IFNA(LOOKUP(2,1/($B$4:INDIRECT("$B"&amp;(ROW()-1))=EloDataCalc[[#This Row],[Winner]]),EloDataCalc[Game Number]),0),0),0)</f>
        <v>25</v>
      </c>
      <c r="D29" s="11">
        <f ca="1">IFERROR(IF(ROW()&gt;ROW(EloDataCalc[#Headers])+1,_xlfn.IFNA(LOOKUP(2,1/($J$4:INDIRECT("$K"&amp;(ROW()-1))=EloDataCalc[[#This Row],[Winner]]),EloDataCalc[Game Number]),0),0),0)</f>
        <v>0</v>
      </c>
      <c r="E29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2167.9291403130496</v>
      </c>
      <c r="F29" s="11">
        <f ca="1">10^(EloDataCalc[Winner Last ELO]/400)</f>
        <v>262919.53213507816</v>
      </c>
      <c r="G29" s="23">
        <f ca="1">EloDataCalc[Winner Rating]/(EloDataCalc[Winner Rating]+EloDataCalc[Loser Rating])</f>
        <v>0.70069572269476599</v>
      </c>
      <c r="H29" s="75">
        <f ca="1">+kFactor[]*(1-EloDataCalc[Winner Expected Score])</f>
        <v>8.9791283191570201</v>
      </c>
      <c r="I29" s="21">
        <f ca="1">EloDataCalc[Winner Last ELO]+EloDataCalc[[#This Row],[Winner Elo Change]]</f>
        <v>2176.9082686322067</v>
      </c>
      <c r="J29" s="11" t="str">
        <f>GameData[Loser]</f>
        <v>Kevin K</v>
      </c>
      <c r="K29" s="11">
        <f ca="1">IFERROR(IF(ROW()&gt;ROW(EloDataCalc[#Headers])+1,_xlfn.IFNA(LOOKUP(2,1/($B$4:INDIRECT("$B"&amp;(ROW()-1))=EloDataCalc[[#This Row],[Loser]]),EloDataCalc[Game Number]),0),0),0)</f>
        <v>10</v>
      </c>
      <c r="L29" s="11">
        <f ca="1">IFERROR(IF(ROW()&gt;ROW(EloDataCalc[#Headers])+1,_xlfn.IFNA(LOOKUP(2,1/($J$4:INDIRECT("$K"&amp;(ROW()-1))=EloDataCalc[[#This Row],[Loser]]),EloDataCalc[Game Number]),0),0),0)</f>
        <v>23</v>
      </c>
      <c r="M29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2020.1625230743873</v>
      </c>
      <c r="N29" s="11">
        <f ca="1">10^(EloDataCalc[Loser Last ELO]/400)</f>
        <v>112306.8658853505</v>
      </c>
      <c r="O29" s="23">
        <f ca="1">EloDataCalc[Loser Rating]/(EloDataCalc[Winner Rating]+EloDataCalc[Loser Rating])</f>
        <v>0.29930427730523407</v>
      </c>
      <c r="P29" s="75">
        <f ca="1">kFactor[]*(0-EloDataCalc[Loser Expected Score])</f>
        <v>-8.9791283191570219</v>
      </c>
      <c r="Q29" s="21">
        <f ca="1">EloDataCalc[Loser Last ELO]+EloDataCalc[[#This Row],[Loser Elo Change]]</f>
        <v>2011.1833947552302</v>
      </c>
      <c r="R29" s="4"/>
      <c r="T29" s="56">
        <f ca="1">IF(ROW()=ROW(Elos[[#Headers],[Selected Player Elo Change]])+1,2000,HLOOKUP(PlayerDashPlayer,Elos[#All],ROW()-1,FALSE))</f>
        <v>2176.9082686322067</v>
      </c>
      <c r="U29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Elo]],NA())),U28))</f>
        <v>2176.9082686322067</v>
      </c>
      <c r="V29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Elo]],NA())),V28))</f>
        <v>2176.9082686322067</v>
      </c>
      <c r="W29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Elo]],NA())),W28))</f>
        <v>1941.4533080123706</v>
      </c>
      <c r="X29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Elo]],NA())),X28))</f>
        <v>2011.1833947552302</v>
      </c>
      <c r="Y29" s="56">
        <f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Elo]],NA())),Y28))</f>
        <v>2000</v>
      </c>
      <c r="Z29" s="56">
        <f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Elo]],NA())),Z28))</f>
        <v>2000</v>
      </c>
      <c r="AA29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Elo]],NA())),AA28))</f>
        <v>2000</v>
      </c>
      <c r="AB29" s="56">
        <f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Elo]],NA())),AB28))</f>
        <v>2000</v>
      </c>
      <c r="AC29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Elo]],NA())),AC28))</f>
        <v>1900.9911588130681</v>
      </c>
      <c r="AD29" s="56">
        <f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Elo]],NA())),AD28))</f>
        <v>2000</v>
      </c>
      <c r="AE29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Elo]],NA())),AE28))</f>
        <v>1969.4638697871235</v>
      </c>
      <c r="AF29" s="56">
        <f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Elo]],NA())),AF28))</f>
        <v>2000</v>
      </c>
      <c r="AG29" s="56">
        <f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Elo]],NA())),AG28))</f>
        <v>2000</v>
      </c>
      <c r="AH29" s="56">
        <f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Elo]],NA())),AH28))</f>
        <v>2000</v>
      </c>
      <c r="AI29" s="56">
        <f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Elo]],NA())),AI28))</f>
        <v>2000</v>
      </c>
      <c r="AJ29" s="56">
        <f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Elo]],NA())),AJ28))</f>
        <v>2000</v>
      </c>
      <c r="AK29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Elo]],NA())),AK28))</f>
        <v>2000</v>
      </c>
      <c r="AL29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Elo]],NA())),AL28))</f>
        <v>2000</v>
      </c>
      <c r="AM29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Elo]],NA())),AM28))</f>
        <v>2000</v>
      </c>
      <c r="AN29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Elo]],NA())),AN28))</f>
        <v>2000</v>
      </c>
      <c r="AO29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Elo]],NA())),AO28))</f>
        <v>2000</v>
      </c>
    </row>
    <row r="30" spans="1:41" ht="15.75" customHeight="1">
      <c r="A30" s="25">
        <f>GameData[Game Number]</f>
        <v>27</v>
      </c>
      <c r="B30" s="11" t="str">
        <f>GameData[Winner]</f>
        <v>Ricky</v>
      </c>
      <c r="C30" s="11">
        <f ca="1">IFERROR(IF(ROW()&gt;ROW(EloDataCalc[#Headers])+1,_xlfn.IFNA(LOOKUP(2,1/($B$4:INDIRECT("$B"&amp;(ROW()-1))=EloDataCalc[[#This Row],[Winner]]),EloDataCalc[Game Number]),0),0),0)</f>
        <v>26</v>
      </c>
      <c r="D30" s="11">
        <f ca="1">IFERROR(IF(ROW()&gt;ROW(EloDataCalc[#Headers])+1,_xlfn.IFNA(LOOKUP(2,1/($J$4:INDIRECT("$K"&amp;(ROW()-1))=EloDataCalc[[#This Row],[Winner]]),EloDataCalc[Game Number]),0),0),0)</f>
        <v>0</v>
      </c>
      <c r="E30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2176.9082686322067</v>
      </c>
      <c r="F30" s="11">
        <f ca="1">10^(EloDataCalc[Winner Last ELO]/400)</f>
        <v>276866.66636469192</v>
      </c>
      <c r="G30" s="23">
        <f ca="1">EloDataCalc[Winner Rating]/(EloDataCalc[Winner Rating]+EloDataCalc[Loser Rating])</f>
        <v>0.79500905644902986</v>
      </c>
      <c r="H30" s="75">
        <f ca="1">+kFactor[]*(1-EloDataCalc[Winner Expected Score])</f>
        <v>6.149728306529104</v>
      </c>
      <c r="I30" s="21">
        <f ca="1">EloDataCalc[Winner Last ELO]+EloDataCalc[[#This Row],[Winner Elo Change]]</f>
        <v>2183.0579969387359</v>
      </c>
      <c r="J30" s="11" t="str">
        <f>GameData[Loser]</f>
        <v>Jim</v>
      </c>
      <c r="K30" s="11">
        <f ca="1">IFERROR(IF(ROW()&gt;ROW(EloDataCalc[#Headers])+1,_xlfn.IFNA(LOOKUP(2,1/($B$4:INDIRECT("$B"&amp;(ROW()-1))=EloDataCalc[[#This Row],[Loser]]),EloDataCalc[Game Number]),0),0),0)</f>
        <v>23</v>
      </c>
      <c r="L30" s="11">
        <f ca="1">IFERROR(IF(ROW()&gt;ROW(EloDataCalc[#Headers])+1,_xlfn.IFNA(LOOKUP(2,1/($J$4:INDIRECT("$K"&amp;(ROW()-1))=EloDataCalc[[#This Row],[Loser]]),EloDataCalc[Game Number]),0),0),0)</f>
        <v>11</v>
      </c>
      <c r="M30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1941.4533080123706</v>
      </c>
      <c r="N30" s="11">
        <f ca="1">10^(EloDataCalc[Loser Last ELO]/400)</f>
        <v>71389.324078157326</v>
      </c>
      <c r="O30" s="23">
        <f ca="1">EloDataCalc[Loser Rating]/(EloDataCalc[Winner Rating]+EloDataCalc[Loser Rating])</f>
        <v>0.20499094355097019</v>
      </c>
      <c r="P30" s="75">
        <f ca="1">kFactor[]*(0-EloDataCalc[Loser Expected Score])</f>
        <v>-6.1497283065291057</v>
      </c>
      <c r="Q30" s="21">
        <f ca="1">EloDataCalc[Loser Last ELO]+EloDataCalc[[#This Row],[Loser Elo Change]]</f>
        <v>1935.3035797058415</v>
      </c>
      <c r="R30" s="4"/>
      <c r="T30" s="56">
        <f ca="1">IF(ROW()=ROW(Elos[[#Headers],[Selected Player Elo Change]])+1,2000,HLOOKUP(PlayerDashPlayer,Elos[#All],ROW()-1,FALSE))</f>
        <v>2183.0579969387359</v>
      </c>
      <c r="U30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Elo]],NA())),U29))</f>
        <v>2183.0579969387359</v>
      </c>
      <c r="V30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Elo]],NA())),V29))</f>
        <v>2183.0579969387359</v>
      </c>
      <c r="W30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Elo]],NA())),W29))</f>
        <v>1935.3035797058415</v>
      </c>
      <c r="X30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Elo]],NA())),X29))</f>
        <v>2011.1833947552302</v>
      </c>
      <c r="Y30" s="56">
        <f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Elo]],NA())),Y29))</f>
        <v>2000</v>
      </c>
      <c r="Z30" s="56">
        <f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Elo]],NA())),Z29))</f>
        <v>2000</v>
      </c>
      <c r="AA30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Elo]],NA())),AA29))</f>
        <v>2000</v>
      </c>
      <c r="AB30" s="56">
        <f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Elo]],NA())),AB29))</f>
        <v>2000</v>
      </c>
      <c r="AC30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Elo]],NA())),AC29))</f>
        <v>1900.9911588130681</v>
      </c>
      <c r="AD30" s="56">
        <f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Elo]],NA())),AD29))</f>
        <v>2000</v>
      </c>
      <c r="AE30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Elo]],NA())),AE29))</f>
        <v>1969.4638697871235</v>
      </c>
      <c r="AF30" s="56">
        <f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Elo]],NA())),AF29))</f>
        <v>2000</v>
      </c>
      <c r="AG30" s="56">
        <f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Elo]],NA())),AG29))</f>
        <v>2000</v>
      </c>
      <c r="AH30" s="56">
        <f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Elo]],NA())),AH29))</f>
        <v>2000</v>
      </c>
      <c r="AI30" s="56">
        <f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Elo]],NA())),AI29))</f>
        <v>2000</v>
      </c>
      <c r="AJ30" s="56">
        <f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Elo]],NA())),AJ29))</f>
        <v>2000</v>
      </c>
      <c r="AK30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Elo]],NA())),AK29))</f>
        <v>2000</v>
      </c>
      <c r="AL30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Elo]],NA())),AL29))</f>
        <v>2000</v>
      </c>
      <c r="AM30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Elo]],NA())),AM29))</f>
        <v>2000</v>
      </c>
      <c r="AN30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Elo]],NA())),AN29))</f>
        <v>2000</v>
      </c>
      <c r="AO30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Elo]],NA())),AO29))</f>
        <v>2000</v>
      </c>
    </row>
    <row r="31" spans="1:41" ht="15.75" customHeight="1">
      <c r="A31" s="25">
        <f>GameData[Game Number]</f>
        <v>28</v>
      </c>
      <c r="B31" s="11" t="str">
        <f>GameData[Winner]</f>
        <v>Kevin K</v>
      </c>
      <c r="C31" s="11">
        <f ca="1">IFERROR(IF(ROW()&gt;ROW(EloDataCalc[#Headers])+1,_xlfn.IFNA(LOOKUP(2,1/($B$4:INDIRECT("$B"&amp;(ROW()-1))=EloDataCalc[[#This Row],[Winner]]),EloDataCalc[Game Number]),0),0),0)</f>
        <v>10</v>
      </c>
      <c r="D31" s="11">
        <f ca="1">IFERROR(IF(ROW()&gt;ROW(EloDataCalc[#Headers])+1,_xlfn.IFNA(LOOKUP(2,1/($J$4:INDIRECT("$K"&amp;(ROW()-1))=EloDataCalc[[#This Row],[Winner]]),EloDataCalc[Game Number]),0),0),0)</f>
        <v>26</v>
      </c>
      <c r="E31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2011.1833947552302</v>
      </c>
      <c r="F31" s="11">
        <f ca="1">10^(EloDataCalc[Winner Last ELO]/400)</f>
        <v>106649.41728752296</v>
      </c>
      <c r="G31" s="23">
        <f ca="1">EloDataCalc[Winner Rating]/(EloDataCalc[Winner Rating]+EloDataCalc[Loser Rating])</f>
        <v>0.27103263185643761</v>
      </c>
      <c r="H31" s="75">
        <f ca="1">+kFactor[]*(1-EloDataCalc[Winner Expected Score])</f>
        <v>21.869021044306873</v>
      </c>
      <c r="I31" s="21">
        <f ca="1">EloDataCalc[Winner Last ELO]+EloDataCalc[[#This Row],[Winner Elo Change]]</f>
        <v>2033.0524157995371</v>
      </c>
      <c r="J31" s="11" t="str">
        <f>GameData[Loser]</f>
        <v>Ricky</v>
      </c>
      <c r="K31" s="11">
        <f ca="1">IFERROR(IF(ROW()&gt;ROW(EloDataCalc[#Headers])+1,_xlfn.IFNA(LOOKUP(2,1/($B$4:INDIRECT("$B"&amp;(ROW()-1))=EloDataCalc[[#This Row],[Loser]]),EloDataCalc[Game Number]),0),0),0)</f>
        <v>27</v>
      </c>
      <c r="L31" s="11">
        <f ca="1">IFERROR(IF(ROW()&gt;ROW(EloDataCalc[#Headers])+1,_xlfn.IFNA(LOOKUP(2,1/($J$4:INDIRECT("$K"&amp;(ROW()-1))=EloDataCalc[[#This Row],[Loser]]),EloDataCalc[Game Number]),0),0),0)</f>
        <v>0</v>
      </c>
      <c r="M31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2183.0579969387359</v>
      </c>
      <c r="N31" s="11">
        <f ca="1">10^(EloDataCalc[Loser Last ELO]/400)</f>
        <v>286843.48634193273</v>
      </c>
      <c r="O31" s="23">
        <f ca="1">EloDataCalc[Loser Rating]/(EloDataCalc[Winner Rating]+EloDataCalc[Loser Rating])</f>
        <v>0.72896736814356233</v>
      </c>
      <c r="P31" s="75">
        <f ca="1">kFactor[]*(0-EloDataCalc[Loser Expected Score])</f>
        <v>-21.869021044306869</v>
      </c>
      <c r="Q31" s="21">
        <f ca="1">EloDataCalc[Loser Last ELO]+EloDataCalc[[#This Row],[Loser Elo Change]]</f>
        <v>2161.1889758944289</v>
      </c>
      <c r="R31" s="4"/>
      <c r="T31" s="56">
        <f ca="1">IF(ROW()=ROW(Elos[[#Headers],[Selected Player Elo Change]])+1,2000,HLOOKUP(PlayerDashPlayer,Elos[#All],ROW()-1,FALSE))</f>
        <v>2161.1889758944289</v>
      </c>
      <c r="U31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Elo]],NA())),U30))</f>
        <v>2161.1889758944289</v>
      </c>
      <c r="V31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Elo]],NA())),V30))</f>
        <v>2161.1889758944289</v>
      </c>
      <c r="W31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Elo]],NA())),W30))</f>
        <v>1935.3035797058415</v>
      </c>
      <c r="X31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Elo]],NA())),X30))</f>
        <v>2033.0524157995371</v>
      </c>
      <c r="Y31" s="56">
        <f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Elo]],NA())),Y30))</f>
        <v>2000</v>
      </c>
      <c r="Z31" s="56">
        <f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Elo]],NA())),Z30))</f>
        <v>2000</v>
      </c>
      <c r="AA31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Elo]],NA())),AA30))</f>
        <v>2000</v>
      </c>
      <c r="AB31" s="56">
        <f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Elo]],NA())),AB30))</f>
        <v>2000</v>
      </c>
      <c r="AC31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Elo]],NA())),AC30))</f>
        <v>1900.9911588130681</v>
      </c>
      <c r="AD31" s="56">
        <f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Elo]],NA())),AD30))</f>
        <v>2000</v>
      </c>
      <c r="AE31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Elo]],NA())),AE30))</f>
        <v>1969.4638697871235</v>
      </c>
      <c r="AF31" s="56">
        <f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Elo]],NA())),AF30))</f>
        <v>2000</v>
      </c>
      <c r="AG31" s="56">
        <f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Elo]],NA())),AG30))</f>
        <v>2000</v>
      </c>
      <c r="AH31" s="56">
        <f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Elo]],NA())),AH30))</f>
        <v>2000</v>
      </c>
      <c r="AI31" s="56">
        <f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Elo]],NA())),AI30))</f>
        <v>2000</v>
      </c>
      <c r="AJ31" s="56">
        <f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Elo]],NA())),AJ30))</f>
        <v>2000</v>
      </c>
      <c r="AK31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Elo]],NA())),AK30))</f>
        <v>2000</v>
      </c>
      <c r="AL31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Elo]],NA())),AL30))</f>
        <v>2000</v>
      </c>
      <c r="AM31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Elo]],NA())),AM30))</f>
        <v>2000</v>
      </c>
      <c r="AN31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Elo]],NA())),AN30))</f>
        <v>2000</v>
      </c>
      <c r="AO31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Elo]],NA())),AO30))</f>
        <v>2000</v>
      </c>
    </row>
    <row r="32" spans="1:41" ht="15.75" customHeight="1">
      <c r="A32" s="25">
        <f>GameData[Game Number]</f>
        <v>29</v>
      </c>
      <c r="B32" s="11" t="str">
        <f>GameData[Winner]</f>
        <v>Kevin K</v>
      </c>
      <c r="C32" s="11">
        <f ca="1">IFERROR(IF(ROW()&gt;ROW(EloDataCalc[#Headers])+1,_xlfn.IFNA(LOOKUP(2,1/($B$4:INDIRECT("$B"&amp;(ROW()-1))=EloDataCalc[[#This Row],[Winner]]),EloDataCalc[Game Number]),0),0),0)</f>
        <v>28</v>
      </c>
      <c r="D32" s="11">
        <f ca="1">IFERROR(IF(ROW()&gt;ROW(EloDataCalc[#Headers])+1,_xlfn.IFNA(LOOKUP(2,1/($J$4:INDIRECT("$K"&amp;(ROW()-1))=EloDataCalc[[#This Row],[Winner]]),EloDataCalc[Game Number]),0),0),0)</f>
        <v>26</v>
      </c>
      <c r="E32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2033.0524157995371</v>
      </c>
      <c r="F32" s="11">
        <f ca="1">10^(EloDataCalc[Winner Last ELO]/400)</f>
        <v>120957.00909843104</v>
      </c>
      <c r="G32" s="23">
        <f ca="1">EloDataCalc[Winner Rating]/(EloDataCalc[Winner Rating]+EloDataCalc[Loser Rating])</f>
        <v>0.32352626246452887</v>
      </c>
      <c r="H32" s="75">
        <f ca="1">+kFactor[]*(1-EloDataCalc[Winner Expected Score])</f>
        <v>20.294212126064135</v>
      </c>
      <c r="I32" s="21">
        <f ca="1">EloDataCalc[Winner Last ELO]+EloDataCalc[[#This Row],[Winner Elo Change]]</f>
        <v>2053.3466279256013</v>
      </c>
      <c r="J32" s="11" t="str">
        <f>GameData[Loser]</f>
        <v>Ricky</v>
      </c>
      <c r="K32" s="11">
        <f ca="1">IFERROR(IF(ROW()&gt;ROW(EloDataCalc[#Headers])+1,_xlfn.IFNA(LOOKUP(2,1/($B$4:INDIRECT("$B"&amp;(ROW()-1))=EloDataCalc[[#This Row],[Loser]]),EloDataCalc[Game Number]),0),0),0)</f>
        <v>27</v>
      </c>
      <c r="L32" s="11">
        <f ca="1">IFERROR(IF(ROW()&gt;ROW(EloDataCalc[#Headers])+1,_xlfn.IFNA(LOOKUP(2,1/($J$4:INDIRECT("$K"&amp;(ROW()-1))=EloDataCalc[[#This Row],[Loser]]),EloDataCalc[Game Number]),0),0),0)</f>
        <v>28</v>
      </c>
      <c r="M32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2161.1889758944289</v>
      </c>
      <c r="N32" s="11">
        <f ca="1">10^(EloDataCalc[Loser Last ELO]/400)</f>
        <v>252913.74926602369</v>
      </c>
      <c r="O32" s="23">
        <f ca="1">EloDataCalc[Loser Rating]/(EloDataCalc[Winner Rating]+EloDataCalc[Loser Rating])</f>
        <v>0.67647373753547113</v>
      </c>
      <c r="P32" s="75">
        <f ca="1">kFactor[]*(0-EloDataCalc[Loser Expected Score])</f>
        <v>-20.294212126064135</v>
      </c>
      <c r="Q32" s="21">
        <f ca="1">EloDataCalc[Loser Last ELO]+EloDataCalc[[#This Row],[Loser Elo Change]]</f>
        <v>2140.894763768365</v>
      </c>
      <c r="R32" s="4"/>
      <c r="T32" s="56">
        <f ca="1">IF(ROW()=ROW(Elos[[#Headers],[Selected Player Elo Change]])+1,2000,HLOOKUP(PlayerDashPlayer,Elos[#All],ROW()-1,FALSE))</f>
        <v>2140.894763768365</v>
      </c>
      <c r="U32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Elo]],NA())),U31))</f>
        <v>2140.894763768365</v>
      </c>
      <c r="V32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Elo]],NA())),V31))</f>
        <v>2140.894763768365</v>
      </c>
      <c r="W32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Elo]],NA())),W31))</f>
        <v>1935.3035797058415</v>
      </c>
      <c r="X32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Elo]],NA())),X31))</f>
        <v>2053.3466279256013</v>
      </c>
      <c r="Y32" s="56">
        <f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Elo]],NA())),Y31))</f>
        <v>2000</v>
      </c>
      <c r="Z32" s="56">
        <f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Elo]],NA())),Z31))</f>
        <v>2000</v>
      </c>
      <c r="AA32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Elo]],NA())),AA31))</f>
        <v>2000</v>
      </c>
      <c r="AB32" s="56">
        <f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Elo]],NA())),AB31))</f>
        <v>2000</v>
      </c>
      <c r="AC32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Elo]],NA())),AC31))</f>
        <v>1900.9911588130681</v>
      </c>
      <c r="AD32" s="56">
        <f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Elo]],NA())),AD31))</f>
        <v>2000</v>
      </c>
      <c r="AE32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Elo]],NA())),AE31))</f>
        <v>1969.4638697871235</v>
      </c>
      <c r="AF32" s="56">
        <f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Elo]],NA())),AF31))</f>
        <v>2000</v>
      </c>
      <c r="AG32" s="56">
        <f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Elo]],NA())),AG31))</f>
        <v>2000</v>
      </c>
      <c r="AH32" s="56">
        <f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Elo]],NA())),AH31))</f>
        <v>2000</v>
      </c>
      <c r="AI32" s="56">
        <f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Elo]],NA())),AI31))</f>
        <v>2000</v>
      </c>
      <c r="AJ32" s="56">
        <f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Elo]],NA())),AJ31))</f>
        <v>2000</v>
      </c>
      <c r="AK32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Elo]],NA())),AK31))</f>
        <v>2000</v>
      </c>
      <c r="AL32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Elo]],NA())),AL31))</f>
        <v>2000</v>
      </c>
      <c r="AM32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Elo]],NA())),AM31))</f>
        <v>2000</v>
      </c>
      <c r="AN32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Elo]],NA())),AN31))</f>
        <v>2000</v>
      </c>
      <c r="AO32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Elo]],NA())),AO31))</f>
        <v>2000</v>
      </c>
    </row>
    <row r="33" spans="1:41" ht="15.75" customHeight="1">
      <c r="A33" s="25">
        <f>GameData[Game Number]</f>
        <v>30</v>
      </c>
      <c r="B33" s="11" t="str">
        <f>GameData[Winner]</f>
        <v>Jim</v>
      </c>
      <c r="C33" s="11">
        <f ca="1">IFERROR(IF(ROW()&gt;ROW(EloDataCalc[#Headers])+1,_xlfn.IFNA(LOOKUP(2,1/($B$4:INDIRECT("$B"&amp;(ROW()-1))=EloDataCalc[[#This Row],[Winner]]),EloDataCalc[Game Number]),0),0),0)</f>
        <v>23</v>
      </c>
      <c r="D33" s="11">
        <f ca="1">IFERROR(IF(ROW()&gt;ROW(EloDataCalc[#Headers])+1,_xlfn.IFNA(LOOKUP(2,1/($J$4:INDIRECT("$K"&amp;(ROW()-1))=EloDataCalc[[#This Row],[Winner]]),EloDataCalc[Game Number]),0),0),0)</f>
        <v>27</v>
      </c>
      <c r="E33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1935.3035797058415</v>
      </c>
      <c r="F33" s="11">
        <f ca="1">10^(EloDataCalc[Winner Last ELO]/400)</f>
        <v>68906.302958494445</v>
      </c>
      <c r="G33" s="23">
        <f ca="1">EloDataCalc[Winner Rating]/(EloDataCalc[Winner Rating]+EloDataCalc[Loser Rating])</f>
        <v>0.33637058323667107</v>
      </c>
      <c r="H33" s="75">
        <f ca="1">+kFactor[]*(1-EloDataCalc[Winner Expected Score])</f>
        <v>19.908882502899871</v>
      </c>
      <c r="I33" s="21">
        <f ca="1">EloDataCalc[Winner Last ELO]+EloDataCalc[[#This Row],[Winner Elo Change]]</f>
        <v>1955.2124622087413</v>
      </c>
      <c r="J33" s="11" t="str">
        <f>GameData[Loser]</f>
        <v>Kevin K</v>
      </c>
      <c r="K33" s="11">
        <f ca="1">IFERROR(IF(ROW()&gt;ROW(EloDataCalc[#Headers])+1,_xlfn.IFNA(LOOKUP(2,1/($B$4:INDIRECT("$B"&amp;(ROW()-1))=EloDataCalc[[#This Row],[Loser]]),EloDataCalc[Game Number]),0),0),0)</f>
        <v>29</v>
      </c>
      <c r="L33" s="11">
        <f ca="1">IFERROR(IF(ROW()&gt;ROW(EloDataCalc[#Headers])+1,_xlfn.IFNA(LOOKUP(2,1/($J$4:INDIRECT("$K"&amp;(ROW()-1))=EloDataCalc[[#This Row],[Loser]]),EloDataCalc[Game Number]),0),0),0)</f>
        <v>26</v>
      </c>
      <c r="M33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2053.3466279256013</v>
      </c>
      <c r="N33" s="11">
        <f ca="1">10^(EloDataCalc[Loser Last ELO]/400)</f>
        <v>135946.04261659947</v>
      </c>
      <c r="O33" s="23">
        <f ca="1">EloDataCalc[Loser Rating]/(EloDataCalc[Winner Rating]+EloDataCalc[Loser Rating])</f>
        <v>0.66362941676332887</v>
      </c>
      <c r="P33" s="75">
        <f ca="1">kFactor[]*(0-EloDataCalc[Loser Expected Score])</f>
        <v>-19.908882502899868</v>
      </c>
      <c r="Q33" s="21">
        <f ca="1">EloDataCalc[Loser Last ELO]+EloDataCalc[[#This Row],[Loser Elo Change]]</f>
        <v>2033.4377454227015</v>
      </c>
      <c r="R33" s="4"/>
      <c r="T33" s="56">
        <f ca="1">IF(ROW()=ROW(Elos[[#Headers],[Selected Player Elo Change]])+1,2000,HLOOKUP(PlayerDashPlayer,Elos[#All],ROW()-1,FALSE))</f>
        <v>2140.894763768365</v>
      </c>
      <c r="U33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Elo]],NA())),U32))</f>
        <v>2140.894763768365</v>
      </c>
      <c r="V33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Elo]],NA())),V32))</f>
        <v>2140.894763768365</v>
      </c>
      <c r="W33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Elo]],NA())),W32))</f>
        <v>1955.2124622087413</v>
      </c>
      <c r="X33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Elo]],NA())),X32))</f>
        <v>2033.4377454227015</v>
      </c>
      <c r="Y33" s="56">
        <f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Elo]],NA())),Y32))</f>
        <v>2000</v>
      </c>
      <c r="Z33" s="56">
        <f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Elo]],NA())),Z32))</f>
        <v>2000</v>
      </c>
      <c r="AA33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Elo]],NA())),AA32))</f>
        <v>2000</v>
      </c>
      <c r="AB33" s="56">
        <f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Elo]],NA())),AB32))</f>
        <v>2000</v>
      </c>
      <c r="AC33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Elo]],NA())),AC32))</f>
        <v>1900.9911588130681</v>
      </c>
      <c r="AD33" s="56">
        <f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Elo]],NA())),AD32))</f>
        <v>2000</v>
      </c>
      <c r="AE33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Elo]],NA())),AE32))</f>
        <v>1969.4638697871235</v>
      </c>
      <c r="AF33" s="56">
        <f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Elo]],NA())),AF32))</f>
        <v>2000</v>
      </c>
      <c r="AG33" s="56">
        <f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Elo]],NA())),AG32))</f>
        <v>2000</v>
      </c>
      <c r="AH33" s="56">
        <f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Elo]],NA())),AH32))</f>
        <v>2000</v>
      </c>
      <c r="AI33" s="56">
        <f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Elo]],NA())),AI32))</f>
        <v>2000</v>
      </c>
      <c r="AJ33" s="56">
        <f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Elo]],NA())),AJ32))</f>
        <v>2000</v>
      </c>
      <c r="AK33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Elo]],NA())),AK32))</f>
        <v>2000</v>
      </c>
      <c r="AL33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Elo]],NA())),AL32))</f>
        <v>2000</v>
      </c>
      <c r="AM33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Elo]],NA())),AM32))</f>
        <v>2000</v>
      </c>
      <c r="AN33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Elo]],NA())),AN32))</f>
        <v>2000</v>
      </c>
      <c r="AO33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Elo]],NA())),AO32))</f>
        <v>2000</v>
      </c>
    </row>
    <row r="34" spans="1:41" ht="15.75" customHeight="1">
      <c r="A34" s="25">
        <f>GameData[Game Number]</f>
        <v>31</v>
      </c>
      <c r="B34" s="11" t="str">
        <f>GameData[Winner]</f>
        <v>Kevin K</v>
      </c>
      <c r="C34" s="11">
        <f ca="1">IFERROR(IF(ROW()&gt;ROW(EloDataCalc[#Headers])+1,_xlfn.IFNA(LOOKUP(2,1/($B$4:INDIRECT("$B"&amp;(ROW()-1))=EloDataCalc[[#This Row],[Winner]]),EloDataCalc[Game Number]),0),0),0)</f>
        <v>29</v>
      </c>
      <c r="D34" s="11">
        <f ca="1">IFERROR(IF(ROW()&gt;ROW(EloDataCalc[#Headers])+1,_xlfn.IFNA(LOOKUP(2,1/($J$4:INDIRECT("$K"&amp;(ROW()-1))=EloDataCalc[[#This Row],[Winner]]),EloDataCalc[Game Number]),0),0),0)</f>
        <v>30</v>
      </c>
      <c r="E34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2033.4377454227015</v>
      </c>
      <c r="F34" s="11">
        <f ca="1">10^(EloDataCalc[Winner Last ELO]/400)</f>
        <v>121225.60593022445</v>
      </c>
      <c r="G34" s="23">
        <f ca="1">EloDataCalc[Winner Rating]/(EloDataCalc[Winner Rating]+EloDataCalc[Loser Rating])</f>
        <v>0.61071077979010358</v>
      </c>
      <c r="H34" s="75">
        <f ca="1">+kFactor[]*(1-EloDataCalc[Winner Expected Score])</f>
        <v>11.678676606296893</v>
      </c>
      <c r="I34" s="21">
        <f ca="1">EloDataCalc[Winner Last ELO]+EloDataCalc[[#This Row],[Winner Elo Change]]</f>
        <v>2045.1164220289984</v>
      </c>
      <c r="J34" s="11" t="str">
        <f>GameData[Loser]</f>
        <v>Jim</v>
      </c>
      <c r="K34" s="11">
        <f ca="1">IFERROR(IF(ROW()&gt;ROW(EloDataCalc[#Headers])+1,_xlfn.IFNA(LOOKUP(2,1/($B$4:INDIRECT("$B"&amp;(ROW()-1))=EloDataCalc[[#This Row],[Loser]]),EloDataCalc[Game Number]),0),0),0)</f>
        <v>30</v>
      </c>
      <c r="L34" s="11">
        <f ca="1">IFERROR(IF(ROW()&gt;ROW(EloDataCalc[#Headers])+1,_xlfn.IFNA(LOOKUP(2,1/($J$4:INDIRECT("$K"&amp;(ROW()-1))=EloDataCalc[[#This Row],[Loser]]),EloDataCalc[Game Number]),0),0),0)</f>
        <v>27</v>
      </c>
      <c r="M34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1955.2124622087413</v>
      </c>
      <c r="N34" s="11">
        <f ca="1">10^(EloDataCalc[Loser Last ELO]/400)</f>
        <v>77273.601782940081</v>
      </c>
      <c r="O34" s="23">
        <f ca="1">EloDataCalc[Loser Rating]/(EloDataCalc[Winner Rating]+EloDataCalc[Loser Rating])</f>
        <v>0.38928922020989642</v>
      </c>
      <c r="P34" s="75">
        <f ca="1">kFactor[]*(0-EloDataCalc[Loser Expected Score])</f>
        <v>-11.678676606296893</v>
      </c>
      <c r="Q34" s="21">
        <f ca="1">EloDataCalc[Loser Last ELO]+EloDataCalc[[#This Row],[Loser Elo Change]]</f>
        <v>1943.5337856024444</v>
      </c>
      <c r="R34" s="4"/>
      <c r="T34" s="56">
        <f ca="1">IF(ROW()=ROW(Elos[[#Headers],[Selected Player Elo Change]])+1,2000,HLOOKUP(PlayerDashPlayer,Elos[#All],ROW()-1,FALSE))</f>
        <v>2140.894763768365</v>
      </c>
      <c r="U34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Elo]],NA())),U33))</f>
        <v>2140.894763768365</v>
      </c>
      <c r="V34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Elo]],NA())),V33))</f>
        <v>2140.894763768365</v>
      </c>
      <c r="W34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Elo]],NA())),W33))</f>
        <v>1943.5337856024444</v>
      </c>
      <c r="X34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Elo]],NA())),X33))</f>
        <v>2045.1164220289984</v>
      </c>
      <c r="Y34" s="56">
        <f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Elo]],NA())),Y33))</f>
        <v>2000</v>
      </c>
      <c r="Z34" s="56">
        <f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Elo]],NA())),Z33))</f>
        <v>2000</v>
      </c>
      <c r="AA34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Elo]],NA())),AA33))</f>
        <v>2000</v>
      </c>
      <c r="AB34" s="56">
        <f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Elo]],NA())),AB33))</f>
        <v>2000</v>
      </c>
      <c r="AC34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Elo]],NA())),AC33))</f>
        <v>1900.9911588130681</v>
      </c>
      <c r="AD34" s="56">
        <f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Elo]],NA())),AD33))</f>
        <v>2000</v>
      </c>
      <c r="AE34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Elo]],NA())),AE33))</f>
        <v>1969.4638697871235</v>
      </c>
      <c r="AF34" s="56">
        <f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Elo]],NA())),AF33))</f>
        <v>2000</v>
      </c>
      <c r="AG34" s="56">
        <f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Elo]],NA())),AG33))</f>
        <v>2000</v>
      </c>
      <c r="AH34" s="56">
        <f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Elo]],NA())),AH33))</f>
        <v>2000</v>
      </c>
      <c r="AI34" s="56">
        <f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Elo]],NA())),AI33))</f>
        <v>2000</v>
      </c>
      <c r="AJ34" s="56">
        <f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Elo]],NA())),AJ33))</f>
        <v>2000</v>
      </c>
      <c r="AK34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Elo]],NA())),AK33))</f>
        <v>2000</v>
      </c>
      <c r="AL34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Elo]],NA())),AL33))</f>
        <v>2000</v>
      </c>
      <c r="AM34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Elo]],NA())),AM33))</f>
        <v>2000</v>
      </c>
      <c r="AN34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Elo]],NA())),AN33))</f>
        <v>2000</v>
      </c>
      <c r="AO34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Elo]],NA())),AO33))</f>
        <v>2000</v>
      </c>
    </row>
    <row r="35" spans="1:41" ht="15.75" customHeight="1">
      <c r="A35" s="25">
        <f>GameData[Game Number]</f>
        <v>32</v>
      </c>
      <c r="B35" s="11" t="str">
        <f>GameData[Winner]</f>
        <v>Ricky</v>
      </c>
      <c r="C35" s="11">
        <f ca="1">IFERROR(IF(ROW()&gt;ROW(EloDataCalc[#Headers])+1,_xlfn.IFNA(LOOKUP(2,1/($B$4:INDIRECT("$B"&amp;(ROW()-1))=EloDataCalc[[#This Row],[Winner]]),EloDataCalc[Game Number]),0),0),0)</f>
        <v>27</v>
      </c>
      <c r="D35" s="11">
        <f ca="1">IFERROR(IF(ROW()&gt;ROW(EloDataCalc[#Headers])+1,_xlfn.IFNA(LOOKUP(2,1/($J$4:INDIRECT("$K"&amp;(ROW()-1))=EloDataCalc[[#This Row],[Winner]]),EloDataCalc[Game Number]),0),0),0)</f>
        <v>29</v>
      </c>
      <c r="E35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2140.894763768365</v>
      </c>
      <c r="F35" s="11">
        <f ca="1">10^(EloDataCalc[Winner Last ELO]/400)</f>
        <v>225028.18090383589</v>
      </c>
      <c r="G35" s="23">
        <f ca="1">EloDataCalc[Winner Rating]/(EloDataCalc[Winner Rating]+EloDataCalc[Loser Rating])</f>
        <v>0.75696308015329572</v>
      </c>
      <c r="H35" s="75">
        <f ca="1">+kFactor[]*(1-EloDataCalc[Winner Expected Score])</f>
        <v>7.2911075954011286</v>
      </c>
      <c r="I35" s="21">
        <f ca="1">EloDataCalc[Winner Last ELO]+EloDataCalc[[#This Row],[Winner Elo Change]]</f>
        <v>2148.1858713637662</v>
      </c>
      <c r="J35" s="11" t="str">
        <f>GameData[Loser]</f>
        <v>Jim</v>
      </c>
      <c r="K35" s="11">
        <f ca="1">IFERROR(IF(ROW()&gt;ROW(EloDataCalc[#Headers])+1,_xlfn.IFNA(LOOKUP(2,1/($B$4:INDIRECT("$B"&amp;(ROW()-1))=EloDataCalc[[#This Row],[Loser]]),EloDataCalc[Game Number]),0),0),0)</f>
        <v>30</v>
      </c>
      <c r="L35" s="11">
        <f ca="1">IFERROR(IF(ROW()&gt;ROW(EloDataCalc[#Headers])+1,_xlfn.IFNA(LOOKUP(2,1/($J$4:INDIRECT("$K"&amp;(ROW()-1))=EloDataCalc[[#This Row],[Loser]]),EloDataCalc[Game Number]),0),0),0)</f>
        <v>31</v>
      </c>
      <c r="M35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1943.5337856024444</v>
      </c>
      <c r="N35" s="11">
        <f ca="1">10^(EloDataCalc[Loser Last ELO]/400)</f>
        <v>72249.436464589089</v>
      </c>
      <c r="O35" s="23">
        <f ca="1">EloDataCalc[Loser Rating]/(EloDataCalc[Winner Rating]+EloDataCalc[Loser Rating])</f>
        <v>0.24303691984670414</v>
      </c>
      <c r="P35" s="75">
        <f ca="1">kFactor[]*(0-EloDataCalc[Loser Expected Score])</f>
        <v>-7.2911075954011242</v>
      </c>
      <c r="Q35" s="21">
        <f ca="1">EloDataCalc[Loser Last ELO]+EloDataCalc[[#This Row],[Loser Elo Change]]</f>
        <v>1936.2426780070432</v>
      </c>
      <c r="R35" s="4"/>
      <c r="T35" s="56">
        <f ca="1">IF(ROW()=ROW(Elos[[#Headers],[Selected Player Elo Change]])+1,2000,HLOOKUP(PlayerDashPlayer,Elos[#All],ROW()-1,FALSE))</f>
        <v>2148.1858713637662</v>
      </c>
      <c r="U35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Elo]],NA())),U34))</f>
        <v>2148.1858713637662</v>
      </c>
      <c r="V35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Elo]],NA())),V34))</f>
        <v>2148.1858713637662</v>
      </c>
      <c r="W35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Elo]],NA())),W34))</f>
        <v>1936.2426780070432</v>
      </c>
      <c r="X35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Elo]],NA())),X34))</f>
        <v>2045.1164220289984</v>
      </c>
      <c r="Y35" s="56">
        <f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Elo]],NA())),Y34))</f>
        <v>2000</v>
      </c>
      <c r="Z35" s="56">
        <f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Elo]],NA())),Z34))</f>
        <v>2000</v>
      </c>
      <c r="AA35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Elo]],NA())),AA34))</f>
        <v>2000</v>
      </c>
      <c r="AB35" s="56">
        <f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Elo]],NA())),AB34))</f>
        <v>2000</v>
      </c>
      <c r="AC35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Elo]],NA())),AC34))</f>
        <v>1900.9911588130681</v>
      </c>
      <c r="AD35" s="56">
        <f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Elo]],NA())),AD34))</f>
        <v>2000</v>
      </c>
      <c r="AE35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Elo]],NA())),AE34))</f>
        <v>1969.4638697871235</v>
      </c>
      <c r="AF35" s="56">
        <f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Elo]],NA())),AF34))</f>
        <v>2000</v>
      </c>
      <c r="AG35" s="56">
        <f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Elo]],NA())),AG34))</f>
        <v>2000</v>
      </c>
      <c r="AH35" s="56">
        <f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Elo]],NA())),AH34))</f>
        <v>2000</v>
      </c>
      <c r="AI35" s="56">
        <f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Elo]],NA())),AI34))</f>
        <v>2000</v>
      </c>
      <c r="AJ35" s="56">
        <f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Elo]],NA())),AJ34))</f>
        <v>2000</v>
      </c>
      <c r="AK35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Elo]],NA())),AK34))</f>
        <v>2000</v>
      </c>
      <c r="AL35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Elo]],NA())),AL34))</f>
        <v>2000</v>
      </c>
      <c r="AM35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Elo]],NA())),AM34))</f>
        <v>2000</v>
      </c>
      <c r="AN35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Elo]],NA())),AN34))</f>
        <v>2000</v>
      </c>
      <c r="AO35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Elo]],NA())),AO34))</f>
        <v>2000</v>
      </c>
    </row>
    <row r="36" spans="1:41" ht="15.75" customHeight="1">
      <c r="A36" s="25">
        <f>GameData[Game Number]</f>
        <v>33</v>
      </c>
      <c r="B36" s="11" t="str">
        <f>GameData[Winner]</f>
        <v>Ricky</v>
      </c>
      <c r="C36" s="11">
        <f ca="1">IFERROR(IF(ROW()&gt;ROW(EloDataCalc[#Headers])+1,_xlfn.IFNA(LOOKUP(2,1/($B$4:INDIRECT("$B"&amp;(ROW()-1))=EloDataCalc[[#This Row],[Winner]]),EloDataCalc[Game Number]),0),0),0)</f>
        <v>32</v>
      </c>
      <c r="D36" s="11">
        <f ca="1">IFERROR(IF(ROW()&gt;ROW(EloDataCalc[#Headers])+1,_xlfn.IFNA(LOOKUP(2,1/($J$4:INDIRECT("$K"&amp;(ROW()-1))=EloDataCalc[[#This Row],[Winner]]),EloDataCalc[Game Number]),0),0),0)</f>
        <v>29</v>
      </c>
      <c r="E36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2148.1858713637662</v>
      </c>
      <c r="F36" s="11">
        <f ca="1">10^(EloDataCalc[Winner Last ELO]/400)</f>
        <v>234673.83924197845</v>
      </c>
      <c r="G36" s="23">
        <f ca="1">EloDataCalc[Winner Rating]/(EloDataCalc[Winner Rating]+EloDataCalc[Loser Rating])</f>
        <v>0.64412550038233618</v>
      </c>
      <c r="H36" s="75">
        <f ca="1">+kFactor[]*(1-EloDataCalc[Winner Expected Score])</f>
        <v>10.676234988529915</v>
      </c>
      <c r="I36" s="21">
        <f ca="1">EloDataCalc[Winner Last ELO]+EloDataCalc[[#This Row],[Winner Elo Change]]</f>
        <v>2158.862106352296</v>
      </c>
      <c r="J36" s="11" t="str">
        <f>GameData[Loser]</f>
        <v>Kevin K</v>
      </c>
      <c r="K36" s="11">
        <f ca="1">IFERROR(IF(ROW()&gt;ROW(EloDataCalc[#Headers])+1,_xlfn.IFNA(LOOKUP(2,1/($B$4:INDIRECT("$B"&amp;(ROW()-1))=EloDataCalc[[#This Row],[Loser]]),EloDataCalc[Game Number]),0),0),0)</f>
        <v>31</v>
      </c>
      <c r="L36" s="11">
        <f ca="1">IFERROR(IF(ROW()&gt;ROW(EloDataCalc[#Headers])+1,_xlfn.IFNA(LOOKUP(2,1/($J$4:INDIRECT("$K"&amp;(ROW()-1))=EloDataCalc[[#This Row],[Loser]]),EloDataCalc[Game Number]),0),0),0)</f>
        <v>30</v>
      </c>
      <c r="M36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2045.1164220289984</v>
      </c>
      <c r="N36" s="11">
        <f ca="1">10^(EloDataCalc[Loser Last ELO]/400)</f>
        <v>129655.53306618531</v>
      </c>
      <c r="O36" s="23">
        <f ca="1">EloDataCalc[Loser Rating]/(EloDataCalc[Winner Rating]+EloDataCalc[Loser Rating])</f>
        <v>0.35587449961766376</v>
      </c>
      <c r="P36" s="75">
        <f ca="1">kFactor[]*(0-EloDataCalc[Loser Expected Score])</f>
        <v>-10.676234988529913</v>
      </c>
      <c r="Q36" s="21">
        <f ca="1">EloDataCalc[Loser Last ELO]+EloDataCalc[[#This Row],[Loser Elo Change]]</f>
        <v>2034.4401870404686</v>
      </c>
      <c r="R36" s="4"/>
      <c r="T36" s="56">
        <f ca="1">IF(ROW()=ROW(Elos[[#Headers],[Selected Player Elo Change]])+1,2000,HLOOKUP(PlayerDashPlayer,Elos[#All],ROW()-1,FALSE))</f>
        <v>2158.862106352296</v>
      </c>
      <c r="U36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Elo]],NA())),U35))</f>
        <v>2158.862106352296</v>
      </c>
      <c r="V36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Elo]],NA())),V35))</f>
        <v>2158.862106352296</v>
      </c>
      <c r="W36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Elo]],NA())),W35))</f>
        <v>1936.2426780070432</v>
      </c>
      <c r="X36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Elo]],NA())),X35))</f>
        <v>2034.4401870404686</v>
      </c>
      <c r="Y36" s="56">
        <f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Elo]],NA())),Y35))</f>
        <v>2000</v>
      </c>
      <c r="Z36" s="56">
        <f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Elo]],NA())),Z35))</f>
        <v>2000</v>
      </c>
      <c r="AA36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Elo]],NA())),AA35))</f>
        <v>2000</v>
      </c>
      <c r="AB36" s="56">
        <f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Elo]],NA())),AB35))</f>
        <v>2000</v>
      </c>
      <c r="AC36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Elo]],NA())),AC35))</f>
        <v>1900.9911588130681</v>
      </c>
      <c r="AD36" s="56">
        <f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Elo]],NA())),AD35))</f>
        <v>2000</v>
      </c>
      <c r="AE36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Elo]],NA())),AE35))</f>
        <v>1969.4638697871235</v>
      </c>
      <c r="AF36" s="56">
        <f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Elo]],NA())),AF35))</f>
        <v>2000</v>
      </c>
      <c r="AG36" s="56">
        <f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Elo]],NA())),AG35))</f>
        <v>2000</v>
      </c>
      <c r="AH36" s="56">
        <f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Elo]],NA())),AH35))</f>
        <v>2000</v>
      </c>
      <c r="AI36" s="56">
        <f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Elo]],NA())),AI35))</f>
        <v>2000</v>
      </c>
      <c r="AJ36" s="56">
        <f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Elo]],NA())),AJ35))</f>
        <v>2000</v>
      </c>
      <c r="AK36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Elo]],NA())),AK35))</f>
        <v>2000</v>
      </c>
      <c r="AL36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Elo]],NA())),AL35))</f>
        <v>2000</v>
      </c>
      <c r="AM36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Elo]],NA())),AM35))</f>
        <v>2000</v>
      </c>
      <c r="AN36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Elo]],NA())),AN35))</f>
        <v>2000</v>
      </c>
      <c r="AO36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Elo]],NA())),AO35))</f>
        <v>2000</v>
      </c>
    </row>
    <row r="37" spans="1:41" ht="15.75" customHeight="1">
      <c r="A37" s="25">
        <f>GameData[Game Number]</f>
        <v>34</v>
      </c>
      <c r="B37" s="11" t="str">
        <f>GameData[Winner]</f>
        <v>Jim</v>
      </c>
      <c r="C37" s="11">
        <f ca="1">IFERROR(IF(ROW()&gt;ROW(EloDataCalc[#Headers])+1,_xlfn.IFNA(LOOKUP(2,1/($B$4:INDIRECT("$B"&amp;(ROW()-1))=EloDataCalc[[#This Row],[Winner]]),EloDataCalc[Game Number]),0),0),0)</f>
        <v>30</v>
      </c>
      <c r="D37" s="11">
        <f ca="1">IFERROR(IF(ROW()&gt;ROW(EloDataCalc[#Headers])+1,_xlfn.IFNA(LOOKUP(2,1/($J$4:INDIRECT("$K"&amp;(ROW()-1))=EloDataCalc[[#This Row],[Winner]]),EloDataCalc[Game Number]),0),0),0)</f>
        <v>32</v>
      </c>
      <c r="E37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1936.2426780070432</v>
      </c>
      <c r="F37" s="11">
        <f ca="1">10^(EloDataCalc[Winner Last ELO]/400)</f>
        <v>69279.811126239714</v>
      </c>
      <c r="G37" s="23">
        <f ca="1">EloDataCalc[Winner Rating]/(EloDataCalc[Winner Rating]+EloDataCalc[Loser Rating])</f>
        <v>0.36232889286926767</v>
      </c>
      <c r="H37" s="75">
        <f ca="1">+kFactor[]*(1-EloDataCalc[Winner Expected Score])</f>
        <v>19.130133213921972</v>
      </c>
      <c r="I37" s="21">
        <f ca="1">EloDataCalc[Winner Last ELO]+EloDataCalc[[#This Row],[Winner Elo Change]]</f>
        <v>1955.3728112209651</v>
      </c>
      <c r="J37" s="11" t="str">
        <f>GameData[Loser]</f>
        <v>Kevin K</v>
      </c>
      <c r="K37" s="11">
        <f ca="1">IFERROR(IF(ROW()&gt;ROW(EloDataCalc[#Headers])+1,_xlfn.IFNA(LOOKUP(2,1/($B$4:INDIRECT("$B"&amp;(ROW()-1))=EloDataCalc[[#This Row],[Loser]]),EloDataCalc[Game Number]),0),0),0)</f>
        <v>31</v>
      </c>
      <c r="L37" s="11">
        <f ca="1">IFERROR(IF(ROW()&gt;ROW(EloDataCalc[#Headers])+1,_xlfn.IFNA(LOOKUP(2,1/($J$4:INDIRECT("$K"&amp;(ROW()-1))=EloDataCalc[[#This Row],[Loser]]),EloDataCalc[Game Number]),0),0),0)</f>
        <v>33</v>
      </c>
      <c r="M37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2034.4401870404686</v>
      </c>
      <c r="N37" s="11">
        <f ca="1">10^(EloDataCalc[Loser Last ELO]/400)</f>
        <v>121927.16267487156</v>
      </c>
      <c r="O37" s="23">
        <f ca="1">EloDataCalc[Loser Rating]/(EloDataCalc[Winner Rating]+EloDataCalc[Loser Rating])</f>
        <v>0.63767110713073238</v>
      </c>
      <c r="P37" s="75">
        <f ca="1">kFactor[]*(0-EloDataCalc[Loser Expected Score])</f>
        <v>-19.130133213921972</v>
      </c>
      <c r="Q37" s="21">
        <f ca="1">EloDataCalc[Loser Last ELO]+EloDataCalc[[#This Row],[Loser Elo Change]]</f>
        <v>2015.3100538265467</v>
      </c>
      <c r="R37" s="4"/>
      <c r="T37" s="56">
        <f ca="1">IF(ROW()=ROW(Elos[[#Headers],[Selected Player Elo Change]])+1,2000,HLOOKUP(PlayerDashPlayer,Elos[#All],ROW()-1,FALSE))</f>
        <v>2158.862106352296</v>
      </c>
      <c r="U37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Elo]],NA())),U36))</f>
        <v>2158.862106352296</v>
      </c>
      <c r="V37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Elo]],NA())),V36))</f>
        <v>2158.862106352296</v>
      </c>
      <c r="W37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Elo]],NA())),W36))</f>
        <v>1955.3728112209651</v>
      </c>
      <c r="X37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Elo]],NA())),X36))</f>
        <v>2015.3100538265467</v>
      </c>
      <c r="Y37" s="56">
        <f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Elo]],NA())),Y36))</f>
        <v>2000</v>
      </c>
      <c r="Z37" s="56">
        <f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Elo]],NA())),Z36))</f>
        <v>2000</v>
      </c>
      <c r="AA37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Elo]],NA())),AA36))</f>
        <v>2000</v>
      </c>
      <c r="AB37" s="56">
        <f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Elo]],NA())),AB36))</f>
        <v>2000</v>
      </c>
      <c r="AC37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Elo]],NA())),AC36))</f>
        <v>1900.9911588130681</v>
      </c>
      <c r="AD37" s="56">
        <f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Elo]],NA())),AD36))</f>
        <v>2000</v>
      </c>
      <c r="AE37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Elo]],NA())),AE36))</f>
        <v>1969.4638697871235</v>
      </c>
      <c r="AF37" s="56">
        <f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Elo]],NA())),AF36))</f>
        <v>2000</v>
      </c>
      <c r="AG37" s="56">
        <f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Elo]],NA())),AG36))</f>
        <v>2000</v>
      </c>
      <c r="AH37" s="56">
        <f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Elo]],NA())),AH36))</f>
        <v>2000</v>
      </c>
      <c r="AI37" s="56">
        <f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Elo]],NA())),AI36))</f>
        <v>2000</v>
      </c>
      <c r="AJ37" s="56">
        <f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Elo]],NA())),AJ36))</f>
        <v>2000</v>
      </c>
      <c r="AK37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Elo]],NA())),AK36))</f>
        <v>2000</v>
      </c>
      <c r="AL37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Elo]],NA())),AL36))</f>
        <v>2000</v>
      </c>
      <c r="AM37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Elo]],NA())),AM36))</f>
        <v>2000</v>
      </c>
      <c r="AN37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Elo]],NA())),AN36))</f>
        <v>2000</v>
      </c>
      <c r="AO37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Elo]],NA())),AO36))</f>
        <v>2000</v>
      </c>
    </row>
    <row r="38" spans="1:41" ht="15.75" customHeight="1">
      <c r="A38" s="25">
        <f>GameData[Game Number]</f>
        <v>35</v>
      </c>
      <c r="B38" s="11" t="str">
        <f>GameData[Winner]</f>
        <v>Ricky</v>
      </c>
      <c r="C38" s="11">
        <f ca="1">IFERROR(IF(ROW()&gt;ROW(EloDataCalc[#Headers])+1,_xlfn.IFNA(LOOKUP(2,1/($B$4:INDIRECT("$B"&amp;(ROW()-1))=EloDataCalc[[#This Row],[Winner]]),EloDataCalc[Game Number]),0),0),0)</f>
        <v>33</v>
      </c>
      <c r="D38" s="11">
        <f ca="1">IFERROR(IF(ROW()&gt;ROW(EloDataCalc[#Headers])+1,_xlfn.IFNA(LOOKUP(2,1/($J$4:INDIRECT("$K"&amp;(ROW()-1))=EloDataCalc[[#This Row],[Winner]]),EloDataCalc[Game Number]),0),0),0)</f>
        <v>29</v>
      </c>
      <c r="E38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2158.862106352296</v>
      </c>
      <c r="F38" s="11">
        <f ca="1">10^(EloDataCalc[Winner Last ELO]/400)</f>
        <v>249548.67361871133</v>
      </c>
      <c r="G38" s="23">
        <f ca="1">EloDataCalc[Winner Rating]/(EloDataCalc[Winner Rating]+EloDataCalc[Loser Rating])</f>
        <v>0.76339410361604709</v>
      </c>
      <c r="H38" s="75">
        <f ca="1">+kFactor[]*(1-EloDataCalc[Winner Expected Score])</f>
        <v>7.0981768915185874</v>
      </c>
      <c r="I38" s="21">
        <f ca="1">EloDataCalc[Winner Last ELO]+EloDataCalc[[#This Row],[Winner Elo Change]]</f>
        <v>2165.9602832438145</v>
      </c>
      <c r="J38" s="11" t="str">
        <f>GameData[Loser]</f>
        <v>Jim</v>
      </c>
      <c r="K38" s="11">
        <f ca="1">IFERROR(IF(ROW()&gt;ROW(EloDataCalc[#Headers])+1,_xlfn.IFNA(LOOKUP(2,1/($B$4:INDIRECT("$B"&amp;(ROW()-1))=EloDataCalc[[#This Row],[Loser]]),EloDataCalc[Game Number]),0),0),0)</f>
        <v>34</v>
      </c>
      <c r="L38" s="11">
        <f ca="1">IFERROR(IF(ROW()&gt;ROW(EloDataCalc[#Headers])+1,_xlfn.IFNA(LOOKUP(2,1/($J$4:INDIRECT("$K"&amp;(ROW()-1))=EloDataCalc[[#This Row],[Loser]]),EloDataCalc[Game Number]),0),0),0)</f>
        <v>32</v>
      </c>
      <c r="M38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1955.3728112209651</v>
      </c>
      <c r="N38" s="11">
        <f ca="1">10^(EloDataCalc[Loser Last ELO]/400)</f>
        <v>77344.961577904076</v>
      </c>
      <c r="O38" s="23">
        <f ca="1">EloDataCalc[Loser Rating]/(EloDataCalc[Winner Rating]+EloDataCalc[Loser Rating])</f>
        <v>0.23660589638395288</v>
      </c>
      <c r="P38" s="75">
        <f ca="1">kFactor[]*(0-EloDataCalc[Loser Expected Score])</f>
        <v>-7.0981768915185866</v>
      </c>
      <c r="Q38" s="21">
        <f ca="1">EloDataCalc[Loser Last ELO]+EloDataCalc[[#This Row],[Loser Elo Change]]</f>
        <v>1948.2746343294466</v>
      </c>
      <c r="R38" s="4"/>
      <c r="T38" s="56">
        <f ca="1">IF(ROW()=ROW(Elos[[#Headers],[Selected Player Elo Change]])+1,2000,HLOOKUP(PlayerDashPlayer,Elos[#All],ROW()-1,FALSE))</f>
        <v>2165.9602832438145</v>
      </c>
      <c r="U38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Elo]],NA())),U37))</f>
        <v>2165.9602832438145</v>
      </c>
      <c r="V38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Elo]],NA())),V37))</f>
        <v>2165.9602832438145</v>
      </c>
      <c r="W38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Elo]],NA())),W37))</f>
        <v>1948.2746343294466</v>
      </c>
      <c r="X38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Elo]],NA())),X37))</f>
        <v>2015.3100538265467</v>
      </c>
      <c r="Y38" s="56">
        <f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Elo]],NA())),Y37))</f>
        <v>2000</v>
      </c>
      <c r="Z38" s="56">
        <f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Elo]],NA())),Z37))</f>
        <v>2000</v>
      </c>
      <c r="AA38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Elo]],NA())),AA37))</f>
        <v>2000</v>
      </c>
      <c r="AB38" s="56">
        <f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Elo]],NA())),AB37))</f>
        <v>2000</v>
      </c>
      <c r="AC38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Elo]],NA())),AC37))</f>
        <v>1900.9911588130681</v>
      </c>
      <c r="AD38" s="56">
        <f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Elo]],NA())),AD37))</f>
        <v>2000</v>
      </c>
      <c r="AE38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Elo]],NA())),AE37))</f>
        <v>1969.4638697871235</v>
      </c>
      <c r="AF38" s="56">
        <f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Elo]],NA())),AF37))</f>
        <v>2000</v>
      </c>
      <c r="AG38" s="56">
        <f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Elo]],NA())),AG37))</f>
        <v>2000</v>
      </c>
      <c r="AH38" s="56">
        <f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Elo]],NA())),AH37))</f>
        <v>2000</v>
      </c>
      <c r="AI38" s="56">
        <f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Elo]],NA())),AI37))</f>
        <v>2000</v>
      </c>
      <c r="AJ38" s="56">
        <f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Elo]],NA())),AJ37))</f>
        <v>2000</v>
      </c>
      <c r="AK38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Elo]],NA())),AK37))</f>
        <v>2000</v>
      </c>
      <c r="AL38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Elo]],NA())),AL37))</f>
        <v>2000</v>
      </c>
      <c r="AM38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Elo]],NA())),AM37))</f>
        <v>2000</v>
      </c>
      <c r="AN38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Elo]],NA())),AN37))</f>
        <v>2000</v>
      </c>
      <c r="AO38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Elo]],NA())),AO37))</f>
        <v>2000</v>
      </c>
    </row>
    <row r="39" spans="1:41" ht="15.75" customHeight="1">
      <c r="A39" s="25">
        <f>GameData[Game Number]</f>
        <v>36</v>
      </c>
      <c r="B39" s="11" t="str">
        <f>GameData[Winner]</f>
        <v>Ricky</v>
      </c>
      <c r="C39" s="11">
        <f ca="1">IFERROR(IF(ROW()&gt;ROW(EloDataCalc[#Headers])+1,_xlfn.IFNA(LOOKUP(2,1/($B$4:INDIRECT("$B"&amp;(ROW()-1))=EloDataCalc[[#This Row],[Winner]]),EloDataCalc[Game Number]),0),0),0)</f>
        <v>35</v>
      </c>
      <c r="D39" s="11">
        <f ca="1">IFERROR(IF(ROW()&gt;ROW(EloDataCalc[#Headers])+1,_xlfn.IFNA(LOOKUP(2,1/($J$4:INDIRECT("$K"&amp;(ROW()-1))=EloDataCalc[[#This Row],[Winner]]),EloDataCalc[Game Number]),0),0),0)</f>
        <v>29</v>
      </c>
      <c r="E39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2165.9602832438145</v>
      </c>
      <c r="F39" s="11">
        <f ca="1">10^(EloDataCalc[Winner Last ELO]/400)</f>
        <v>259956.51617658901</v>
      </c>
      <c r="G39" s="23">
        <f ca="1">EloDataCalc[Winner Rating]/(EloDataCalc[Winner Rating]+EloDataCalc[Loser Rating])</f>
        <v>0.82131538961161765</v>
      </c>
      <c r="H39" s="75">
        <f ca="1">+kFactor[]*(1-EloDataCalc[Winner Expected Score])</f>
        <v>5.3605383116514709</v>
      </c>
      <c r="I39" s="21">
        <f ca="1">EloDataCalc[Winner Last ELO]+EloDataCalc[[#This Row],[Winner Elo Change]]</f>
        <v>2171.320821555466</v>
      </c>
      <c r="J39" s="11" t="str">
        <f>GameData[Loser]</f>
        <v>Dan</v>
      </c>
      <c r="K39" s="11">
        <f ca="1">IFERROR(IF(ROW()&gt;ROW(EloDataCalc[#Headers])+1,_xlfn.IFNA(LOOKUP(2,1/($B$4:INDIRECT("$B"&amp;(ROW()-1))=EloDataCalc[[#This Row],[Loser]]),EloDataCalc[Game Number]),0),0),0)</f>
        <v>11</v>
      </c>
      <c r="L39" s="11">
        <f ca="1">IFERROR(IF(ROW()&gt;ROW(EloDataCalc[#Headers])+1,_xlfn.IFNA(LOOKUP(2,1/($J$4:INDIRECT("$K"&amp;(ROW()-1))=EloDataCalc[[#This Row],[Loser]]),EloDataCalc[Game Number]),0),0),0)</f>
        <v>25</v>
      </c>
      <c r="M39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1900.9911588130681</v>
      </c>
      <c r="N39" s="11">
        <f ca="1">10^(EloDataCalc[Loser Last ELO]/400)</f>
        <v>56555.89728192029</v>
      </c>
      <c r="O39" s="23">
        <f ca="1">EloDataCalc[Loser Rating]/(EloDataCalc[Winner Rating]+EloDataCalc[Loser Rating])</f>
        <v>0.17868461038838224</v>
      </c>
      <c r="P39" s="75">
        <f ca="1">kFactor[]*(0-EloDataCalc[Loser Expected Score])</f>
        <v>-5.3605383116514673</v>
      </c>
      <c r="Q39" s="21">
        <f ca="1">EloDataCalc[Loser Last ELO]+EloDataCalc[[#This Row],[Loser Elo Change]]</f>
        <v>1895.6306205014166</v>
      </c>
      <c r="R39" s="4"/>
      <c r="T39" s="56">
        <f ca="1">IF(ROW()=ROW(Elos[[#Headers],[Selected Player Elo Change]])+1,2000,HLOOKUP(PlayerDashPlayer,Elos[#All],ROW()-1,FALSE))</f>
        <v>2171.320821555466</v>
      </c>
      <c r="U39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Elo]],NA())),U38))</f>
        <v>2171.320821555466</v>
      </c>
      <c r="V39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Elo]],NA())),V38))</f>
        <v>2171.320821555466</v>
      </c>
      <c r="W39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Elo]],NA())),W38))</f>
        <v>1948.2746343294466</v>
      </c>
      <c r="X39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Elo]],NA())),X38))</f>
        <v>2015.3100538265467</v>
      </c>
      <c r="Y39" s="56">
        <f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Elo]],NA())),Y38))</f>
        <v>2000</v>
      </c>
      <c r="Z39" s="56">
        <f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Elo]],NA())),Z38))</f>
        <v>2000</v>
      </c>
      <c r="AA39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Elo]],NA())),AA38))</f>
        <v>2000</v>
      </c>
      <c r="AB39" s="56">
        <f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Elo]],NA())),AB38))</f>
        <v>2000</v>
      </c>
      <c r="AC39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Elo]],NA())),AC38))</f>
        <v>1895.6306205014166</v>
      </c>
      <c r="AD39" s="56">
        <f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Elo]],NA())),AD38))</f>
        <v>2000</v>
      </c>
      <c r="AE39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Elo]],NA())),AE38))</f>
        <v>1969.4638697871235</v>
      </c>
      <c r="AF39" s="56">
        <f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Elo]],NA())),AF38))</f>
        <v>2000</v>
      </c>
      <c r="AG39" s="56">
        <f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Elo]],NA())),AG38))</f>
        <v>2000</v>
      </c>
      <c r="AH39" s="56">
        <f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Elo]],NA())),AH38))</f>
        <v>2000</v>
      </c>
      <c r="AI39" s="56">
        <f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Elo]],NA())),AI38))</f>
        <v>2000</v>
      </c>
      <c r="AJ39" s="56">
        <f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Elo]],NA())),AJ38))</f>
        <v>2000</v>
      </c>
      <c r="AK39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Elo]],NA())),AK38))</f>
        <v>2000</v>
      </c>
      <c r="AL39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Elo]],NA())),AL38))</f>
        <v>2000</v>
      </c>
      <c r="AM39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Elo]],NA())),AM38))</f>
        <v>2000</v>
      </c>
      <c r="AN39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Elo]],NA())),AN38))</f>
        <v>2000</v>
      </c>
      <c r="AO39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Elo]],NA())),AO38))</f>
        <v>2000</v>
      </c>
    </row>
    <row r="40" spans="1:41" ht="15.75" customHeight="1">
      <c r="A40" s="25">
        <f>GameData[Game Number]</f>
        <v>37</v>
      </c>
      <c r="B40" s="11" t="str">
        <f>GameData[Winner]</f>
        <v>Dan</v>
      </c>
      <c r="C40" s="11">
        <f ca="1">IFERROR(IF(ROW()&gt;ROW(EloDataCalc[#Headers])+1,_xlfn.IFNA(LOOKUP(2,1/($B$4:INDIRECT("$B"&amp;(ROW()-1))=EloDataCalc[[#This Row],[Winner]]),EloDataCalc[Game Number]),0),0),0)</f>
        <v>11</v>
      </c>
      <c r="D40" s="11">
        <f ca="1">IFERROR(IF(ROW()&gt;ROW(EloDataCalc[#Headers])+1,_xlfn.IFNA(LOOKUP(2,1/($J$4:INDIRECT("$K"&amp;(ROW()-1))=EloDataCalc[[#This Row],[Winner]]),EloDataCalc[Game Number]),0),0),0)</f>
        <v>36</v>
      </c>
      <c r="E40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1895.6306205014166</v>
      </c>
      <c r="F40" s="11">
        <f ca="1">10^(EloDataCalc[Winner Last ELO]/400)</f>
        <v>54837.361590301043</v>
      </c>
      <c r="G40" s="23">
        <f ca="1">EloDataCalc[Winner Rating]/(EloDataCalc[Winner Rating]+EloDataCalc[Loser Rating])</f>
        <v>0.42481369138742647</v>
      </c>
      <c r="H40" s="75">
        <f ca="1">+kFactor[]*(1-EloDataCalc[Winner Expected Score])</f>
        <v>17.255589258377203</v>
      </c>
      <c r="I40" s="21">
        <f ca="1">EloDataCalc[Winner Last ELO]+EloDataCalc[[#This Row],[Winner Elo Change]]</f>
        <v>1912.8862097597939</v>
      </c>
      <c r="J40" s="11" t="str">
        <f>GameData[Loser]</f>
        <v>Jim</v>
      </c>
      <c r="K40" s="11">
        <f ca="1">IFERROR(IF(ROW()&gt;ROW(EloDataCalc[#Headers])+1,_xlfn.IFNA(LOOKUP(2,1/($B$4:INDIRECT("$B"&amp;(ROW()-1))=EloDataCalc[[#This Row],[Loser]]),EloDataCalc[Game Number]),0),0),0)</f>
        <v>34</v>
      </c>
      <c r="L40" s="11">
        <f ca="1">IFERROR(IF(ROW()&gt;ROW(EloDataCalc[#Headers])+1,_xlfn.IFNA(LOOKUP(2,1/($J$4:INDIRECT("$K"&amp;(ROW()-1))=EloDataCalc[[#This Row],[Loser]]),EloDataCalc[Game Number]),0),0),0)</f>
        <v>35</v>
      </c>
      <c r="M40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1948.2746343294466</v>
      </c>
      <c r="N40" s="11">
        <f ca="1">10^(EloDataCalc[Loser Last ELO]/400)</f>
        <v>74248.312205202485</v>
      </c>
      <c r="O40" s="23">
        <f ca="1">EloDataCalc[Loser Rating]/(EloDataCalc[Winner Rating]+EloDataCalc[Loser Rating])</f>
        <v>0.57518630861257347</v>
      </c>
      <c r="P40" s="75">
        <f ca="1">kFactor[]*(0-EloDataCalc[Loser Expected Score])</f>
        <v>-17.255589258377203</v>
      </c>
      <c r="Q40" s="21">
        <f ca="1">EloDataCalc[Loser Last ELO]+EloDataCalc[[#This Row],[Loser Elo Change]]</f>
        <v>1931.0190450710693</v>
      </c>
      <c r="R40" s="4"/>
      <c r="T40" s="56">
        <f ca="1">IF(ROW()=ROW(Elos[[#Headers],[Selected Player Elo Change]])+1,2000,HLOOKUP(PlayerDashPlayer,Elos[#All],ROW()-1,FALSE))</f>
        <v>2171.320821555466</v>
      </c>
      <c r="U40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Elo]],NA())),U39))</f>
        <v>2171.320821555466</v>
      </c>
      <c r="V40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Elo]],NA())),V39))</f>
        <v>2171.320821555466</v>
      </c>
      <c r="W40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Elo]],NA())),W39))</f>
        <v>1931.0190450710693</v>
      </c>
      <c r="X40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Elo]],NA())),X39))</f>
        <v>2015.3100538265467</v>
      </c>
      <c r="Y40" s="56">
        <f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Elo]],NA())),Y39))</f>
        <v>2000</v>
      </c>
      <c r="Z40" s="56">
        <f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Elo]],NA())),Z39))</f>
        <v>2000</v>
      </c>
      <c r="AA40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Elo]],NA())),AA39))</f>
        <v>2000</v>
      </c>
      <c r="AB40" s="56">
        <f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Elo]],NA())),AB39))</f>
        <v>2000</v>
      </c>
      <c r="AC40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Elo]],NA())),AC39))</f>
        <v>1912.8862097597939</v>
      </c>
      <c r="AD40" s="56">
        <f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Elo]],NA())),AD39))</f>
        <v>2000</v>
      </c>
      <c r="AE40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Elo]],NA())),AE39))</f>
        <v>1969.4638697871235</v>
      </c>
      <c r="AF40" s="56">
        <f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Elo]],NA())),AF39))</f>
        <v>2000</v>
      </c>
      <c r="AG40" s="56">
        <f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Elo]],NA())),AG39))</f>
        <v>2000</v>
      </c>
      <c r="AH40" s="56">
        <f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Elo]],NA())),AH39))</f>
        <v>2000</v>
      </c>
      <c r="AI40" s="56">
        <f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Elo]],NA())),AI39))</f>
        <v>2000</v>
      </c>
      <c r="AJ40" s="56">
        <f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Elo]],NA())),AJ39))</f>
        <v>2000</v>
      </c>
      <c r="AK40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Elo]],NA())),AK39))</f>
        <v>2000</v>
      </c>
      <c r="AL40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Elo]],NA())),AL39))</f>
        <v>2000</v>
      </c>
      <c r="AM40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Elo]],NA())),AM39))</f>
        <v>2000</v>
      </c>
      <c r="AN40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Elo]],NA())),AN39))</f>
        <v>2000</v>
      </c>
      <c r="AO40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Elo]],NA())),AO39))</f>
        <v>2000</v>
      </c>
    </row>
    <row r="41" spans="1:41" ht="15.75" customHeight="1">
      <c r="A41" s="25">
        <f>GameData[Game Number]</f>
        <v>38</v>
      </c>
      <c r="B41" s="11" t="str">
        <f>GameData[Winner]</f>
        <v>Ricky</v>
      </c>
      <c r="C41" s="11">
        <f ca="1">IFERROR(IF(ROW()&gt;ROW(EloDataCalc[#Headers])+1,_xlfn.IFNA(LOOKUP(2,1/($B$4:INDIRECT("$B"&amp;(ROW()-1))=EloDataCalc[[#This Row],[Winner]]),EloDataCalc[Game Number]),0),0),0)</f>
        <v>36</v>
      </c>
      <c r="D41" s="11">
        <f ca="1">IFERROR(IF(ROW()&gt;ROW(EloDataCalc[#Headers])+1,_xlfn.IFNA(LOOKUP(2,1/($J$4:INDIRECT("$K"&amp;(ROW()-1))=EloDataCalc[[#This Row],[Winner]]),EloDataCalc[Game Number]),0),0),0)</f>
        <v>29</v>
      </c>
      <c r="E41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2171.320821555466</v>
      </c>
      <c r="F41" s="11">
        <f ca="1">10^(EloDataCalc[Winner Last ELO]/400)</f>
        <v>268103.23473420565</v>
      </c>
      <c r="G41" s="23">
        <f ca="1">EloDataCalc[Winner Rating]/(EloDataCalc[Winner Rating]+EloDataCalc[Loser Rating])</f>
        <v>0.7105527606389177</v>
      </c>
      <c r="H41" s="75">
        <f ca="1">+kFactor[]*(1-EloDataCalc[Winner Expected Score])</f>
        <v>8.6834171808324694</v>
      </c>
      <c r="I41" s="21">
        <f ca="1">EloDataCalc[Winner Last ELO]+EloDataCalc[[#This Row],[Winner Elo Change]]</f>
        <v>2180.0042387362982</v>
      </c>
      <c r="J41" s="11" t="str">
        <f>GameData[Loser]</f>
        <v>Kevin K</v>
      </c>
      <c r="K41" s="11">
        <f ca="1">IFERROR(IF(ROW()&gt;ROW(EloDataCalc[#Headers])+1,_xlfn.IFNA(LOOKUP(2,1/($B$4:INDIRECT("$B"&amp;(ROW()-1))=EloDataCalc[[#This Row],[Loser]]),EloDataCalc[Game Number]),0),0),0)</f>
        <v>31</v>
      </c>
      <c r="L41" s="11">
        <f ca="1">IFERROR(IF(ROW()&gt;ROW(EloDataCalc[#Headers])+1,_xlfn.IFNA(LOOKUP(2,1/($J$4:INDIRECT("$K"&amp;(ROW()-1))=EloDataCalc[[#This Row],[Loser]]),EloDataCalc[Game Number]),0),0),0)</f>
        <v>34</v>
      </c>
      <c r="M41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2015.3100538265467</v>
      </c>
      <c r="N41" s="11">
        <f ca="1">10^(EloDataCalc[Loser Last ELO]/400)</f>
        <v>109213.200562072</v>
      </c>
      <c r="O41" s="23">
        <f ca="1">EloDataCalc[Loser Rating]/(EloDataCalc[Winner Rating]+EloDataCalc[Loser Rating])</f>
        <v>0.2894472393610823</v>
      </c>
      <c r="P41" s="75">
        <f ca="1">kFactor[]*(0-EloDataCalc[Loser Expected Score])</f>
        <v>-8.6834171808324694</v>
      </c>
      <c r="Q41" s="21">
        <f ca="1">EloDataCalc[Loser Last ELO]+EloDataCalc[[#This Row],[Loser Elo Change]]</f>
        <v>2006.6266366457141</v>
      </c>
      <c r="R41" s="4"/>
      <c r="T41" s="56">
        <f ca="1">IF(ROW()=ROW(Elos[[#Headers],[Selected Player Elo Change]])+1,2000,HLOOKUP(PlayerDashPlayer,Elos[#All],ROW()-1,FALSE))</f>
        <v>2180.0042387362982</v>
      </c>
      <c r="U41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Elo]],NA())),U40))</f>
        <v>2180.0042387362982</v>
      </c>
      <c r="V41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Elo]],NA())),V40))</f>
        <v>2180.0042387362982</v>
      </c>
      <c r="W41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Elo]],NA())),W40))</f>
        <v>1931.0190450710693</v>
      </c>
      <c r="X41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Elo]],NA())),X40))</f>
        <v>2006.6266366457141</v>
      </c>
      <c r="Y41" s="56">
        <f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Elo]],NA())),Y40))</f>
        <v>2000</v>
      </c>
      <c r="Z41" s="56">
        <f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Elo]],NA())),Z40))</f>
        <v>2000</v>
      </c>
      <c r="AA41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Elo]],NA())),AA40))</f>
        <v>2000</v>
      </c>
      <c r="AB41" s="56">
        <f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Elo]],NA())),AB40))</f>
        <v>2000</v>
      </c>
      <c r="AC41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Elo]],NA())),AC40))</f>
        <v>1912.8862097597939</v>
      </c>
      <c r="AD41" s="56">
        <f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Elo]],NA())),AD40))</f>
        <v>2000</v>
      </c>
      <c r="AE41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Elo]],NA())),AE40))</f>
        <v>1969.4638697871235</v>
      </c>
      <c r="AF41" s="56">
        <f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Elo]],NA())),AF40))</f>
        <v>2000</v>
      </c>
      <c r="AG41" s="56">
        <f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Elo]],NA())),AG40))</f>
        <v>2000</v>
      </c>
      <c r="AH41" s="56">
        <f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Elo]],NA())),AH40))</f>
        <v>2000</v>
      </c>
      <c r="AI41" s="56">
        <f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Elo]],NA())),AI40))</f>
        <v>2000</v>
      </c>
      <c r="AJ41" s="56">
        <f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Elo]],NA())),AJ40))</f>
        <v>2000</v>
      </c>
      <c r="AK41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Elo]],NA())),AK40))</f>
        <v>2000</v>
      </c>
      <c r="AL41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Elo]],NA())),AL40))</f>
        <v>2000</v>
      </c>
      <c r="AM41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Elo]],NA())),AM40))</f>
        <v>2000</v>
      </c>
      <c r="AN41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Elo]],NA())),AN40))</f>
        <v>2000</v>
      </c>
      <c r="AO41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Elo]],NA())),AO40))</f>
        <v>2000</v>
      </c>
    </row>
    <row r="42" spans="1:41" ht="15.75" customHeight="1">
      <c r="A42" s="25">
        <f>GameData[Game Number]</f>
        <v>39</v>
      </c>
      <c r="B42" s="11" t="str">
        <f>GameData[Winner]</f>
        <v>Ricky</v>
      </c>
      <c r="C42" s="11">
        <f ca="1">IFERROR(IF(ROW()&gt;ROW(EloDataCalc[#Headers])+1,_xlfn.IFNA(LOOKUP(2,1/($B$4:INDIRECT("$B"&amp;(ROW()-1))=EloDataCalc[[#This Row],[Winner]]),EloDataCalc[Game Number]),0),0),0)</f>
        <v>38</v>
      </c>
      <c r="D42" s="11">
        <f ca="1">IFERROR(IF(ROW()&gt;ROW(EloDataCalc[#Headers])+1,_xlfn.IFNA(LOOKUP(2,1/($J$4:INDIRECT("$K"&amp;(ROW()-1))=EloDataCalc[[#This Row],[Winner]]),EloDataCalc[Game Number]),0),0),0)</f>
        <v>29</v>
      </c>
      <c r="E42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2180.0042387362982</v>
      </c>
      <c r="F42" s="11">
        <f ca="1">10^(EloDataCalc[Winner Last ELO]/400)</f>
        <v>281845.1701006408</v>
      </c>
      <c r="G42" s="23">
        <f ca="1">EloDataCalc[Winner Rating]/(EloDataCalc[Winner Rating]+EloDataCalc[Loser Rating])</f>
        <v>0.73067338030857565</v>
      </c>
      <c r="H42" s="75">
        <f ca="1">+kFactor[]*(1-EloDataCalc[Winner Expected Score])</f>
        <v>8.0797985907427297</v>
      </c>
      <c r="I42" s="21">
        <f ca="1">EloDataCalc[Winner Last ELO]+EloDataCalc[[#This Row],[Winner Elo Change]]</f>
        <v>2188.0840373270412</v>
      </c>
      <c r="J42" s="11" t="str">
        <f>GameData[Loser]</f>
        <v>Kevin K</v>
      </c>
      <c r="K42" s="11">
        <f ca="1">IFERROR(IF(ROW()&gt;ROW(EloDataCalc[#Headers])+1,_xlfn.IFNA(LOOKUP(2,1/($B$4:INDIRECT("$B"&amp;(ROW()-1))=EloDataCalc[[#This Row],[Loser]]),EloDataCalc[Game Number]),0),0),0)</f>
        <v>31</v>
      </c>
      <c r="L42" s="11">
        <f ca="1">IFERROR(IF(ROW()&gt;ROW(EloDataCalc[#Headers])+1,_xlfn.IFNA(LOOKUP(2,1/($J$4:INDIRECT("$K"&amp;(ROW()-1))=EloDataCalc[[#This Row],[Loser]]),EloDataCalc[Game Number]),0),0),0)</f>
        <v>38</v>
      </c>
      <c r="M42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2006.6266366457141</v>
      </c>
      <c r="N42" s="11">
        <f ca="1">10^(EloDataCalc[Loser Last ELO]/400)</f>
        <v>103888.28850929633</v>
      </c>
      <c r="O42" s="23">
        <f ca="1">EloDataCalc[Loser Rating]/(EloDataCalc[Winner Rating]+EloDataCalc[Loser Rating])</f>
        <v>0.26932661969142441</v>
      </c>
      <c r="P42" s="75">
        <f ca="1">kFactor[]*(0-EloDataCalc[Loser Expected Score])</f>
        <v>-8.0797985907427314</v>
      </c>
      <c r="Q42" s="21">
        <f ca="1">EloDataCalc[Loser Last ELO]+EloDataCalc[[#This Row],[Loser Elo Change]]</f>
        <v>1998.5468380549714</v>
      </c>
      <c r="R42" s="4"/>
      <c r="T42" s="56">
        <f ca="1">IF(ROW()=ROW(Elos[[#Headers],[Selected Player Elo Change]])+1,2000,HLOOKUP(PlayerDashPlayer,Elos[#All],ROW()-1,FALSE))</f>
        <v>2188.0840373270412</v>
      </c>
      <c r="U42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Elo]],NA())),U41))</f>
        <v>2188.0840373270412</v>
      </c>
      <c r="V42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Elo]],NA())),V41))</f>
        <v>2188.0840373270412</v>
      </c>
      <c r="W42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Elo]],NA())),W41))</f>
        <v>1931.0190450710693</v>
      </c>
      <c r="X42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Elo]],NA())),X41))</f>
        <v>1998.5468380549714</v>
      </c>
      <c r="Y42" s="56">
        <f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Elo]],NA())),Y41))</f>
        <v>2000</v>
      </c>
      <c r="Z42" s="56">
        <f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Elo]],NA())),Z41))</f>
        <v>2000</v>
      </c>
      <c r="AA42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Elo]],NA())),AA41))</f>
        <v>2000</v>
      </c>
      <c r="AB42" s="56">
        <f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Elo]],NA())),AB41))</f>
        <v>2000</v>
      </c>
      <c r="AC42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Elo]],NA())),AC41))</f>
        <v>1912.8862097597939</v>
      </c>
      <c r="AD42" s="56">
        <f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Elo]],NA())),AD41))</f>
        <v>2000</v>
      </c>
      <c r="AE42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Elo]],NA())),AE41))</f>
        <v>1969.4638697871235</v>
      </c>
      <c r="AF42" s="56">
        <f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Elo]],NA())),AF41))</f>
        <v>2000</v>
      </c>
      <c r="AG42" s="56">
        <f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Elo]],NA())),AG41))</f>
        <v>2000</v>
      </c>
      <c r="AH42" s="56">
        <f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Elo]],NA())),AH41))</f>
        <v>2000</v>
      </c>
      <c r="AI42" s="56">
        <f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Elo]],NA())),AI41))</f>
        <v>2000</v>
      </c>
      <c r="AJ42" s="56">
        <f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Elo]],NA())),AJ41))</f>
        <v>2000</v>
      </c>
      <c r="AK42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Elo]],NA())),AK41))</f>
        <v>2000</v>
      </c>
      <c r="AL42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Elo]],NA())),AL41))</f>
        <v>2000</v>
      </c>
      <c r="AM42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Elo]],NA())),AM41))</f>
        <v>2000</v>
      </c>
      <c r="AN42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Elo]],NA())),AN41))</f>
        <v>2000</v>
      </c>
      <c r="AO42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Elo]],NA())),AO41))</f>
        <v>2000</v>
      </c>
    </row>
    <row r="43" spans="1:41" ht="15.75" customHeight="1">
      <c r="A43" s="25">
        <f>GameData[Game Number]</f>
        <v>40</v>
      </c>
      <c r="B43" s="11" t="str">
        <f>GameData[Winner]</f>
        <v>Kevin K</v>
      </c>
      <c r="C43" s="11">
        <f ca="1">IFERROR(IF(ROW()&gt;ROW(EloDataCalc[#Headers])+1,_xlfn.IFNA(LOOKUP(2,1/($B$4:INDIRECT("$B"&amp;(ROW()-1))=EloDataCalc[[#This Row],[Winner]]),EloDataCalc[Game Number]),0),0),0)</f>
        <v>31</v>
      </c>
      <c r="D43" s="11">
        <f ca="1">IFERROR(IF(ROW()&gt;ROW(EloDataCalc[#Headers])+1,_xlfn.IFNA(LOOKUP(2,1/($J$4:INDIRECT("$K"&amp;(ROW()-1))=EloDataCalc[[#This Row],[Winner]]),EloDataCalc[Game Number]),0),0),0)</f>
        <v>39</v>
      </c>
      <c r="E43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1998.5468380549714</v>
      </c>
      <c r="F43" s="11">
        <f ca="1">10^(EloDataCalc[Winner Last ELO]/400)</f>
        <v>99166.981728562008</v>
      </c>
      <c r="G43" s="23">
        <f ca="1">EloDataCalc[Winner Rating]/(EloDataCalc[Winner Rating]+EloDataCalc[Loser Rating])</f>
        <v>0.59597482207552277</v>
      </c>
      <c r="H43" s="75">
        <f ca="1">+kFactor[]*(1-EloDataCalc[Winner Expected Score])</f>
        <v>12.120755337734316</v>
      </c>
      <c r="I43" s="21">
        <f ca="1">EloDataCalc[Winner Last ELO]+EloDataCalc[[#This Row],[Winner Elo Change]]</f>
        <v>2010.6675933927058</v>
      </c>
      <c r="J43" s="11" t="str">
        <f>GameData[Loser]</f>
        <v>Jim</v>
      </c>
      <c r="K43" s="11">
        <f ca="1">IFERROR(IF(ROW()&gt;ROW(EloDataCalc[#Headers])+1,_xlfn.IFNA(LOOKUP(2,1/($B$4:INDIRECT("$B"&amp;(ROW()-1))=EloDataCalc[[#This Row],[Loser]]),EloDataCalc[Game Number]),0),0),0)</f>
        <v>34</v>
      </c>
      <c r="L43" s="11">
        <f ca="1">IFERROR(IF(ROW()&gt;ROW(EloDataCalc[#Headers])+1,_xlfn.IFNA(LOOKUP(2,1/($J$4:INDIRECT("$K"&amp;(ROW()-1))=EloDataCalc[[#This Row],[Loser]]),EloDataCalc[Game Number]),0),0),0)</f>
        <v>37</v>
      </c>
      <c r="M43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1931.0190450710693</v>
      </c>
      <c r="N43" s="11">
        <f ca="1">10^(EloDataCalc[Loser Last ELO]/400)</f>
        <v>67227.60081975146</v>
      </c>
      <c r="O43" s="23">
        <f ca="1">EloDataCalc[Loser Rating]/(EloDataCalc[Winner Rating]+EloDataCalc[Loser Rating])</f>
        <v>0.40402517792447717</v>
      </c>
      <c r="P43" s="75">
        <f ca="1">kFactor[]*(0-EloDataCalc[Loser Expected Score])</f>
        <v>-12.120755337734316</v>
      </c>
      <c r="Q43" s="21">
        <f ca="1">EloDataCalc[Loser Last ELO]+EloDataCalc[[#This Row],[Loser Elo Change]]</f>
        <v>1918.8982897333349</v>
      </c>
      <c r="R43" s="4"/>
      <c r="T43" s="56">
        <f ca="1">IF(ROW()=ROW(Elos[[#Headers],[Selected Player Elo Change]])+1,2000,HLOOKUP(PlayerDashPlayer,Elos[#All],ROW()-1,FALSE))</f>
        <v>2188.0840373270412</v>
      </c>
      <c r="U43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Elo]],NA())),U42))</f>
        <v>2188.0840373270412</v>
      </c>
      <c r="V43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Elo]],NA())),V42))</f>
        <v>2188.0840373270412</v>
      </c>
      <c r="W43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Elo]],NA())),W42))</f>
        <v>1918.8982897333349</v>
      </c>
      <c r="X43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Elo]],NA())),X42))</f>
        <v>2010.6675933927058</v>
      </c>
      <c r="Y43" s="56">
        <f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Elo]],NA())),Y42))</f>
        <v>2000</v>
      </c>
      <c r="Z43" s="56">
        <f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Elo]],NA())),Z42))</f>
        <v>2000</v>
      </c>
      <c r="AA43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Elo]],NA())),AA42))</f>
        <v>2000</v>
      </c>
      <c r="AB43" s="56">
        <f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Elo]],NA())),AB42))</f>
        <v>2000</v>
      </c>
      <c r="AC43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Elo]],NA())),AC42))</f>
        <v>1912.8862097597939</v>
      </c>
      <c r="AD43" s="56">
        <f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Elo]],NA())),AD42))</f>
        <v>2000</v>
      </c>
      <c r="AE43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Elo]],NA())),AE42))</f>
        <v>1969.4638697871235</v>
      </c>
      <c r="AF43" s="56">
        <f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Elo]],NA())),AF42))</f>
        <v>2000</v>
      </c>
      <c r="AG43" s="56">
        <f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Elo]],NA())),AG42))</f>
        <v>2000</v>
      </c>
      <c r="AH43" s="56">
        <f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Elo]],NA())),AH42))</f>
        <v>2000</v>
      </c>
      <c r="AI43" s="56">
        <f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Elo]],NA())),AI42))</f>
        <v>2000</v>
      </c>
      <c r="AJ43" s="56">
        <f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Elo]],NA())),AJ42))</f>
        <v>2000</v>
      </c>
      <c r="AK43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Elo]],NA())),AK42))</f>
        <v>2000</v>
      </c>
      <c r="AL43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Elo]],NA())),AL42))</f>
        <v>2000</v>
      </c>
      <c r="AM43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Elo]],NA())),AM42))</f>
        <v>2000</v>
      </c>
      <c r="AN43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Elo]],NA())),AN42))</f>
        <v>2000</v>
      </c>
      <c r="AO43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Elo]],NA())),AO42))</f>
        <v>2000</v>
      </c>
    </row>
    <row r="44" spans="1:41" ht="15.75" customHeight="1">
      <c r="A44" s="25">
        <f>GameData[Game Number]</f>
        <v>41</v>
      </c>
      <c r="B44" s="11" t="str">
        <f>GameData[Winner]</f>
        <v>Ricky</v>
      </c>
      <c r="C44" s="11">
        <f ca="1">IFERROR(IF(ROW()&gt;ROW(EloDataCalc[#Headers])+1,_xlfn.IFNA(LOOKUP(2,1/($B$4:INDIRECT("$B"&amp;(ROW()-1))=EloDataCalc[[#This Row],[Winner]]),EloDataCalc[Game Number]),0),0),0)</f>
        <v>39</v>
      </c>
      <c r="D44" s="11">
        <f ca="1">IFERROR(IF(ROW()&gt;ROW(EloDataCalc[#Headers])+1,_xlfn.IFNA(LOOKUP(2,1/($J$4:INDIRECT("$K"&amp;(ROW()-1))=EloDataCalc[[#This Row],[Winner]]),EloDataCalc[Game Number]),0),0),0)</f>
        <v>29</v>
      </c>
      <c r="E44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2188.0840373270412</v>
      </c>
      <c r="F44" s="11">
        <f ca="1">10^(EloDataCalc[Winner Last ELO]/400)</f>
        <v>295263.72423548106</v>
      </c>
      <c r="G44" s="23">
        <f ca="1">EloDataCalc[Winner Rating]/(EloDataCalc[Winner Rating]+EloDataCalc[Loser Rating])</f>
        <v>0.82484984428185693</v>
      </c>
      <c r="H44" s="75">
        <f ca="1">+kFactor[]*(1-EloDataCalc[Winner Expected Score])</f>
        <v>5.254504671544292</v>
      </c>
      <c r="I44" s="21">
        <f ca="1">EloDataCalc[Winner Last ELO]+EloDataCalc[[#This Row],[Winner Elo Change]]</f>
        <v>2193.3385419985857</v>
      </c>
      <c r="J44" s="11" t="str">
        <f>GameData[Loser]</f>
        <v>Jim</v>
      </c>
      <c r="K44" s="11">
        <f ca="1">IFERROR(IF(ROW()&gt;ROW(EloDataCalc[#Headers])+1,_xlfn.IFNA(LOOKUP(2,1/($B$4:INDIRECT("$B"&amp;(ROW()-1))=EloDataCalc[[#This Row],[Loser]]),EloDataCalc[Game Number]),0),0),0)</f>
        <v>34</v>
      </c>
      <c r="L44" s="11">
        <f ca="1">IFERROR(IF(ROW()&gt;ROW(EloDataCalc[#Headers])+1,_xlfn.IFNA(LOOKUP(2,1/($J$4:INDIRECT("$K"&amp;(ROW()-1))=EloDataCalc[[#This Row],[Loser]]),EloDataCalc[Game Number]),0),0),0)</f>
        <v>40</v>
      </c>
      <c r="M44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1918.8982897333349</v>
      </c>
      <c r="N44" s="11">
        <f ca="1">10^(EloDataCalc[Loser Last ELO]/400)</f>
        <v>62696.850385888923</v>
      </c>
      <c r="O44" s="23">
        <f ca="1">EloDataCalc[Loser Rating]/(EloDataCalc[Winner Rating]+EloDataCalc[Loser Rating])</f>
        <v>0.17515015571814305</v>
      </c>
      <c r="P44" s="75">
        <f ca="1">kFactor[]*(0-EloDataCalc[Loser Expected Score])</f>
        <v>-5.2545046715442911</v>
      </c>
      <c r="Q44" s="21">
        <f ca="1">EloDataCalc[Loser Last ELO]+EloDataCalc[[#This Row],[Loser Elo Change]]</f>
        <v>1913.6437850617906</v>
      </c>
      <c r="R44" s="4"/>
      <c r="T44" s="56">
        <f ca="1">IF(ROW()=ROW(Elos[[#Headers],[Selected Player Elo Change]])+1,2000,HLOOKUP(PlayerDashPlayer,Elos[#All],ROW()-1,FALSE))</f>
        <v>2193.3385419985857</v>
      </c>
      <c r="U44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Elo]],NA())),U43))</f>
        <v>2193.3385419985857</v>
      </c>
      <c r="V44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Elo]],NA())),V43))</f>
        <v>2193.3385419985857</v>
      </c>
      <c r="W44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Elo]],NA())),W43))</f>
        <v>1913.6437850617906</v>
      </c>
      <c r="X44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Elo]],NA())),X43))</f>
        <v>2010.6675933927058</v>
      </c>
      <c r="Y44" s="56">
        <f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Elo]],NA())),Y43))</f>
        <v>2000</v>
      </c>
      <c r="Z44" s="56">
        <f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Elo]],NA())),Z43))</f>
        <v>2000</v>
      </c>
      <c r="AA44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Elo]],NA())),AA43))</f>
        <v>2000</v>
      </c>
      <c r="AB44" s="56">
        <f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Elo]],NA())),AB43))</f>
        <v>2000</v>
      </c>
      <c r="AC44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Elo]],NA())),AC43))</f>
        <v>1912.8862097597939</v>
      </c>
      <c r="AD44" s="56">
        <f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Elo]],NA())),AD43))</f>
        <v>2000</v>
      </c>
      <c r="AE44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Elo]],NA())),AE43))</f>
        <v>1969.4638697871235</v>
      </c>
      <c r="AF44" s="56">
        <f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Elo]],NA())),AF43))</f>
        <v>2000</v>
      </c>
      <c r="AG44" s="56">
        <f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Elo]],NA())),AG43))</f>
        <v>2000</v>
      </c>
      <c r="AH44" s="56">
        <f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Elo]],NA())),AH43))</f>
        <v>2000</v>
      </c>
      <c r="AI44" s="56">
        <f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Elo]],NA())),AI43))</f>
        <v>2000</v>
      </c>
      <c r="AJ44" s="56">
        <f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Elo]],NA())),AJ43))</f>
        <v>2000</v>
      </c>
      <c r="AK44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Elo]],NA())),AK43))</f>
        <v>2000</v>
      </c>
      <c r="AL44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Elo]],NA())),AL43))</f>
        <v>2000</v>
      </c>
      <c r="AM44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Elo]],NA())),AM43))</f>
        <v>2000</v>
      </c>
      <c r="AN44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Elo]],NA())),AN43))</f>
        <v>2000</v>
      </c>
      <c r="AO44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Elo]],NA())),AO43))</f>
        <v>2000</v>
      </c>
    </row>
    <row r="45" spans="1:41" ht="15.75" customHeight="1">
      <c r="A45" s="25">
        <f>GameData[Game Number]</f>
        <v>42</v>
      </c>
      <c r="B45" s="11" t="str">
        <f>GameData[Winner]</f>
        <v>Ricky</v>
      </c>
      <c r="C45" s="11">
        <f ca="1">IFERROR(IF(ROW()&gt;ROW(EloDataCalc[#Headers])+1,_xlfn.IFNA(LOOKUP(2,1/($B$4:INDIRECT("$B"&amp;(ROW()-1))=EloDataCalc[[#This Row],[Winner]]),EloDataCalc[Game Number]),0),0),0)</f>
        <v>41</v>
      </c>
      <c r="D45" s="11">
        <f ca="1">IFERROR(IF(ROW()&gt;ROW(EloDataCalc[#Headers])+1,_xlfn.IFNA(LOOKUP(2,1/($J$4:INDIRECT("$K"&amp;(ROW()-1))=EloDataCalc[[#This Row],[Winner]]),EloDataCalc[Game Number]),0),0),0)</f>
        <v>29</v>
      </c>
      <c r="E45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2193.3385419985857</v>
      </c>
      <c r="F45" s="11">
        <f ca="1">10^(EloDataCalc[Winner Last ELO]/400)</f>
        <v>304331.11348208535</v>
      </c>
      <c r="G45" s="23">
        <f ca="1">EloDataCalc[Winner Rating]/(EloDataCalc[Winner Rating]+EloDataCalc[Loser Rating])</f>
        <v>0.74107022548164914</v>
      </c>
      <c r="H45" s="75">
        <f ca="1">+kFactor[]*(1-EloDataCalc[Winner Expected Score])</f>
        <v>7.7678932355505257</v>
      </c>
      <c r="I45" s="21">
        <f ca="1">EloDataCalc[Winner Last ELO]+EloDataCalc[[#This Row],[Winner Elo Change]]</f>
        <v>2201.1064352341364</v>
      </c>
      <c r="J45" s="11" t="str">
        <f>GameData[Loser]</f>
        <v>Kevin K</v>
      </c>
      <c r="K45" s="11">
        <f ca="1">IFERROR(IF(ROW()&gt;ROW(EloDataCalc[#Headers])+1,_xlfn.IFNA(LOOKUP(2,1/($B$4:INDIRECT("$B"&amp;(ROW()-1))=EloDataCalc[[#This Row],[Loser]]),EloDataCalc[Game Number]),0),0),0)</f>
        <v>40</v>
      </c>
      <c r="L45" s="11">
        <f ca="1">IFERROR(IF(ROW()&gt;ROW(EloDataCalc[#Headers])+1,_xlfn.IFNA(LOOKUP(2,1/($J$4:INDIRECT("$K"&amp;(ROW()-1))=EloDataCalc[[#This Row],[Loser]]),EloDataCalc[Game Number]),0),0),0)</f>
        <v>39</v>
      </c>
      <c r="M45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2010.6675933927058</v>
      </c>
      <c r="N45" s="11">
        <f ca="1">10^(EloDataCalc[Loser Last ELO]/400)</f>
        <v>106333.22441421761</v>
      </c>
      <c r="O45" s="23">
        <f ca="1">EloDataCalc[Loser Rating]/(EloDataCalc[Winner Rating]+EloDataCalc[Loser Rating])</f>
        <v>0.25892977451835097</v>
      </c>
      <c r="P45" s="75">
        <f ca="1">kFactor[]*(0-EloDataCalc[Loser Expected Score])</f>
        <v>-7.7678932355505292</v>
      </c>
      <c r="Q45" s="21">
        <f ca="1">EloDataCalc[Loser Last ELO]+EloDataCalc[[#This Row],[Loser Elo Change]]</f>
        <v>2002.8997001571554</v>
      </c>
      <c r="R45" s="4"/>
      <c r="T45" s="56">
        <f ca="1">IF(ROW()=ROW(Elos[[#Headers],[Selected Player Elo Change]])+1,2000,HLOOKUP(PlayerDashPlayer,Elos[#All],ROW()-1,FALSE))</f>
        <v>2201.1064352341364</v>
      </c>
      <c r="U45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Elo]],NA())),U44))</f>
        <v>2201.1064352341364</v>
      </c>
      <c r="V45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Elo]],NA())),V44))</f>
        <v>2201.1064352341364</v>
      </c>
      <c r="W45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Elo]],NA())),W44))</f>
        <v>1913.6437850617906</v>
      </c>
      <c r="X45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Elo]],NA())),X44))</f>
        <v>2002.8997001571554</v>
      </c>
      <c r="Y45" s="56">
        <f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Elo]],NA())),Y44))</f>
        <v>2000</v>
      </c>
      <c r="Z45" s="56">
        <f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Elo]],NA())),Z44))</f>
        <v>2000</v>
      </c>
      <c r="AA45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Elo]],NA())),AA44))</f>
        <v>2000</v>
      </c>
      <c r="AB45" s="56">
        <f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Elo]],NA())),AB44))</f>
        <v>2000</v>
      </c>
      <c r="AC45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Elo]],NA())),AC44))</f>
        <v>1912.8862097597939</v>
      </c>
      <c r="AD45" s="56">
        <f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Elo]],NA())),AD44))</f>
        <v>2000</v>
      </c>
      <c r="AE45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Elo]],NA())),AE44))</f>
        <v>1969.4638697871235</v>
      </c>
      <c r="AF45" s="56">
        <f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Elo]],NA())),AF44))</f>
        <v>2000</v>
      </c>
      <c r="AG45" s="56">
        <f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Elo]],NA())),AG44))</f>
        <v>2000</v>
      </c>
      <c r="AH45" s="56">
        <f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Elo]],NA())),AH44))</f>
        <v>2000</v>
      </c>
      <c r="AI45" s="56">
        <f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Elo]],NA())),AI44))</f>
        <v>2000</v>
      </c>
      <c r="AJ45" s="56">
        <f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Elo]],NA())),AJ44))</f>
        <v>2000</v>
      </c>
      <c r="AK45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Elo]],NA())),AK44))</f>
        <v>2000</v>
      </c>
      <c r="AL45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Elo]],NA())),AL44))</f>
        <v>2000</v>
      </c>
      <c r="AM45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Elo]],NA())),AM44))</f>
        <v>2000</v>
      </c>
      <c r="AN45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Elo]],NA())),AN44))</f>
        <v>2000</v>
      </c>
      <c r="AO45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Elo]],NA())),AO44))</f>
        <v>2000</v>
      </c>
    </row>
    <row r="46" spans="1:41" ht="15.75" customHeight="1">
      <c r="A46" s="25">
        <f>GameData[Game Number]</f>
        <v>43</v>
      </c>
      <c r="B46" s="11" t="str">
        <f>GameData[Winner]</f>
        <v>Jim</v>
      </c>
      <c r="C46" s="11">
        <f ca="1">IFERROR(IF(ROW()&gt;ROW(EloDataCalc[#Headers])+1,_xlfn.IFNA(LOOKUP(2,1/($B$4:INDIRECT("$B"&amp;(ROW()-1))=EloDataCalc[[#This Row],[Winner]]),EloDataCalc[Game Number]),0),0),0)</f>
        <v>34</v>
      </c>
      <c r="D46" s="11">
        <f ca="1">IFERROR(IF(ROW()&gt;ROW(EloDataCalc[#Headers])+1,_xlfn.IFNA(LOOKUP(2,1/($J$4:INDIRECT("$K"&amp;(ROW()-1))=EloDataCalc[[#This Row],[Winner]]),EloDataCalc[Game Number]),0),0),0)</f>
        <v>41</v>
      </c>
      <c r="E46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1913.6437850617906</v>
      </c>
      <c r="F46" s="11">
        <f ca="1">10^(EloDataCalc[Winner Last ELO]/400)</f>
        <v>60828.829924621066</v>
      </c>
      <c r="G46" s="23">
        <f ca="1">EloDataCalc[Winner Rating]/(EloDataCalc[Winner Rating]+EloDataCalc[Loser Rating])</f>
        <v>0.37822093186359035</v>
      </c>
      <c r="H46" s="75">
        <f ca="1">+kFactor[]*(1-EloDataCalc[Winner Expected Score])</f>
        <v>18.65337204409229</v>
      </c>
      <c r="I46" s="21">
        <f ca="1">EloDataCalc[Winner Last ELO]+EloDataCalc[[#This Row],[Winner Elo Change]]</f>
        <v>1932.2971571058829</v>
      </c>
      <c r="J46" s="11" t="str">
        <f>GameData[Loser]</f>
        <v>Joe</v>
      </c>
      <c r="K46" s="11">
        <f ca="1">IFERROR(IF(ROW()&gt;ROW(EloDataCalc[#Headers])+1,_xlfn.IFNA(LOOKUP(2,1/($B$4:INDIRECT("$B"&amp;(ROW()-1))=EloDataCalc[[#This Row],[Loser]]),EloDataCalc[Game Number]),0),0),0)</f>
        <v>0</v>
      </c>
      <c r="L46" s="11">
        <f ca="1">IFERROR(IF(ROW()&gt;ROW(EloDataCalc[#Headers])+1,_xlfn.IFNA(LOOKUP(2,1/($J$4:INDIRECT("$K"&amp;(ROW()-1))=EloDataCalc[[#This Row],[Loser]]),EloDataCalc[Game Number]),0),0),0)</f>
        <v>0</v>
      </c>
      <c r="M46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2000</v>
      </c>
      <c r="N46" s="11">
        <f ca="1">10^(EloDataCalc[Loser Last ELO]/400)</f>
        <v>100000</v>
      </c>
      <c r="O46" s="23">
        <f ca="1">EloDataCalc[Loser Rating]/(EloDataCalc[Winner Rating]+EloDataCalc[Loser Rating])</f>
        <v>0.6217790681364096</v>
      </c>
      <c r="P46" s="75">
        <f ca="1">kFactor[]*(0-EloDataCalc[Loser Expected Score])</f>
        <v>-18.653372044092286</v>
      </c>
      <c r="Q46" s="21">
        <f ca="1">EloDataCalc[Loser Last ELO]+EloDataCalc[[#This Row],[Loser Elo Change]]</f>
        <v>1981.3466279559077</v>
      </c>
      <c r="R46" s="4"/>
      <c r="T46" s="56">
        <f ca="1">IF(ROW()=ROW(Elos[[#Headers],[Selected Player Elo Change]])+1,2000,HLOOKUP(PlayerDashPlayer,Elos[#All],ROW()-1,FALSE))</f>
        <v>2201.1064352341364</v>
      </c>
      <c r="U46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Elo]],NA())),U45))</f>
        <v>2201.1064352341364</v>
      </c>
      <c r="V46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Elo]],NA())),V45))</f>
        <v>2201.1064352341364</v>
      </c>
      <c r="W46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Elo]],NA())),W45))</f>
        <v>1932.2971571058829</v>
      </c>
      <c r="X46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Elo]],NA())),X45))</f>
        <v>2002.8997001571554</v>
      </c>
      <c r="Y46" s="56">
        <f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Elo]],NA())),Y45))</f>
        <v>2000</v>
      </c>
      <c r="Z46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Elo]],NA())),Z45))</f>
        <v>1981.3466279559077</v>
      </c>
      <c r="AA46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Elo]],NA())),AA45))</f>
        <v>2000</v>
      </c>
      <c r="AB46" s="56">
        <f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Elo]],NA())),AB45))</f>
        <v>2000</v>
      </c>
      <c r="AC46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Elo]],NA())),AC45))</f>
        <v>1912.8862097597939</v>
      </c>
      <c r="AD46" s="56">
        <f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Elo]],NA())),AD45))</f>
        <v>2000</v>
      </c>
      <c r="AE46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Elo]],NA())),AE45))</f>
        <v>1969.4638697871235</v>
      </c>
      <c r="AF46" s="56">
        <f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Elo]],NA())),AF45))</f>
        <v>2000</v>
      </c>
      <c r="AG46" s="56">
        <f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Elo]],NA())),AG45))</f>
        <v>2000</v>
      </c>
      <c r="AH46" s="56">
        <f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Elo]],NA())),AH45))</f>
        <v>2000</v>
      </c>
      <c r="AI46" s="56">
        <f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Elo]],NA())),AI45))</f>
        <v>2000</v>
      </c>
      <c r="AJ46" s="56">
        <f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Elo]],NA())),AJ45))</f>
        <v>2000</v>
      </c>
      <c r="AK46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Elo]],NA())),AK45))</f>
        <v>2000</v>
      </c>
      <c r="AL46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Elo]],NA())),AL45))</f>
        <v>2000</v>
      </c>
      <c r="AM46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Elo]],NA())),AM45))</f>
        <v>2000</v>
      </c>
      <c r="AN46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Elo]],NA())),AN45))</f>
        <v>2000</v>
      </c>
      <c r="AO46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Elo]],NA())),AO45))</f>
        <v>2000</v>
      </c>
    </row>
    <row r="47" spans="1:41" ht="15.75" customHeight="1">
      <c r="A47" s="25">
        <f>GameData[Game Number]</f>
        <v>44</v>
      </c>
      <c r="B47" s="11" t="str">
        <f>GameData[Winner]</f>
        <v>Ricky</v>
      </c>
      <c r="C47" s="11">
        <f ca="1">IFERROR(IF(ROW()&gt;ROW(EloDataCalc[#Headers])+1,_xlfn.IFNA(LOOKUP(2,1/($B$4:INDIRECT("$B"&amp;(ROW()-1))=EloDataCalc[[#This Row],[Winner]]),EloDataCalc[Game Number]),0),0),0)</f>
        <v>42</v>
      </c>
      <c r="D47" s="11">
        <f ca="1">IFERROR(IF(ROW()&gt;ROW(EloDataCalc[#Headers])+1,_xlfn.IFNA(LOOKUP(2,1/($J$4:INDIRECT("$K"&amp;(ROW()-1))=EloDataCalc[[#This Row],[Winner]]),EloDataCalc[Game Number]),0),0),0)</f>
        <v>29</v>
      </c>
      <c r="E47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2201.1064352341364</v>
      </c>
      <c r="F47" s="11">
        <f ca="1">10^(EloDataCalc[Winner Last ELO]/400)</f>
        <v>318248.29680656031</v>
      </c>
      <c r="G47" s="23">
        <f ca="1">EloDataCalc[Winner Rating]/(EloDataCalc[Winner Rating]+EloDataCalc[Loser Rating])</f>
        <v>0.82453653262232385</v>
      </c>
      <c r="H47" s="75">
        <f ca="1">+kFactor[]*(1-EloDataCalc[Winner Expected Score])</f>
        <v>5.2639040213302843</v>
      </c>
      <c r="I47" s="21">
        <f ca="1">EloDataCalc[Winner Last ELO]+EloDataCalc[[#This Row],[Winner Elo Change]]</f>
        <v>2206.3703392554667</v>
      </c>
      <c r="J47" s="11" t="str">
        <f>GameData[Loser]</f>
        <v>Jim</v>
      </c>
      <c r="K47" s="11">
        <f ca="1">IFERROR(IF(ROW()&gt;ROW(EloDataCalc[#Headers])+1,_xlfn.IFNA(LOOKUP(2,1/($B$4:INDIRECT("$B"&amp;(ROW()-1))=EloDataCalc[[#This Row],[Loser]]),EloDataCalc[Game Number]),0),0),0)</f>
        <v>43</v>
      </c>
      <c r="L47" s="11">
        <f ca="1">IFERROR(IF(ROW()&gt;ROW(EloDataCalc[#Headers])+1,_xlfn.IFNA(LOOKUP(2,1/($J$4:INDIRECT("$K"&amp;(ROW()-1))=EloDataCalc[[#This Row],[Loser]]),EloDataCalc[Game Number]),0),0),0)</f>
        <v>41</v>
      </c>
      <c r="M47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1932.2971571058829</v>
      </c>
      <c r="N47" s="11">
        <f ca="1">10^(EloDataCalc[Loser Last ELO]/400)</f>
        <v>67724.04549150118</v>
      </c>
      <c r="O47" s="23">
        <f ca="1">EloDataCalc[Loser Rating]/(EloDataCalc[Winner Rating]+EloDataCalc[Loser Rating])</f>
        <v>0.17546346737767621</v>
      </c>
      <c r="P47" s="75">
        <f ca="1">kFactor[]*(0-EloDataCalc[Loser Expected Score])</f>
        <v>-5.2639040213302861</v>
      </c>
      <c r="Q47" s="21">
        <f ca="1">EloDataCalc[Loser Last ELO]+EloDataCalc[[#This Row],[Loser Elo Change]]</f>
        <v>1927.0332530845526</v>
      </c>
      <c r="R47" s="4"/>
      <c r="T47" s="56">
        <f ca="1">IF(ROW()=ROW(Elos[[#Headers],[Selected Player Elo Change]])+1,2000,HLOOKUP(PlayerDashPlayer,Elos[#All],ROW()-1,FALSE))</f>
        <v>2206.3703392554667</v>
      </c>
      <c r="U47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Elo]],NA())),U46))</f>
        <v>2206.3703392554667</v>
      </c>
      <c r="V47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Elo]],NA())),V46))</f>
        <v>2206.3703392554667</v>
      </c>
      <c r="W47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Elo]],NA())),W46))</f>
        <v>1927.0332530845526</v>
      </c>
      <c r="X47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Elo]],NA())),X46))</f>
        <v>2002.8997001571554</v>
      </c>
      <c r="Y47" s="56">
        <f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Elo]],NA())),Y46))</f>
        <v>2000</v>
      </c>
      <c r="Z47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Elo]],NA())),Z46))</f>
        <v>1981.3466279559077</v>
      </c>
      <c r="AA47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Elo]],NA())),AA46))</f>
        <v>2000</v>
      </c>
      <c r="AB47" s="56">
        <f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Elo]],NA())),AB46))</f>
        <v>2000</v>
      </c>
      <c r="AC47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Elo]],NA())),AC46))</f>
        <v>1912.8862097597939</v>
      </c>
      <c r="AD47" s="56">
        <f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Elo]],NA())),AD46))</f>
        <v>2000</v>
      </c>
      <c r="AE47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Elo]],NA())),AE46))</f>
        <v>1969.4638697871235</v>
      </c>
      <c r="AF47" s="56">
        <f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Elo]],NA())),AF46))</f>
        <v>2000</v>
      </c>
      <c r="AG47" s="56">
        <f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Elo]],NA())),AG46))</f>
        <v>2000</v>
      </c>
      <c r="AH47" s="56">
        <f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Elo]],NA())),AH46))</f>
        <v>2000</v>
      </c>
      <c r="AI47" s="56">
        <f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Elo]],NA())),AI46))</f>
        <v>2000</v>
      </c>
      <c r="AJ47" s="56">
        <f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Elo]],NA())),AJ46))</f>
        <v>2000</v>
      </c>
      <c r="AK47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Elo]],NA())),AK46))</f>
        <v>2000</v>
      </c>
      <c r="AL47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Elo]],NA())),AL46))</f>
        <v>2000</v>
      </c>
      <c r="AM47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Elo]],NA())),AM46))</f>
        <v>2000</v>
      </c>
      <c r="AN47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Elo]],NA())),AN46))</f>
        <v>2000</v>
      </c>
      <c r="AO47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Elo]],NA())),AO46))</f>
        <v>2000</v>
      </c>
    </row>
    <row r="48" spans="1:41" ht="15.75" customHeight="1">
      <c r="A48" s="25">
        <f>GameData[Game Number]</f>
        <v>45</v>
      </c>
      <c r="B48" s="11" t="str">
        <f>GameData[Winner]</f>
        <v>Ricky</v>
      </c>
      <c r="C48" s="11">
        <f ca="1">IFERROR(IF(ROW()&gt;ROW(EloDataCalc[#Headers])+1,_xlfn.IFNA(LOOKUP(2,1/($B$4:INDIRECT("$B"&amp;(ROW()-1))=EloDataCalc[[#This Row],[Winner]]),EloDataCalc[Game Number]),0),0),0)</f>
        <v>44</v>
      </c>
      <c r="D48" s="11">
        <f ca="1">IFERROR(IF(ROW()&gt;ROW(EloDataCalc[#Headers])+1,_xlfn.IFNA(LOOKUP(2,1/($J$4:INDIRECT("$K"&amp;(ROW()-1))=EloDataCalc[[#This Row],[Winner]]),EloDataCalc[Game Number]),0),0),0)</f>
        <v>29</v>
      </c>
      <c r="E48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2206.3703392554667</v>
      </c>
      <c r="F48" s="11">
        <f ca="1">10^(EloDataCalc[Winner Last ELO]/400)</f>
        <v>328039.27858647273</v>
      </c>
      <c r="G48" s="23">
        <f ca="1">EloDataCalc[Winner Rating]/(EloDataCalc[Winner Rating]+EloDataCalc[Loser Rating])</f>
        <v>0.83313262755681494</v>
      </c>
      <c r="H48" s="75">
        <f ca="1">+kFactor[]*(1-EloDataCalc[Winner Expected Score])</f>
        <v>5.0060211732955517</v>
      </c>
      <c r="I48" s="21">
        <f ca="1">EloDataCalc[Winner Last ELO]+EloDataCalc[[#This Row],[Winner Elo Change]]</f>
        <v>2211.3763604287624</v>
      </c>
      <c r="J48" s="11" t="str">
        <f>GameData[Loser]</f>
        <v>Jim</v>
      </c>
      <c r="K48" s="11">
        <f ca="1">IFERROR(IF(ROW()&gt;ROW(EloDataCalc[#Headers])+1,_xlfn.IFNA(LOOKUP(2,1/($B$4:INDIRECT("$B"&amp;(ROW()-1))=EloDataCalc[[#This Row],[Loser]]),EloDataCalc[Game Number]),0),0),0)</f>
        <v>43</v>
      </c>
      <c r="L48" s="11">
        <f ca="1">IFERROR(IF(ROW()&gt;ROW(EloDataCalc[#Headers])+1,_xlfn.IFNA(LOOKUP(2,1/($J$4:INDIRECT("$K"&amp;(ROW()-1))=EloDataCalc[[#This Row],[Loser]]),EloDataCalc[Game Number]),0),0),0)</f>
        <v>44</v>
      </c>
      <c r="M48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1927.0332530845526</v>
      </c>
      <c r="N48" s="11">
        <f ca="1">10^(EloDataCalc[Loser Last ELO]/400)</f>
        <v>65702.687261698666</v>
      </c>
      <c r="O48" s="23">
        <f ca="1">EloDataCalc[Loser Rating]/(EloDataCalc[Winner Rating]+EloDataCalc[Loser Rating])</f>
        <v>0.16686737244318506</v>
      </c>
      <c r="P48" s="75">
        <f ca="1">kFactor[]*(0-EloDataCalc[Loser Expected Score])</f>
        <v>-5.0060211732955517</v>
      </c>
      <c r="Q48" s="21">
        <f ca="1">EloDataCalc[Loser Last ELO]+EloDataCalc[[#This Row],[Loser Elo Change]]</f>
        <v>1922.0272319112571</v>
      </c>
      <c r="R48" s="4"/>
      <c r="T48" s="56">
        <f ca="1">IF(ROW()=ROW(Elos[[#Headers],[Selected Player Elo Change]])+1,2000,HLOOKUP(PlayerDashPlayer,Elos[#All],ROW()-1,FALSE))</f>
        <v>2211.3763604287624</v>
      </c>
      <c r="U48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Elo]],NA())),U47))</f>
        <v>2211.3763604287624</v>
      </c>
      <c r="V48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Elo]],NA())),V47))</f>
        <v>2211.3763604287624</v>
      </c>
      <c r="W48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Elo]],NA())),W47))</f>
        <v>1922.0272319112571</v>
      </c>
      <c r="X48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Elo]],NA())),X47))</f>
        <v>2002.8997001571554</v>
      </c>
      <c r="Y48" s="56">
        <f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Elo]],NA())),Y47))</f>
        <v>2000</v>
      </c>
      <c r="Z48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Elo]],NA())),Z47))</f>
        <v>1981.3466279559077</v>
      </c>
      <c r="AA48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Elo]],NA())),AA47))</f>
        <v>2000</v>
      </c>
      <c r="AB48" s="56">
        <f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Elo]],NA())),AB47))</f>
        <v>2000</v>
      </c>
      <c r="AC48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Elo]],NA())),AC47))</f>
        <v>1912.8862097597939</v>
      </c>
      <c r="AD48" s="56">
        <f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Elo]],NA())),AD47))</f>
        <v>2000</v>
      </c>
      <c r="AE48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Elo]],NA())),AE47))</f>
        <v>1969.4638697871235</v>
      </c>
      <c r="AF48" s="56">
        <f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Elo]],NA())),AF47))</f>
        <v>2000</v>
      </c>
      <c r="AG48" s="56">
        <f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Elo]],NA())),AG47))</f>
        <v>2000</v>
      </c>
      <c r="AH48" s="56">
        <f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Elo]],NA())),AH47))</f>
        <v>2000</v>
      </c>
      <c r="AI48" s="56">
        <f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Elo]],NA())),AI47))</f>
        <v>2000</v>
      </c>
      <c r="AJ48" s="56">
        <f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Elo]],NA())),AJ47))</f>
        <v>2000</v>
      </c>
      <c r="AK48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Elo]],NA())),AK47))</f>
        <v>2000</v>
      </c>
      <c r="AL48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Elo]],NA())),AL47))</f>
        <v>2000</v>
      </c>
      <c r="AM48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Elo]],NA())),AM47))</f>
        <v>2000</v>
      </c>
      <c r="AN48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Elo]],NA())),AN47))</f>
        <v>2000</v>
      </c>
      <c r="AO48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Elo]],NA())),AO47))</f>
        <v>2000</v>
      </c>
    </row>
    <row r="49" spans="1:41" ht="15.75" customHeight="1">
      <c r="A49" s="25">
        <f>GameData[Game Number]</f>
        <v>46</v>
      </c>
      <c r="B49" s="11" t="str">
        <f>GameData[Winner]</f>
        <v>Ricky</v>
      </c>
      <c r="C49" s="11">
        <f ca="1">IFERROR(IF(ROW()&gt;ROW(EloDataCalc[#Headers])+1,_xlfn.IFNA(LOOKUP(2,1/($B$4:INDIRECT("$B"&amp;(ROW()-1))=EloDataCalc[[#This Row],[Winner]]),EloDataCalc[Game Number]),0),0),0)</f>
        <v>45</v>
      </c>
      <c r="D49" s="11">
        <f ca="1">IFERROR(IF(ROW()&gt;ROW(EloDataCalc[#Headers])+1,_xlfn.IFNA(LOOKUP(2,1/($J$4:INDIRECT("$K"&amp;(ROW()-1))=EloDataCalc[[#This Row],[Winner]]),EloDataCalc[Game Number]),0),0),0)</f>
        <v>29</v>
      </c>
      <c r="E49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2211.3763604287624</v>
      </c>
      <c r="F49" s="11">
        <f ca="1">10^(EloDataCalc[Winner Last ELO]/400)</f>
        <v>337629.90073395963</v>
      </c>
      <c r="G49" s="23">
        <f ca="1">EloDataCalc[Winner Rating]/(EloDataCalc[Winner Rating]+EloDataCalc[Loser Rating])</f>
        <v>0.84099197900063349</v>
      </c>
      <c r="H49" s="75">
        <f ca="1">+kFactor[]*(1-EloDataCalc[Winner Expected Score])</f>
        <v>4.7702406299809947</v>
      </c>
      <c r="I49" s="21">
        <f ca="1">EloDataCalc[Winner Last ELO]+EloDataCalc[[#This Row],[Winner Elo Change]]</f>
        <v>2216.1466010587433</v>
      </c>
      <c r="J49" s="11" t="str">
        <f>GameData[Loser]</f>
        <v>Jim</v>
      </c>
      <c r="K49" s="11">
        <f ca="1">IFERROR(IF(ROW()&gt;ROW(EloDataCalc[#Headers])+1,_xlfn.IFNA(LOOKUP(2,1/($B$4:INDIRECT("$B"&amp;(ROW()-1))=EloDataCalc[[#This Row],[Loser]]),EloDataCalc[Game Number]),0),0),0)</f>
        <v>43</v>
      </c>
      <c r="L49" s="11">
        <f ca="1">IFERROR(IF(ROW()&gt;ROW(EloDataCalc[#Headers])+1,_xlfn.IFNA(LOOKUP(2,1/($J$4:INDIRECT("$K"&amp;(ROW()-1))=EloDataCalc[[#This Row],[Loser]]),EloDataCalc[Game Number]),0),0),0)</f>
        <v>45</v>
      </c>
      <c r="M49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1922.0272319112571</v>
      </c>
      <c r="N49" s="11">
        <f ca="1">10^(EloDataCalc[Loser Last ELO]/400)</f>
        <v>63836.354788681085</v>
      </c>
      <c r="O49" s="23">
        <f ca="1">EloDataCalc[Loser Rating]/(EloDataCalc[Winner Rating]+EloDataCalc[Loser Rating])</f>
        <v>0.15900802099936648</v>
      </c>
      <c r="P49" s="75">
        <f ca="1">kFactor[]*(0-EloDataCalc[Loser Expected Score])</f>
        <v>-4.7702406299809947</v>
      </c>
      <c r="Q49" s="21">
        <f ca="1">EloDataCalc[Loser Last ELO]+EloDataCalc[[#This Row],[Loser Elo Change]]</f>
        <v>1917.2569912812762</v>
      </c>
      <c r="R49" s="4"/>
      <c r="T49" s="56">
        <f ca="1">IF(ROW()=ROW(Elos[[#Headers],[Selected Player Elo Change]])+1,2000,HLOOKUP(PlayerDashPlayer,Elos[#All],ROW()-1,FALSE))</f>
        <v>2216.1466010587433</v>
      </c>
      <c r="U49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Elo]],NA())),U48))</f>
        <v>2216.1466010587433</v>
      </c>
      <c r="V49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Elo]],NA())),V48))</f>
        <v>2216.1466010587433</v>
      </c>
      <c r="W49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Elo]],NA())),W48))</f>
        <v>1917.2569912812762</v>
      </c>
      <c r="X49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Elo]],NA())),X48))</f>
        <v>2002.8997001571554</v>
      </c>
      <c r="Y49" s="56">
        <f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Elo]],NA())),Y48))</f>
        <v>2000</v>
      </c>
      <c r="Z49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Elo]],NA())),Z48))</f>
        <v>1981.3466279559077</v>
      </c>
      <c r="AA49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Elo]],NA())),AA48))</f>
        <v>2000</v>
      </c>
      <c r="AB49" s="56">
        <f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Elo]],NA())),AB48))</f>
        <v>2000</v>
      </c>
      <c r="AC49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Elo]],NA())),AC48))</f>
        <v>1912.8862097597939</v>
      </c>
      <c r="AD49" s="56">
        <f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Elo]],NA())),AD48))</f>
        <v>2000</v>
      </c>
      <c r="AE49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Elo]],NA())),AE48))</f>
        <v>1969.4638697871235</v>
      </c>
      <c r="AF49" s="56">
        <f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Elo]],NA())),AF48))</f>
        <v>2000</v>
      </c>
      <c r="AG49" s="56">
        <f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Elo]],NA())),AG48))</f>
        <v>2000</v>
      </c>
      <c r="AH49" s="56">
        <f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Elo]],NA())),AH48))</f>
        <v>2000</v>
      </c>
      <c r="AI49" s="56">
        <f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Elo]],NA())),AI48))</f>
        <v>2000</v>
      </c>
      <c r="AJ49" s="56">
        <f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Elo]],NA())),AJ48))</f>
        <v>2000</v>
      </c>
      <c r="AK49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Elo]],NA())),AK48))</f>
        <v>2000</v>
      </c>
      <c r="AL49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Elo]],NA())),AL48))</f>
        <v>2000</v>
      </c>
      <c r="AM49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Elo]],NA())),AM48))</f>
        <v>2000</v>
      </c>
      <c r="AN49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Elo]],NA())),AN48))</f>
        <v>2000</v>
      </c>
      <c r="AO49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Elo]],NA())),AO48))</f>
        <v>2000</v>
      </c>
    </row>
    <row r="50" spans="1:41" ht="15.75" customHeight="1">
      <c r="A50" s="25">
        <f>GameData[Game Number]</f>
        <v>47</v>
      </c>
      <c r="B50" s="11" t="str">
        <f>GameData[Winner]</f>
        <v>Jason K</v>
      </c>
      <c r="C50" s="11">
        <f ca="1">IFERROR(IF(ROW()&gt;ROW(EloDataCalc[#Headers])+1,_xlfn.IFNA(LOOKUP(2,1/($B$4:INDIRECT("$B"&amp;(ROW()-1))=EloDataCalc[[#This Row],[Winner]]),EloDataCalc[Game Number]),0),0),0)</f>
        <v>0</v>
      </c>
      <c r="D50" s="11">
        <f ca="1">IFERROR(IF(ROW()&gt;ROW(EloDataCalc[#Headers])+1,_xlfn.IFNA(LOOKUP(2,1/($J$4:INDIRECT("$K"&amp;(ROW()-1))=EloDataCalc[[#This Row],[Winner]]),EloDataCalc[Game Number]),0),0),0)</f>
        <v>0</v>
      </c>
      <c r="E50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2000</v>
      </c>
      <c r="F50" s="11">
        <f ca="1">10^(EloDataCalc[Winner Last ELO]/400)</f>
        <v>100000</v>
      </c>
      <c r="G50" s="23">
        <f ca="1">EloDataCalc[Winner Rating]/(EloDataCalc[Winner Rating]+EloDataCalc[Loser Rating])</f>
        <v>0.5</v>
      </c>
      <c r="H50" s="75">
        <f ca="1">+kFactor[]*(1-EloDataCalc[Winner Expected Score])</f>
        <v>15</v>
      </c>
      <c r="I50" s="21">
        <f ca="1">EloDataCalc[Winner Last ELO]+EloDataCalc[[#This Row],[Winner Elo Change]]</f>
        <v>2015</v>
      </c>
      <c r="J50" s="11" t="str">
        <f>GameData[Loser]</f>
        <v>Jason T</v>
      </c>
      <c r="K50" s="11">
        <f ca="1">IFERROR(IF(ROW()&gt;ROW(EloDataCalc[#Headers])+1,_xlfn.IFNA(LOOKUP(2,1/($B$4:INDIRECT("$B"&amp;(ROW()-1))=EloDataCalc[[#This Row],[Loser]]),EloDataCalc[Game Number]),0),0),0)</f>
        <v>0</v>
      </c>
      <c r="L50" s="11">
        <f ca="1">IFERROR(IF(ROW()&gt;ROW(EloDataCalc[#Headers])+1,_xlfn.IFNA(LOOKUP(2,1/($J$4:INDIRECT("$K"&amp;(ROW()-1))=EloDataCalc[[#This Row],[Loser]]),EloDataCalc[Game Number]),0),0),0)</f>
        <v>0</v>
      </c>
      <c r="M50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2000</v>
      </c>
      <c r="N50" s="11">
        <f ca="1">10^(EloDataCalc[Loser Last ELO]/400)</f>
        <v>100000</v>
      </c>
      <c r="O50" s="23">
        <f ca="1">EloDataCalc[Loser Rating]/(EloDataCalc[Winner Rating]+EloDataCalc[Loser Rating])</f>
        <v>0.5</v>
      </c>
      <c r="P50" s="75">
        <f ca="1">kFactor[]*(0-EloDataCalc[Loser Expected Score])</f>
        <v>-15</v>
      </c>
      <c r="Q50" s="21">
        <f ca="1">EloDataCalc[Loser Last ELO]+EloDataCalc[[#This Row],[Loser Elo Change]]</f>
        <v>1985</v>
      </c>
      <c r="R50" s="4"/>
      <c r="T50" s="56">
        <f ca="1">IF(ROW()=ROW(Elos[[#Headers],[Selected Player Elo Change]])+1,2000,HLOOKUP(PlayerDashPlayer,Elos[#All],ROW()-1,FALSE))</f>
        <v>2216.1466010587433</v>
      </c>
      <c r="U50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Elo]],NA())),U49))</f>
        <v>2216.1466010587433</v>
      </c>
      <c r="V50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Elo]],NA())),V49))</f>
        <v>2216.1466010587433</v>
      </c>
      <c r="W50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Elo]],NA())),W49))</f>
        <v>1917.2569912812762</v>
      </c>
      <c r="X50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Elo]],NA())),X49))</f>
        <v>2002.8997001571554</v>
      </c>
      <c r="Y50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Elo]],NA())),Y49))</f>
        <v>2015</v>
      </c>
      <c r="Z50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Elo]],NA())),Z49))</f>
        <v>1981.3466279559077</v>
      </c>
      <c r="AA50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Elo]],NA())),AA49))</f>
        <v>2000</v>
      </c>
      <c r="AB50" s="56">
        <f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Elo]],NA())),AB49))</f>
        <v>2000</v>
      </c>
      <c r="AC50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Elo]],NA())),AC49))</f>
        <v>1912.8862097597939</v>
      </c>
      <c r="AD50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Elo]],NA())),AD49))</f>
        <v>1985</v>
      </c>
      <c r="AE50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Elo]],NA())),AE49))</f>
        <v>1969.4638697871235</v>
      </c>
      <c r="AF50" s="56">
        <f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Elo]],NA())),AF49))</f>
        <v>2000</v>
      </c>
      <c r="AG50" s="56">
        <f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Elo]],NA())),AG49))</f>
        <v>2000</v>
      </c>
      <c r="AH50" s="56">
        <f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Elo]],NA())),AH49))</f>
        <v>2000</v>
      </c>
      <c r="AI50" s="56">
        <f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Elo]],NA())),AI49))</f>
        <v>2000</v>
      </c>
      <c r="AJ50" s="56">
        <f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Elo]],NA())),AJ49))</f>
        <v>2000</v>
      </c>
      <c r="AK50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Elo]],NA())),AK49))</f>
        <v>2000</v>
      </c>
      <c r="AL50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Elo]],NA())),AL49))</f>
        <v>2000</v>
      </c>
      <c r="AM50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Elo]],NA())),AM49))</f>
        <v>2000</v>
      </c>
      <c r="AN50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Elo]],NA())),AN49))</f>
        <v>2000</v>
      </c>
      <c r="AO50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Elo]],NA())),AO49))</f>
        <v>2000</v>
      </c>
    </row>
    <row r="51" spans="1:41" ht="15.75" customHeight="1">
      <c r="A51" s="25">
        <f>GameData[Game Number]</f>
        <v>48</v>
      </c>
      <c r="B51" s="11" t="str">
        <f>GameData[Winner]</f>
        <v>Joe</v>
      </c>
      <c r="C51" s="11">
        <f ca="1">IFERROR(IF(ROW()&gt;ROW(EloDataCalc[#Headers])+1,_xlfn.IFNA(LOOKUP(2,1/($B$4:INDIRECT("$B"&amp;(ROW()-1))=EloDataCalc[[#This Row],[Winner]]),EloDataCalc[Game Number]),0),0),0)</f>
        <v>0</v>
      </c>
      <c r="D51" s="11">
        <f ca="1">IFERROR(IF(ROW()&gt;ROW(EloDataCalc[#Headers])+1,_xlfn.IFNA(LOOKUP(2,1/($J$4:INDIRECT("$K"&amp;(ROW()-1))=EloDataCalc[[#This Row],[Winner]]),EloDataCalc[Game Number]),0),0),0)</f>
        <v>43</v>
      </c>
      <c r="E51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1981.3466279559077</v>
      </c>
      <c r="F51" s="11">
        <f ca="1">10^(EloDataCalc[Winner Last ELO]/400)</f>
        <v>89818.659655018258</v>
      </c>
      <c r="G51" s="23">
        <f ca="1">EloDataCalc[Winner Rating]/(EloDataCalc[Winner Rating]+EloDataCalc[Loser Rating])</f>
        <v>0.4731814028096985</v>
      </c>
      <c r="H51" s="75">
        <f ca="1">+kFactor[]*(1-EloDataCalc[Winner Expected Score])</f>
        <v>15.804557915709044</v>
      </c>
      <c r="I51" s="21">
        <f ca="1">EloDataCalc[Winner Last ELO]+EloDataCalc[[#This Row],[Winner Elo Change]]</f>
        <v>1997.1511858716167</v>
      </c>
      <c r="J51" s="11" t="str">
        <f>GameData[Loser]</f>
        <v>Veronica</v>
      </c>
      <c r="K51" s="11">
        <f ca="1">IFERROR(IF(ROW()&gt;ROW(EloDataCalc[#Headers])+1,_xlfn.IFNA(LOOKUP(2,1/($B$4:INDIRECT("$B"&amp;(ROW()-1))=EloDataCalc[[#This Row],[Loser]]),EloDataCalc[Game Number]),0),0),0)</f>
        <v>0</v>
      </c>
      <c r="L51" s="11">
        <f ca="1">IFERROR(IF(ROW()&gt;ROW(EloDataCalc[#Headers])+1,_xlfn.IFNA(LOOKUP(2,1/($J$4:INDIRECT("$K"&amp;(ROW()-1))=EloDataCalc[[#This Row],[Loser]]),EloDataCalc[Game Number]),0),0),0)</f>
        <v>0</v>
      </c>
      <c r="M51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2000</v>
      </c>
      <c r="N51" s="11">
        <f ca="1">10^(EloDataCalc[Loser Last ELO]/400)</f>
        <v>100000</v>
      </c>
      <c r="O51" s="23">
        <f ca="1">EloDataCalc[Loser Rating]/(EloDataCalc[Winner Rating]+EloDataCalc[Loser Rating])</f>
        <v>0.52681859719030155</v>
      </c>
      <c r="P51" s="75">
        <f ca="1">kFactor[]*(0-EloDataCalc[Loser Expected Score])</f>
        <v>-15.804557915709047</v>
      </c>
      <c r="Q51" s="21">
        <f ca="1">EloDataCalc[Loser Last ELO]+EloDataCalc[[#This Row],[Loser Elo Change]]</f>
        <v>1984.195442084291</v>
      </c>
      <c r="R51" s="4"/>
      <c r="T51" s="56">
        <f ca="1">IF(ROW()=ROW(Elos[[#Headers],[Selected Player Elo Change]])+1,2000,HLOOKUP(PlayerDashPlayer,Elos[#All],ROW()-1,FALSE))</f>
        <v>2216.1466010587433</v>
      </c>
      <c r="U51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Elo]],NA())),U50))</f>
        <v>2216.1466010587433</v>
      </c>
      <c r="V51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Elo]],NA())),V50))</f>
        <v>2216.1466010587433</v>
      </c>
      <c r="W51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Elo]],NA())),W50))</f>
        <v>1917.2569912812762</v>
      </c>
      <c r="X51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Elo]],NA())),X50))</f>
        <v>2002.8997001571554</v>
      </c>
      <c r="Y51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Elo]],NA())),Y50))</f>
        <v>2015</v>
      </c>
      <c r="Z51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Elo]],NA())),Z50))</f>
        <v>1997.1511858716167</v>
      </c>
      <c r="AA51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Elo]],NA())),AA50))</f>
        <v>2000</v>
      </c>
      <c r="AB51" s="56">
        <f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Elo]],NA())),AB50))</f>
        <v>2000</v>
      </c>
      <c r="AC51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Elo]],NA())),AC50))</f>
        <v>1912.8862097597939</v>
      </c>
      <c r="AD51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Elo]],NA())),AD50))</f>
        <v>1985</v>
      </c>
      <c r="AE51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Elo]],NA())),AE50))</f>
        <v>1969.4638697871235</v>
      </c>
      <c r="AF51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Elo]],NA())),AF50))</f>
        <v>1984.195442084291</v>
      </c>
      <c r="AG51" s="56">
        <f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Elo]],NA())),AG50))</f>
        <v>2000</v>
      </c>
      <c r="AH51" s="56">
        <f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Elo]],NA())),AH50))</f>
        <v>2000</v>
      </c>
      <c r="AI51" s="56">
        <f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Elo]],NA())),AI50))</f>
        <v>2000</v>
      </c>
      <c r="AJ51" s="56">
        <f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Elo]],NA())),AJ50))</f>
        <v>2000</v>
      </c>
      <c r="AK51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Elo]],NA())),AK50))</f>
        <v>2000</v>
      </c>
      <c r="AL51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Elo]],NA())),AL50))</f>
        <v>2000</v>
      </c>
      <c r="AM51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Elo]],NA())),AM50))</f>
        <v>2000</v>
      </c>
      <c r="AN51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Elo]],NA())),AN50))</f>
        <v>2000</v>
      </c>
      <c r="AO51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Elo]],NA())),AO50))</f>
        <v>2000</v>
      </c>
    </row>
    <row r="52" spans="1:41" ht="15.75" customHeight="1">
      <c r="A52" s="25">
        <f>GameData[Game Number]</f>
        <v>49</v>
      </c>
      <c r="B52" s="11" t="str">
        <f>GameData[Winner]</f>
        <v>Ricky</v>
      </c>
      <c r="C52" s="11">
        <f ca="1">IFERROR(IF(ROW()&gt;ROW(EloDataCalc[#Headers])+1,_xlfn.IFNA(LOOKUP(2,1/($B$4:INDIRECT("$B"&amp;(ROW()-1))=EloDataCalc[[#This Row],[Winner]]),EloDataCalc[Game Number]),0),0),0)</f>
        <v>46</v>
      </c>
      <c r="D52" s="11">
        <f ca="1">IFERROR(IF(ROW()&gt;ROW(EloDataCalc[#Headers])+1,_xlfn.IFNA(LOOKUP(2,1/($J$4:INDIRECT("$K"&amp;(ROW()-1))=EloDataCalc[[#This Row],[Winner]]),EloDataCalc[Game Number]),0),0),0)</f>
        <v>29</v>
      </c>
      <c r="E52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2216.1466010587433</v>
      </c>
      <c r="F52" s="11">
        <f ca="1">10^(EloDataCalc[Winner Last ELO]/400)</f>
        <v>347029.58640810585</v>
      </c>
      <c r="G52" s="23">
        <f ca="1">EloDataCalc[Winner Rating]/(EloDataCalc[Winner Rating]+EloDataCalc[Loser Rating])</f>
        <v>0.8481992670805687</v>
      </c>
      <c r="H52" s="75">
        <f ca="1">+kFactor[]*(1-EloDataCalc[Winner Expected Score])</f>
        <v>4.5540219875829386</v>
      </c>
      <c r="I52" s="21">
        <f ca="1">EloDataCalc[Winner Last ELO]+EloDataCalc[[#This Row],[Winner Elo Change]]</f>
        <v>2220.7006230463262</v>
      </c>
      <c r="J52" s="11" t="str">
        <f>GameData[Loser]</f>
        <v>Jim</v>
      </c>
      <c r="K52" s="11">
        <f ca="1">IFERROR(IF(ROW()&gt;ROW(EloDataCalc[#Headers])+1,_xlfn.IFNA(LOOKUP(2,1/($B$4:INDIRECT("$B"&amp;(ROW()-1))=EloDataCalc[[#This Row],[Loser]]),EloDataCalc[Game Number]),0),0),0)</f>
        <v>43</v>
      </c>
      <c r="L52" s="11">
        <f ca="1">IFERROR(IF(ROW()&gt;ROW(EloDataCalc[#Headers])+1,_xlfn.IFNA(LOOKUP(2,1/($J$4:INDIRECT("$K"&amp;(ROW()-1))=EloDataCalc[[#This Row],[Loser]]),EloDataCalc[Game Number]),0),0),0)</f>
        <v>46</v>
      </c>
      <c r="M52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1917.2569912812762</v>
      </c>
      <c r="N52" s="11">
        <f ca="1">10^(EloDataCalc[Loser Last ELO]/400)</f>
        <v>62107.275502365723</v>
      </c>
      <c r="O52" s="23">
        <f ca="1">EloDataCalc[Loser Rating]/(EloDataCalc[Winner Rating]+EloDataCalc[Loser Rating])</f>
        <v>0.15180073291943125</v>
      </c>
      <c r="P52" s="75">
        <f ca="1">kFactor[]*(0-EloDataCalc[Loser Expected Score])</f>
        <v>-4.5540219875829377</v>
      </c>
      <c r="Q52" s="21">
        <f ca="1">EloDataCalc[Loser Last ELO]+EloDataCalc[[#This Row],[Loser Elo Change]]</f>
        <v>1912.7029692936933</v>
      </c>
      <c r="R52" s="4"/>
      <c r="T52" s="56">
        <f ca="1">IF(ROW()=ROW(Elos[[#Headers],[Selected Player Elo Change]])+1,2000,HLOOKUP(PlayerDashPlayer,Elos[#All],ROW()-1,FALSE))</f>
        <v>2220.7006230463262</v>
      </c>
      <c r="U52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Elo]],NA())),U51))</f>
        <v>2220.7006230463262</v>
      </c>
      <c r="V52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Elo]],NA())),V51))</f>
        <v>2220.7006230463262</v>
      </c>
      <c r="W52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Elo]],NA())),W51))</f>
        <v>1912.7029692936933</v>
      </c>
      <c r="X52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Elo]],NA())),X51))</f>
        <v>2002.8997001571554</v>
      </c>
      <c r="Y52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Elo]],NA())),Y51))</f>
        <v>2015</v>
      </c>
      <c r="Z52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Elo]],NA())),Z51))</f>
        <v>1997.1511858716167</v>
      </c>
      <c r="AA52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Elo]],NA())),AA51))</f>
        <v>2000</v>
      </c>
      <c r="AB52" s="56">
        <f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Elo]],NA())),AB51))</f>
        <v>2000</v>
      </c>
      <c r="AC52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Elo]],NA())),AC51))</f>
        <v>1912.8862097597939</v>
      </c>
      <c r="AD52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Elo]],NA())),AD51))</f>
        <v>1985</v>
      </c>
      <c r="AE52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Elo]],NA())),AE51))</f>
        <v>1969.4638697871235</v>
      </c>
      <c r="AF52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Elo]],NA())),AF51))</f>
        <v>1984.195442084291</v>
      </c>
      <c r="AG52" s="56">
        <f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Elo]],NA())),AG51))</f>
        <v>2000</v>
      </c>
      <c r="AH52" s="56">
        <f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Elo]],NA())),AH51))</f>
        <v>2000</v>
      </c>
      <c r="AI52" s="56">
        <f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Elo]],NA())),AI51))</f>
        <v>2000</v>
      </c>
      <c r="AJ52" s="56">
        <f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Elo]],NA())),AJ51))</f>
        <v>2000</v>
      </c>
      <c r="AK52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Elo]],NA())),AK51))</f>
        <v>2000</v>
      </c>
      <c r="AL52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Elo]],NA())),AL51))</f>
        <v>2000</v>
      </c>
      <c r="AM52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Elo]],NA())),AM51))</f>
        <v>2000</v>
      </c>
      <c r="AN52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Elo]],NA())),AN51))</f>
        <v>2000</v>
      </c>
      <c r="AO52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Elo]],NA())),AO51))</f>
        <v>2000</v>
      </c>
    </row>
    <row r="53" spans="1:41" ht="15.75" customHeight="1">
      <c r="A53" s="25">
        <f>GameData[Game Number]</f>
        <v>50</v>
      </c>
      <c r="B53" s="11" t="str">
        <f>GameData[Winner]</f>
        <v>Ricky</v>
      </c>
      <c r="C53" s="11">
        <f ca="1">IFERROR(IF(ROW()&gt;ROW(EloDataCalc[#Headers])+1,_xlfn.IFNA(LOOKUP(2,1/($B$4:INDIRECT("$B"&amp;(ROW()-1))=EloDataCalc[[#This Row],[Winner]]),EloDataCalc[Game Number]),0),0),0)</f>
        <v>49</v>
      </c>
      <c r="D53" s="11">
        <f ca="1">IFERROR(IF(ROW()&gt;ROW(EloDataCalc[#Headers])+1,_xlfn.IFNA(LOOKUP(2,1/($J$4:INDIRECT("$K"&amp;(ROW()-1))=EloDataCalc[[#This Row],[Winner]]),EloDataCalc[Game Number]),0),0),0)</f>
        <v>29</v>
      </c>
      <c r="E53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2220.7006230463262</v>
      </c>
      <c r="F53" s="11">
        <f ca="1">10^(EloDataCalc[Winner Last ELO]/400)</f>
        <v>356247.2804006075</v>
      </c>
      <c r="G53" s="23">
        <f ca="1">EloDataCalc[Winner Rating]/(EloDataCalc[Winner Rating]+EloDataCalc[Loser Rating])</f>
        <v>0.77795055669912627</v>
      </c>
      <c r="H53" s="75">
        <f ca="1">+kFactor[]*(1-EloDataCalc[Winner Expected Score])</f>
        <v>6.6614832990262123</v>
      </c>
      <c r="I53" s="21">
        <f ca="1">EloDataCalc[Winner Last ELO]+EloDataCalc[[#This Row],[Winner Elo Change]]</f>
        <v>2227.3621063453525</v>
      </c>
      <c r="J53" s="11" t="str">
        <f>GameData[Loser]</f>
        <v>Kevin K</v>
      </c>
      <c r="K53" s="11">
        <f ca="1">IFERROR(IF(ROW()&gt;ROW(EloDataCalc[#Headers])+1,_xlfn.IFNA(LOOKUP(2,1/($B$4:INDIRECT("$B"&amp;(ROW()-1))=EloDataCalc[[#This Row],[Loser]]),EloDataCalc[Game Number]),0),0),0)</f>
        <v>40</v>
      </c>
      <c r="L53" s="11">
        <f ca="1">IFERROR(IF(ROW()&gt;ROW(EloDataCalc[#Headers])+1,_xlfn.IFNA(LOOKUP(2,1/($J$4:INDIRECT("$K"&amp;(ROW()-1))=EloDataCalc[[#This Row],[Loser]]),EloDataCalc[Game Number]),0),0),0)</f>
        <v>42</v>
      </c>
      <c r="M53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2002.8997001571554</v>
      </c>
      <c r="N53" s="11">
        <f ca="1">10^(EloDataCalc[Loser Last ELO]/400)</f>
        <v>101683.21059637592</v>
      </c>
      <c r="O53" s="23">
        <f ca="1">EloDataCalc[Loser Rating]/(EloDataCalc[Winner Rating]+EloDataCalc[Loser Rating])</f>
        <v>0.2220494433008737</v>
      </c>
      <c r="P53" s="75">
        <f ca="1">kFactor[]*(0-EloDataCalc[Loser Expected Score])</f>
        <v>-6.6614832990262114</v>
      </c>
      <c r="Q53" s="21">
        <f ca="1">EloDataCalc[Loser Last ELO]+EloDataCalc[[#This Row],[Loser Elo Change]]</f>
        <v>1996.2382168581291</v>
      </c>
      <c r="R53" s="4"/>
      <c r="T53" s="56">
        <f ca="1">IF(ROW()=ROW(Elos[[#Headers],[Selected Player Elo Change]])+1,2000,HLOOKUP(PlayerDashPlayer,Elos[#All],ROW()-1,FALSE))</f>
        <v>2227.3621063453525</v>
      </c>
      <c r="U53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Elo]],NA())),U52))</f>
        <v>2227.3621063453525</v>
      </c>
      <c r="V53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Elo]],NA())),V52))</f>
        <v>2227.3621063453525</v>
      </c>
      <c r="W53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Elo]],NA())),W52))</f>
        <v>1912.7029692936933</v>
      </c>
      <c r="X53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Elo]],NA())),X52))</f>
        <v>1996.2382168581291</v>
      </c>
      <c r="Y53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Elo]],NA())),Y52))</f>
        <v>2015</v>
      </c>
      <c r="Z53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Elo]],NA())),Z52))</f>
        <v>1997.1511858716167</v>
      </c>
      <c r="AA53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Elo]],NA())),AA52))</f>
        <v>2000</v>
      </c>
      <c r="AB53" s="56">
        <f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Elo]],NA())),AB52))</f>
        <v>2000</v>
      </c>
      <c r="AC53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Elo]],NA())),AC52))</f>
        <v>1912.8862097597939</v>
      </c>
      <c r="AD53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Elo]],NA())),AD52))</f>
        <v>1985</v>
      </c>
      <c r="AE53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Elo]],NA())),AE52))</f>
        <v>1969.4638697871235</v>
      </c>
      <c r="AF53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Elo]],NA())),AF52))</f>
        <v>1984.195442084291</v>
      </c>
      <c r="AG53" s="56">
        <f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Elo]],NA())),AG52))</f>
        <v>2000</v>
      </c>
      <c r="AH53" s="56">
        <f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Elo]],NA())),AH52))</f>
        <v>2000</v>
      </c>
      <c r="AI53" s="56">
        <f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Elo]],NA())),AI52))</f>
        <v>2000</v>
      </c>
      <c r="AJ53" s="56">
        <f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Elo]],NA())),AJ52))</f>
        <v>2000</v>
      </c>
      <c r="AK53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Elo]],NA())),AK52))</f>
        <v>2000</v>
      </c>
      <c r="AL53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Elo]],NA())),AL52))</f>
        <v>2000</v>
      </c>
      <c r="AM53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Elo]],NA())),AM52))</f>
        <v>2000</v>
      </c>
      <c r="AN53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Elo]],NA())),AN52))</f>
        <v>2000</v>
      </c>
      <c r="AO53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Elo]],NA())),AO52))</f>
        <v>2000</v>
      </c>
    </row>
    <row r="54" spans="1:41" ht="15.75" customHeight="1">
      <c r="A54" s="25">
        <f>GameData[Game Number]</f>
        <v>51</v>
      </c>
      <c r="B54" s="11" t="str">
        <f>GameData[Winner]</f>
        <v>Kevin K</v>
      </c>
      <c r="C54" s="11">
        <f ca="1">IFERROR(IF(ROW()&gt;ROW(EloDataCalc[#Headers])+1,_xlfn.IFNA(LOOKUP(2,1/($B$4:INDIRECT("$B"&amp;(ROW()-1))=EloDataCalc[[#This Row],[Winner]]),EloDataCalc[Game Number]),0),0),0)</f>
        <v>40</v>
      </c>
      <c r="D54" s="11">
        <f ca="1">IFERROR(IF(ROW()&gt;ROW(EloDataCalc[#Headers])+1,_xlfn.IFNA(LOOKUP(2,1/($J$4:INDIRECT("$K"&amp;(ROW()-1))=EloDataCalc[[#This Row],[Winner]]),EloDataCalc[Game Number]),0),0),0)</f>
        <v>50</v>
      </c>
      <c r="E54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1996.2382168581291</v>
      </c>
      <c r="F54" s="11">
        <f ca="1">10^(EloDataCalc[Winner Last ELO]/400)</f>
        <v>97857.821236259595</v>
      </c>
      <c r="G54" s="23">
        <f ca="1">EloDataCalc[Winner Rating]/(EloDataCalc[Winner Rating]+EloDataCalc[Loser Rating])</f>
        <v>0.61795271064107316</v>
      </c>
      <c r="H54" s="75">
        <f ca="1">+kFactor[]*(1-EloDataCalc[Winner Expected Score])</f>
        <v>11.461418680767805</v>
      </c>
      <c r="I54" s="21">
        <f ca="1">EloDataCalc[Winner Last ELO]+EloDataCalc[[#This Row],[Winner Elo Change]]</f>
        <v>2007.6996355388969</v>
      </c>
      <c r="J54" s="11" t="str">
        <f>GameData[Loser]</f>
        <v>Jim</v>
      </c>
      <c r="K54" s="11">
        <f ca="1">IFERROR(IF(ROW()&gt;ROW(EloDataCalc[#Headers])+1,_xlfn.IFNA(LOOKUP(2,1/($B$4:INDIRECT("$B"&amp;(ROW()-1))=EloDataCalc[[#This Row],[Loser]]),EloDataCalc[Game Number]),0),0),0)</f>
        <v>43</v>
      </c>
      <c r="L54" s="11">
        <f ca="1">IFERROR(IF(ROW()&gt;ROW(EloDataCalc[#Headers])+1,_xlfn.IFNA(LOOKUP(2,1/($J$4:INDIRECT("$K"&amp;(ROW()-1))=EloDataCalc[[#This Row],[Loser]]),EloDataCalc[Game Number]),0),0),0)</f>
        <v>49</v>
      </c>
      <c r="M54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1912.7029692936933</v>
      </c>
      <c r="N54" s="11">
        <f ca="1">10^(EloDataCalc[Loser Last ELO]/400)</f>
        <v>60500.285381220012</v>
      </c>
      <c r="O54" s="23">
        <f ca="1">EloDataCalc[Loser Rating]/(EloDataCalc[Winner Rating]+EloDataCalc[Loser Rating])</f>
        <v>0.38204728935892679</v>
      </c>
      <c r="P54" s="75">
        <f ca="1">kFactor[]*(0-EloDataCalc[Loser Expected Score])</f>
        <v>-11.461418680767803</v>
      </c>
      <c r="Q54" s="21">
        <f ca="1">EloDataCalc[Loser Last ELO]+EloDataCalc[[#This Row],[Loser Elo Change]]</f>
        <v>1901.2415506129255</v>
      </c>
      <c r="R54" s="4"/>
      <c r="T54" s="56">
        <f ca="1">IF(ROW()=ROW(Elos[[#Headers],[Selected Player Elo Change]])+1,2000,HLOOKUP(PlayerDashPlayer,Elos[#All],ROW()-1,FALSE))</f>
        <v>2227.3621063453525</v>
      </c>
      <c r="U54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Elo]],NA())),U53))</f>
        <v>2227.3621063453525</v>
      </c>
      <c r="V54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Elo]],NA())),V53))</f>
        <v>2227.3621063453525</v>
      </c>
      <c r="W54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Elo]],NA())),W53))</f>
        <v>1901.2415506129255</v>
      </c>
      <c r="X54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Elo]],NA())),X53))</f>
        <v>2007.6996355388969</v>
      </c>
      <c r="Y54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Elo]],NA())),Y53))</f>
        <v>2015</v>
      </c>
      <c r="Z54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Elo]],NA())),Z53))</f>
        <v>1997.1511858716167</v>
      </c>
      <c r="AA54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Elo]],NA())),AA53))</f>
        <v>2000</v>
      </c>
      <c r="AB54" s="56">
        <f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Elo]],NA())),AB53))</f>
        <v>2000</v>
      </c>
      <c r="AC54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Elo]],NA())),AC53))</f>
        <v>1912.8862097597939</v>
      </c>
      <c r="AD54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Elo]],NA())),AD53))</f>
        <v>1985</v>
      </c>
      <c r="AE54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Elo]],NA())),AE53))</f>
        <v>1969.4638697871235</v>
      </c>
      <c r="AF54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Elo]],NA())),AF53))</f>
        <v>1984.195442084291</v>
      </c>
      <c r="AG54" s="56">
        <f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Elo]],NA())),AG53))</f>
        <v>2000</v>
      </c>
      <c r="AH54" s="56">
        <f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Elo]],NA())),AH53))</f>
        <v>2000</v>
      </c>
      <c r="AI54" s="56">
        <f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Elo]],NA())),AI53))</f>
        <v>2000</v>
      </c>
      <c r="AJ54" s="56">
        <f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Elo]],NA())),AJ53))</f>
        <v>2000</v>
      </c>
      <c r="AK54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Elo]],NA())),AK53))</f>
        <v>2000</v>
      </c>
      <c r="AL54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Elo]],NA())),AL53))</f>
        <v>2000</v>
      </c>
      <c r="AM54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Elo]],NA())),AM53))</f>
        <v>2000</v>
      </c>
      <c r="AN54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Elo]],NA())),AN53))</f>
        <v>2000</v>
      </c>
      <c r="AO54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Elo]],NA())),AO53))</f>
        <v>2000</v>
      </c>
    </row>
    <row r="55" spans="1:41" ht="15.75" customHeight="1">
      <c r="A55" s="25">
        <f>GameData[Game Number]</f>
        <v>52</v>
      </c>
      <c r="B55" s="11" t="str">
        <f>GameData[Winner]</f>
        <v>Jim</v>
      </c>
      <c r="C55" s="11">
        <f ca="1">IFERROR(IF(ROW()&gt;ROW(EloDataCalc[#Headers])+1,_xlfn.IFNA(LOOKUP(2,1/($B$4:INDIRECT("$B"&amp;(ROW()-1))=EloDataCalc[[#This Row],[Winner]]),EloDataCalc[Game Number]),0),0),0)</f>
        <v>43</v>
      </c>
      <c r="D55" s="11">
        <f ca="1">IFERROR(IF(ROW()&gt;ROW(EloDataCalc[#Headers])+1,_xlfn.IFNA(LOOKUP(2,1/($J$4:INDIRECT("$K"&amp;(ROW()-1))=EloDataCalc[[#This Row],[Winner]]),EloDataCalc[Game Number]),0),0),0)</f>
        <v>51</v>
      </c>
      <c r="E55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1901.2415506129255</v>
      </c>
      <c r="F55" s="11">
        <f ca="1">10^(EloDataCalc[Winner Last ELO]/400)</f>
        <v>56637.474092887744</v>
      </c>
      <c r="G55" s="23">
        <f ca="1">EloDataCalc[Winner Rating]/(EloDataCalc[Winner Rating]+EloDataCalc[Loser Rating])</f>
        <v>0.35141573098972922</v>
      </c>
      <c r="H55" s="75">
        <f ca="1">+kFactor[]*(1-EloDataCalc[Winner Expected Score])</f>
        <v>19.457528070308122</v>
      </c>
      <c r="I55" s="21">
        <f ca="1">EloDataCalc[Winner Last ELO]+EloDataCalc[[#This Row],[Winner Elo Change]]</f>
        <v>1920.6990786832337</v>
      </c>
      <c r="J55" s="11" t="str">
        <f>GameData[Loser]</f>
        <v>Kevin K</v>
      </c>
      <c r="K55" s="11">
        <f ca="1">IFERROR(IF(ROW()&gt;ROW(EloDataCalc[#Headers])+1,_xlfn.IFNA(LOOKUP(2,1/($B$4:INDIRECT("$B"&amp;(ROW()-1))=EloDataCalc[[#This Row],[Loser]]),EloDataCalc[Game Number]),0),0),0)</f>
        <v>51</v>
      </c>
      <c r="L55" s="11">
        <f ca="1">IFERROR(IF(ROW()&gt;ROW(EloDataCalc[#Headers])+1,_xlfn.IFNA(LOOKUP(2,1/($J$4:INDIRECT("$K"&amp;(ROW()-1))=EloDataCalc[[#This Row],[Loser]]),EloDataCalc[Game Number]),0),0),0)</f>
        <v>50</v>
      </c>
      <c r="M55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2007.6996355388969</v>
      </c>
      <c r="N55" s="11">
        <f ca="1">10^(EloDataCalc[Loser Last ELO]/400)</f>
        <v>104531.9588558697</v>
      </c>
      <c r="O55" s="23">
        <f ca="1">EloDataCalc[Loser Rating]/(EloDataCalc[Winner Rating]+EloDataCalc[Loser Rating])</f>
        <v>0.64858426901027089</v>
      </c>
      <c r="P55" s="75">
        <f ca="1">kFactor[]*(0-EloDataCalc[Loser Expected Score])</f>
        <v>-19.457528070308125</v>
      </c>
      <c r="Q55" s="21">
        <f ca="1">EloDataCalc[Loser Last ELO]+EloDataCalc[[#This Row],[Loser Elo Change]]</f>
        <v>1988.2421074685888</v>
      </c>
      <c r="R55" s="4"/>
      <c r="T55" s="56">
        <f ca="1">IF(ROW()=ROW(Elos[[#Headers],[Selected Player Elo Change]])+1,2000,HLOOKUP(PlayerDashPlayer,Elos[#All],ROW()-1,FALSE))</f>
        <v>2227.3621063453525</v>
      </c>
      <c r="U55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Elo]],NA())),U54))</f>
        <v>2227.3621063453525</v>
      </c>
      <c r="V55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Elo]],NA())),V54))</f>
        <v>2227.3621063453525</v>
      </c>
      <c r="W55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Elo]],NA())),W54))</f>
        <v>1920.6990786832337</v>
      </c>
      <c r="X55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Elo]],NA())),X54))</f>
        <v>1988.2421074685888</v>
      </c>
      <c r="Y55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Elo]],NA())),Y54))</f>
        <v>2015</v>
      </c>
      <c r="Z55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Elo]],NA())),Z54))</f>
        <v>1997.1511858716167</v>
      </c>
      <c r="AA55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Elo]],NA())),AA54))</f>
        <v>2000</v>
      </c>
      <c r="AB55" s="56">
        <f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Elo]],NA())),AB54))</f>
        <v>2000</v>
      </c>
      <c r="AC55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Elo]],NA())),AC54))</f>
        <v>1912.8862097597939</v>
      </c>
      <c r="AD55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Elo]],NA())),AD54))</f>
        <v>1985</v>
      </c>
      <c r="AE55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Elo]],NA())),AE54))</f>
        <v>1969.4638697871235</v>
      </c>
      <c r="AF55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Elo]],NA())),AF54))</f>
        <v>1984.195442084291</v>
      </c>
      <c r="AG55" s="56">
        <f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Elo]],NA())),AG54))</f>
        <v>2000</v>
      </c>
      <c r="AH55" s="56">
        <f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Elo]],NA())),AH54))</f>
        <v>2000</v>
      </c>
      <c r="AI55" s="56">
        <f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Elo]],NA())),AI54))</f>
        <v>2000</v>
      </c>
      <c r="AJ55" s="56">
        <f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Elo]],NA())),AJ54))</f>
        <v>2000</v>
      </c>
      <c r="AK55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Elo]],NA())),AK54))</f>
        <v>2000</v>
      </c>
      <c r="AL55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Elo]],NA())),AL54))</f>
        <v>2000</v>
      </c>
      <c r="AM55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Elo]],NA())),AM54))</f>
        <v>2000</v>
      </c>
      <c r="AN55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Elo]],NA())),AN54))</f>
        <v>2000</v>
      </c>
      <c r="AO55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Elo]],NA())),AO54))</f>
        <v>2000</v>
      </c>
    </row>
    <row r="56" spans="1:41" ht="15.75" customHeight="1">
      <c r="A56" s="25">
        <f>GameData[Game Number]</f>
        <v>53</v>
      </c>
      <c r="B56" s="11" t="str">
        <f>GameData[Winner]</f>
        <v>Jason K</v>
      </c>
      <c r="C56" s="11">
        <f ca="1">IFERROR(IF(ROW()&gt;ROW(EloDataCalc[#Headers])+1,_xlfn.IFNA(LOOKUP(2,1/($B$4:INDIRECT("$B"&amp;(ROW()-1))=EloDataCalc[[#This Row],[Winner]]),EloDataCalc[Game Number]),0),0),0)</f>
        <v>47</v>
      </c>
      <c r="D56" s="11">
        <f ca="1">IFERROR(IF(ROW()&gt;ROW(EloDataCalc[#Headers])+1,_xlfn.IFNA(LOOKUP(2,1/($J$4:INDIRECT("$K"&amp;(ROW()-1))=EloDataCalc[[#This Row],[Winner]]),EloDataCalc[Game Number]),0),0),0)</f>
        <v>0</v>
      </c>
      <c r="E56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2015</v>
      </c>
      <c r="F56" s="11">
        <f ca="1">10^(EloDataCalc[Winner Last ELO]/400)</f>
        <v>109018.44923851275</v>
      </c>
      <c r="G56" s="23">
        <f ca="1">EloDataCalc[Winner Rating]/(EloDataCalc[Winner Rating]+EloDataCalc[Loser Rating])</f>
        <v>0.54306649202221124</v>
      </c>
      <c r="H56" s="75">
        <f ca="1">+kFactor[]*(1-EloDataCalc[Winner Expected Score])</f>
        <v>13.708005239333662</v>
      </c>
      <c r="I56" s="21">
        <f ca="1">EloDataCalc[Winner Last ELO]+EloDataCalc[[#This Row],[Winner Elo Change]]</f>
        <v>2028.7080052393337</v>
      </c>
      <c r="J56" s="11" t="str">
        <f>GameData[Loser]</f>
        <v>Jason T</v>
      </c>
      <c r="K56" s="11">
        <f ca="1">IFERROR(IF(ROW()&gt;ROW(EloDataCalc[#Headers])+1,_xlfn.IFNA(LOOKUP(2,1/($B$4:INDIRECT("$B"&amp;(ROW()-1))=EloDataCalc[[#This Row],[Loser]]),EloDataCalc[Game Number]),0),0),0)</f>
        <v>0</v>
      </c>
      <c r="L56" s="11">
        <f ca="1">IFERROR(IF(ROW()&gt;ROW(EloDataCalc[#Headers])+1,_xlfn.IFNA(LOOKUP(2,1/($J$4:INDIRECT("$K"&amp;(ROW()-1))=EloDataCalc[[#This Row],[Loser]]),EloDataCalc[Game Number]),0),0),0)</f>
        <v>47</v>
      </c>
      <c r="M56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1985</v>
      </c>
      <c r="N56" s="11">
        <f ca="1">10^(EloDataCalc[Loser Last ELO]/400)</f>
        <v>91727.593538978166</v>
      </c>
      <c r="O56" s="23">
        <f ca="1">EloDataCalc[Loser Rating]/(EloDataCalc[Winner Rating]+EloDataCalc[Loser Rating])</f>
        <v>0.45693350797778876</v>
      </c>
      <c r="P56" s="75">
        <f ca="1">kFactor[]*(0-EloDataCalc[Loser Expected Score])</f>
        <v>-13.708005239333662</v>
      </c>
      <c r="Q56" s="21">
        <f ca="1">EloDataCalc[Loser Last ELO]+EloDataCalc[[#This Row],[Loser Elo Change]]</f>
        <v>1971.2919947606663</v>
      </c>
      <c r="R56" s="4"/>
      <c r="T56" s="56">
        <f ca="1">IF(ROW()=ROW(Elos[[#Headers],[Selected Player Elo Change]])+1,2000,HLOOKUP(PlayerDashPlayer,Elos[#All],ROW()-1,FALSE))</f>
        <v>2227.3621063453525</v>
      </c>
      <c r="U56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Elo]],NA())),U55))</f>
        <v>2227.3621063453525</v>
      </c>
      <c r="V56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Elo]],NA())),V55))</f>
        <v>2227.3621063453525</v>
      </c>
      <c r="W56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Elo]],NA())),W55))</f>
        <v>1920.6990786832337</v>
      </c>
      <c r="X56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Elo]],NA())),X55))</f>
        <v>1988.2421074685888</v>
      </c>
      <c r="Y56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Elo]],NA())),Y55))</f>
        <v>2028.7080052393337</v>
      </c>
      <c r="Z56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Elo]],NA())),Z55))</f>
        <v>1997.1511858716167</v>
      </c>
      <c r="AA56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Elo]],NA())),AA55))</f>
        <v>2000</v>
      </c>
      <c r="AB56" s="56">
        <f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Elo]],NA())),AB55))</f>
        <v>2000</v>
      </c>
      <c r="AC56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Elo]],NA())),AC55))</f>
        <v>1912.8862097597939</v>
      </c>
      <c r="AD56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Elo]],NA())),AD55))</f>
        <v>1971.2919947606663</v>
      </c>
      <c r="AE56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Elo]],NA())),AE55))</f>
        <v>1969.4638697871235</v>
      </c>
      <c r="AF56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Elo]],NA())),AF55))</f>
        <v>1984.195442084291</v>
      </c>
      <c r="AG56" s="56">
        <f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Elo]],NA())),AG55))</f>
        <v>2000</v>
      </c>
      <c r="AH56" s="56">
        <f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Elo]],NA())),AH55))</f>
        <v>2000</v>
      </c>
      <c r="AI56" s="56">
        <f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Elo]],NA())),AI55))</f>
        <v>2000</v>
      </c>
      <c r="AJ56" s="56">
        <f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Elo]],NA())),AJ55))</f>
        <v>2000</v>
      </c>
      <c r="AK56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Elo]],NA())),AK55))</f>
        <v>2000</v>
      </c>
      <c r="AL56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Elo]],NA())),AL55))</f>
        <v>2000</v>
      </c>
      <c r="AM56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Elo]],NA())),AM55))</f>
        <v>2000</v>
      </c>
      <c r="AN56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Elo]],NA())),AN55))</f>
        <v>2000</v>
      </c>
      <c r="AO56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Elo]],NA())),AO55))</f>
        <v>2000</v>
      </c>
    </row>
    <row r="57" spans="1:41" ht="15.75" customHeight="1">
      <c r="A57" s="25">
        <f>GameData[Game Number]</f>
        <v>54</v>
      </c>
      <c r="B57" s="11" t="str">
        <f>GameData[Winner]</f>
        <v>Ricky</v>
      </c>
      <c r="C57" s="11">
        <f ca="1">IFERROR(IF(ROW()&gt;ROW(EloDataCalc[#Headers])+1,_xlfn.IFNA(LOOKUP(2,1/($B$4:INDIRECT("$B"&amp;(ROW()-1))=EloDataCalc[[#This Row],[Winner]]),EloDataCalc[Game Number]),0),0),0)</f>
        <v>50</v>
      </c>
      <c r="D57" s="11">
        <f ca="1">IFERROR(IF(ROW()&gt;ROW(EloDataCalc[#Headers])+1,_xlfn.IFNA(LOOKUP(2,1/($J$4:INDIRECT("$K"&amp;(ROW()-1))=EloDataCalc[[#This Row],[Winner]]),EloDataCalc[Game Number]),0),0),0)</f>
        <v>29</v>
      </c>
      <c r="E57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2227.3621063453525</v>
      </c>
      <c r="F57" s="11">
        <f ca="1">10^(EloDataCalc[Winner Last ELO]/400)</f>
        <v>370173.44939556875</v>
      </c>
      <c r="G57" s="23">
        <f ca="1">EloDataCalc[Winner Rating]/(EloDataCalc[Winner Rating]+EloDataCalc[Loser Rating])</f>
        <v>0.79842594079828222</v>
      </c>
      <c r="H57" s="75">
        <f ca="1">+kFactor[]*(1-EloDataCalc[Winner Expected Score])</f>
        <v>6.0472217760515337</v>
      </c>
      <c r="I57" s="21">
        <f ca="1">EloDataCalc[Winner Last ELO]+EloDataCalc[[#This Row],[Winner Elo Change]]</f>
        <v>2233.4093281214041</v>
      </c>
      <c r="J57" s="11" t="str">
        <f>GameData[Loser]</f>
        <v>Kevin K</v>
      </c>
      <c r="K57" s="11">
        <f ca="1">IFERROR(IF(ROW()&gt;ROW(EloDataCalc[#Headers])+1,_xlfn.IFNA(LOOKUP(2,1/($B$4:INDIRECT("$B"&amp;(ROW()-1))=EloDataCalc[[#This Row],[Loser]]),EloDataCalc[Game Number]),0),0),0)</f>
        <v>51</v>
      </c>
      <c r="L57" s="11">
        <f ca="1">IFERROR(IF(ROW()&gt;ROW(EloDataCalc[#Headers])+1,_xlfn.IFNA(LOOKUP(2,1/($J$4:INDIRECT("$K"&amp;(ROW()-1))=EloDataCalc[[#This Row],[Loser]]),EloDataCalc[Game Number]),0),0),0)</f>
        <v>52</v>
      </c>
      <c r="M57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1988.2421074685888</v>
      </c>
      <c r="N57" s="11">
        <f ca="1">10^(EloDataCalc[Loser Last ELO]/400)</f>
        <v>93455.586787125823</v>
      </c>
      <c r="O57" s="23">
        <f ca="1">EloDataCalc[Loser Rating]/(EloDataCalc[Winner Rating]+EloDataCalc[Loser Rating])</f>
        <v>0.20157405920171775</v>
      </c>
      <c r="P57" s="75">
        <f ca="1">kFactor[]*(0-EloDataCalc[Loser Expected Score])</f>
        <v>-6.0472217760515328</v>
      </c>
      <c r="Q57" s="21">
        <f ca="1">EloDataCalc[Loser Last ELO]+EloDataCalc[[#This Row],[Loser Elo Change]]</f>
        <v>1982.1948856925371</v>
      </c>
      <c r="R57" s="4"/>
      <c r="T57" s="56">
        <f ca="1">IF(ROW()=ROW(Elos[[#Headers],[Selected Player Elo Change]])+1,2000,HLOOKUP(PlayerDashPlayer,Elos[#All],ROW()-1,FALSE))</f>
        <v>2233.4093281214041</v>
      </c>
      <c r="U57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Elo]],NA())),U56))</f>
        <v>2233.4093281214041</v>
      </c>
      <c r="V57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Elo]],NA())),V56))</f>
        <v>2233.4093281214041</v>
      </c>
      <c r="W57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Elo]],NA())),W56))</f>
        <v>1920.6990786832337</v>
      </c>
      <c r="X57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Elo]],NA())),X56))</f>
        <v>1982.1948856925371</v>
      </c>
      <c r="Y57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Elo]],NA())),Y56))</f>
        <v>2028.7080052393337</v>
      </c>
      <c r="Z57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Elo]],NA())),Z56))</f>
        <v>1997.1511858716167</v>
      </c>
      <c r="AA57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Elo]],NA())),AA56))</f>
        <v>2000</v>
      </c>
      <c r="AB57" s="56">
        <f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Elo]],NA())),AB56))</f>
        <v>2000</v>
      </c>
      <c r="AC57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Elo]],NA())),AC56))</f>
        <v>1912.8862097597939</v>
      </c>
      <c r="AD57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Elo]],NA())),AD56))</f>
        <v>1971.2919947606663</v>
      </c>
      <c r="AE57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Elo]],NA())),AE56))</f>
        <v>1969.4638697871235</v>
      </c>
      <c r="AF57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Elo]],NA())),AF56))</f>
        <v>1984.195442084291</v>
      </c>
      <c r="AG57" s="56">
        <f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Elo]],NA())),AG56))</f>
        <v>2000</v>
      </c>
      <c r="AH57" s="56">
        <f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Elo]],NA())),AH56))</f>
        <v>2000</v>
      </c>
      <c r="AI57" s="56">
        <f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Elo]],NA())),AI56))</f>
        <v>2000</v>
      </c>
      <c r="AJ57" s="56">
        <f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Elo]],NA())),AJ56))</f>
        <v>2000</v>
      </c>
      <c r="AK57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Elo]],NA())),AK56))</f>
        <v>2000</v>
      </c>
      <c r="AL57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Elo]],NA())),AL56))</f>
        <v>2000</v>
      </c>
      <c r="AM57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Elo]],NA())),AM56))</f>
        <v>2000</v>
      </c>
      <c r="AN57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Elo]],NA())),AN56))</f>
        <v>2000</v>
      </c>
      <c r="AO57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Elo]],NA())),AO56))</f>
        <v>2000</v>
      </c>
    </row>
    <row r="58" spans="1:41" ht="15.75" customHeight="1">
      <c r="A58" s="25">
        <f>GameData[Game Number]</f>
        <v>55</v>
      </c>
      <c r="B58" s="11" t="str">
        <f>GameData[Winner]</f>
        <v>Ricky</v>
      </c>
      <c r="C58" s="11">
        <f ca="1">IFERROR(IF(ROW()&gt;ROW(EloDataCalc[#Headers])+1,_xlfn.IFNA(LOOKUP(2,1/($B$4:INDIRECT("$B"&amp;(ROW()-1))=EloDataCalc[[#This Row],[Winner]]),EloDataCalc[Game Number]),0),0),0)</f>
        <v>54</v>
      </c>
      <c r="D58" s="11">
        <f ca="1">IFERROR(IF(ROW()&gt;ROW(EloDataCalc[#Headers])+1,_xlfn.IFNA(LOOKUP(2,1/($J$4:INDIRECT("$K"&amp;(ROW()-1))=EloDataCalc[[#This Row],[Winner]]),EloDataCalc[Game Number]),0),0),0)</f>
        <v>29</v>
      </c>
      <c r="E58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2233.4093281214041</v>
      </c>
      <c r="F58" s="11">
        <f ca="1">10^(EloDataCalc[Winner Last ELO]/400)</f>
        <v>383286.32116662647</v>
      </c>
      <c r="G58" s="23">
        <f ca="1">EloDataCalc[Winner Rating]/(EloDataCalc[Winner Rating]+EloDataCalc[Loser Rating])</f>
        <v>0.85816170365717015</v>
      </c>
      <c r="H58" s="75">
        <f ca="1">+kFactor[]*(1-EloDataCalc[Winner Expected Score])</f>
        <v>4.2551488902848957</v>
      </c>
      <c r="I58" s="21">
        <f ca="1">EloDataCalc[Winner Last ELO]+EloDataCalc[[#This Row],[Winner Elo Change]]</f>
        <v>2237.6644770116891</v>
      </c>
      <c r="J58" s="11" t="str">
        <f>GameData[Loser]</f>
        <v>Jim</v>
      </c>
      <c r="K58" s="11">
        <f ca="1">IFERROR(IF(ROW()&gt;ROW(EloDataCalc[#Headers])+1,_xlfn.IFNA(LOOKUP(2,1/($B$4:INDIRECT("$B"&amp;(ROW()-1))=EloDataCalc[[#This Row],[Loser]]),EloDataCalc[Game Number]),0),0),0)</f>
        <v>52</v>
      </c>
      <c r="L58" s="11">
        <f ca="1">IFERROR(IF(ROW()&gt;ROW(EloDataCalc[#Headers])+1,_xlfn.IFNA(LOOKUP(2,1/($J$4:INDIRECT("$K"&amp;(ROW()-1))=EloDataCalc[[#This Row],[Loser]]),EloDataCalc[Game Number]),0),0),0)</f>
        <v>51</v>
      </c>
      <c r="M58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1920.6990786832337</v>
      </c>
      <c r="N58" s="11">
        <f ca="1">10^(EloDataCalc[Loser Last ELO]/400)</f>
        <v>63350.157172130537</v>
      </c>
      <c r="O58" s="23">
        <f ca="1">EloDataCalc[Loser Rating]/(EloDataCalc[Winner Rating]+EloDataCalc[Loser Rating])</f>
        <v>0.14183829634282988</v>
      </c>
      <c r="P58" s="75">
        <f ca="1">kFactor[]*(0-EloDataCalc[Loser Expected Score])</f>
        <v>-4.2551488902848966</v>
      </c>
      <c r="Q58" s="21">
        <f ca="1">EloDataCalc[Loser Last ELO]+EloDataCalc[[#This Row],[Loser Elo Change]]</f>
        <v>1916.4439297929487</v>
      </c>
      <c r="R58" s="4"/>
      <c r="T58" s="56">
        <f ca="1">IF(ROW()=ROW(Elos[[#Headers],[Selected Player Elo Change]])+1,2000,HLOOKUP(PlayerDashPlayer,Elos[#All],ROW()-1,FALSE))</f>
        <v>2237.6644770116891</v>
      </c>
      <c r="U58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Elo]],NA())),U57))</f>
        <v>2237.6644770116891</v>
      </c>
      <c r="V58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Elo]],NA())),V57))</f>
        <v>2237.6644770116891</v>
      </c>
      <c r="W58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Elo]],NA())),W57))</f>
        <v>1916.4439297929487</v>
      </c>
      <c r="X58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Elo]],NA())),X57))</f>
        <v>1982.1948856925371</v>
      </c>
      <c r="Y58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Elo]],NA())),Y57))</f>
        <v>2028.7080052393337</v>
      </c>
      <c r="Z58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Elo]],NA())),Z57))</f>
        <v>1997.1511858716167</v>
      </c>
      <c r="AA58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Elo]],NA())),AA57))</f>
        <v>2000</v>
      </c>
      <c r="AB58" s="56">
        <f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Elo]],NA())),AB57))</f>
        <v>2000</v>
      </c>
      <c r="AC58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Elo]],NA())),AC57))</f>
        <v>1912.8862097597939</v>
      </c>
      <c r="AD58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Elo]],NA())),AD57))</f>
        <v>1971.2919947606663</v>
      </c>
      <c r="AE58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Elo]],NA())),AE57))</f>
        <v>1969.4638697871235</v>
      </c>
      <c r="AF58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Elo]],NA())),AF57))</f>
        <v>1984.195442084291</v>
      </c>
      <c r="AG58" s="56">
        <f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Elo]],NA())),AG57))</f>
        <v>2000</v>
      </c>
      <c r="AH58" s="56">
        <f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Elo]],NA())),AH57))</f>
        <v>2000</v>
      </c>
      <c r="AI58" s="56">
        <f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Elo]],NA())),AI57))</f>
        <v>2000</v>
      </c>
      <c r="AJ58" s="56">
        <f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Elo]],NA())),AJ57))</f>
        <v>2000</v>
      </c>
      <c r="AK58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Elo]],NA())),AK57))</f>
        <v>2000</v>
      </c>
      <c r="AL58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Elo]],NA())),AL57))</f>
        <v>2000</v>
      </c>
      <c r="AM58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Elo]],NA())),AM57))</f>
        <v>2000</v>
      </c>
      <c r="AN58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Elo]],NA())),AN57))</f>
        <v>2000</v>
      </c>
      <c r="AO58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Elo]],NA())),AO57))</f>
        <v>2000</v>
      </c>
    </row>
    <row r="59" spans="1:41" ht="15.75" customHeight="1">
      <c r="A59" s="25">
        <f>GameData[Game Number]</f>
        <v>56</v>
      </c>
      <c r="B59" s="11" t="str">
        <f>GameData[Winner]</f>
        <v>Steven</v>
      </c>
      <c r="C59" s="11">
        <f ca="1">IFERROR(IF(ROW()&gt;ROW(EloDataCalc[#Headers])+1,_xlfn.IFNA(LOOKUP(2,1/($B$4:INDIRECT("$B"&amp;(ROW()-1))=EloDataCalc[[#This Row],[Winner]]),EloDataCalc[Game Number]),0),0),0)</f>
        <v>0</v>
      </c>
      <c r="D59" s="11">
        <f ca="1">IFERROR(IF(ROW()&gt;ROW(EloDataCalc[#Headers])+1,_xlfn.IFNA(LOOKUP(2,1/($J$4:INDIRECT("$K"&amp;(ROW()-1))=EloDataCalc[[#This Row],[Winner]]),EloDataCalc[Game Number]),0),0),0)</f>
        <v>0</v>
      </c>
      <c r="E59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2000</v>
      </c>
      <c r="F59" s="11">
        <f ca="1">10^(EloDataCalc[Winner Last ELO]/400)</f>
        <v>100000</v>
      </c>
      <c r="G59" s="23">
        <f ca="1">EloDataCalc[Winner Rating]/(EloDataCalc[Winner Rating]+EloDataCalc[Loser Rating])</f>
        <v>0.45877962653524712</v>
      </c>
      <c r="H59" s="75">
        <f ca="1">+kFactor[]*(1-EloDataCalc[Winner Expected Score])</f>
        <v>16.236611203942587</v>
      </c>
      <c r="I59" s="21">
        <f ca="1">EloDataCalc[Winner Last ELO]+EloDataCalc[[#This Row],[Winner Elo Change]]</f>
        <v>2016.2366112039426</v>
      </c>
      <c r="J59" s="11" t="str">
        <f>GameData[Loser]</f>
        <v>Jason K</v>
      </c>
      <c r="K59" s="11">
        <f ca="1">IFERROR(IF(ROW()&gt;ROW(EloDataCalc[#Headers])+1,_xlfn.IFNA(LOOKUP(2,1/($B$4:INDIRECT("$B"&amp;(ROW()-1))=EloDataCalc[[#This Row],[Loser]]),EloDataCalc[Game Number]),0),0),0)</f>
        <v>53</v>
      </c>
      <c r="L59" s="11">
        <f ca="1">IFERROR(IF(ROW()&gt;ROW(EloDataCalc[#Headers])+1,_xlfn.IFNA(LOOKUP(2,1/($J$4:INDIRECT("$K"&amp;(ROW()-1))=EloDataCalc[[#This Row],[Loser]]),EloDataCalc[Game Number]),0),0),0)</f>
        <v>0</v>
      </c>
      <c r="M59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2028.7080052393337</v>
      </c>
      <c r="N59" s="11">
        <f ca="1">10^(EloDataCalc[Loser Last ELO]/400)</f>
        <v>117969.57453235381</v>
      </c>
      <c r="O59" s="23">
        <f ca="1">EloDataCalc[Loser Rating]/(EloDataCalc[Winner Rating]+EloDataCalc[Loser Rating])</f>
        <v>0.54122037346475282</v>
      </c>
      <c r="P59" s="75">
        <f ca="1">kFactor[]*(0-EloDataCalc[Loser Expected Score])</f>
        <v>-16.236611203942584</v>
      </c>
      <c r="Q59" s="21">
        <f ca="1">EloDataCalc[Loser Last ELO]+EloDataCalc[[#This Row],[Loser Elo Change]]</f>
        <v>2012.4713940353911</v>
      </c>
      <c r="R59" s="4"/>
      <c r="T59" s="56">
        <f ca="1">IF(ROW()=ROW(Elos[[#Headers],[Selected Player Elo Change]])+1,2000,HLOOKUP(PlayerDashPlayer,Elos[#All],ROW()-1,FALSE))</f>
        <v>2237.6644770116891</v>
      </c>
      <c r="U59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Elo]],NA())),U58))</f>
        <v>2237.6644770116891</v>
      </c>
      <c r="V59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Elo]],NA())),V58))</f>
        <v>2237.6644770116891</v>
      </c>
      <c r="W59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Elo]],NA())),W58))</f>
        <v>1916.4439297929487</v>
      </c>
      <c r="X59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Elo]],NA())),X58))</f>
        <v>1982.1948856925371</v>
      </c>
      <c r="Y59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Elo]],NA())),Y58))</f>
        <v>2012.4713940353911</v>
      </c>
      <c r="Z59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Elo]],NA())),Z58))</f>
        <v>1997.1511858716167</v>
      </c>
      <c r="AA59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Elo]],NA())),AA58))</f>
        <v>2000</v>
      </c>
      <c r="AB59" s="56">
        <f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Elo]],NA())),AB58))</f>
        <v>2000</v>
      </c>
      <c r="AC59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Elo]],NA())),AC58))</f>
        <v>1912.8862097597939</v>
      </c>
      <c r="AD59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Elo]],NA())),AD58))</f>
        <v>1971.2919947606663</v>
      </c>
      <c r="AE59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Elo]],NA())),AE58))</f>
        <v>1969.4638697871235</v>
      </c>
      <c r="AF59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Elo]],NA())),AF58))</f>
        <v>1984.195442084291</v>
      </c>
      <c r="AG59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Elo]],NA())),AG58))</f>
        <v>2016.2366112039426</v>
      </c>
      <c r="AH59" s="56">
        <f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Elo]],NA())),AH58))</f>
        <v>2000</v>
      </c>
      <c r="AI59" s="56">
        <f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Elo]],NA())),AI58))</f>
        <v>2000</v>
      </c>
      <c r="AJ59" s="56">
        <f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Elo]],NA())),AJ58))</f>
        <v>2000</v>
      </c>
      <c r="AK59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Elo]],NA())),AK58))</f>
        <v>2000</v>
      </c>
      <c r="AL59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Elo]],NA())),AL58))</f>
        <v>2000</v>
      </c>
      <c r="AM59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Elo]],NA())),AM58))</f>
        <v>2000</v>
      </c>
      <c r="AN59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Elo]],NA())),AN58))</f>
        <v>2000</v>
      </c>
      <c r="AO59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Elo]],NA())),AO58))</f>
        <v>2000</v>
      </c>
    </row>
    <row r="60" spans="1:41" ht="15.75" customHeight="1">
      <c r="A60" s="25">
        <f>GameData[Game Number]</f>
        <v>57</v>
      </c>
      <c r="B60" s="11" t="str">
        <f>GameData[Winner]</f>
        <v>Jim</v>
      </c>
      <c r="C60" s="11">
        <f ca="1">IFERROR(IF(ROW()&gt;ROW(EloDataCalc[#Headers])+1,_xlfn.IFNA(LOOKUP(2,1/($B$4:INDIRECT("$B"&amp;(ROW()-1))=EloDataCalc[[#This Row],[Winner]]),EloDataCalc[Game Number]),0),0),0)</f>
        <v>52</v>
      </c>
      <c r="D60" s="11">
        <f ca="1">IFERROR(IF(ROW()&gt;ROW(EloDataCalc[#Headers])+1,_xlfn.IFNA(LOOKUP(2,1/($J$4:INDIRECT("$K"&amp;(ROW()-1))=EloDataCalc[[#This Row],[Winner]]),EloDataCalc[Game Number]),0),0),0)</f>
        <v>55</v>
      </c>
      <c r="E60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1916.4439297929487</v>
      </c>
      <c r="F60" s="11">
        <f ca="1">10^(EloDataCalc[Winner Last ELO]/400)</f>
        <v>61817.270402139417</v>
      </c>
      <c r="G60" s="23">
        <f ca="1">EloDataCalc[Winner Rating]/(EloDataCalc[Winner Rating]+EloDataCalc[Loser Rating])</f>
        <v>0.40649043604761947</v>
      </c>
      <c r="H60" s="75">
        <f ca="1">+kFactor[]*(1-EloDataCalc[Winner Expected Score])</f>
        <v>17.805286918571415</v>
      </c>
      <c r="I60" s="21">
        <f ca="1">EloDataCalc[Winner Last ELO]+EloDataCalc[[#This Row],[Winner Elo Change]]</f>
        <v>1934.2492167115201</v>
      </c>
      <c r="J60" s="11" t="str">
        <f>GameData[Loser]</f>
        <v>Kevin K</v>
      </c>
      <c r="K60" s="11">
        <f ca="1">IFERROR(IF(ROW()&gt;ROW(EloDataCalc[#Headers])+1,_xlfn.IFNA(LOOKUP(2,1/($B$4:INDIRECT("$B"&amp;(ROW()-1))=EloDataCalc[[#This Row],[Loser]]),EloDataCalc[Game Number]),0),0),0)</f>
        <v>51</v>
      </c>
      <c r="L60" s="11">
        <f ca="1">IFERROR(IF(ROW()&gt;ROW(EloDataCalc[#Headers])+1,_xlfn.IFNA(LOOKUP(2,1/($J$4:INDIRECT("$K"&amp;(ROW()-1))=EloDataCalc[[#This Row],[Loser]]),EloDataCalc[Game Number]),0),0),0)</f>
        <v>54</v>
      </c>
      <c r="M60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1982.1948856925371</v>
      </c>
      <c r="N60" s="11">
        <f ca="1">10^(EloDataCalc[Loser Last ELO]/400)</f>
        <v>90258.313474322713</v>
      </c>
      <c r="O60" s="23">
        <f ca="1">EloDataCalc[Loser Rating]/(EloDataCalc[Winner Rating]+EloDataCalc[Loser Rating])</f>
        <v>0.59350956395238053</v>
      </c>
      <c r="P60" s="75">
        <f ca="1">kFactor[]*(0-EloDataCalc[Loser Expected Score])</f>
        <v>-17.805286918571415</v>
      </c>
      <c r="Q60" s="21">
        <f ca="1">EloDataCalc[Loser Last ELO]+EloDataCalc[[#This Row],[Loser Elo Change]]</f>
        <v>1964.3895987739656</v>
      </c>
      <c r="R60" s="4"/>
      <c r="T60" s="56">
        <f ca="1">IF(ROW()=ROW(Elos[[#Headers],[Selected Player Elo Change]])+1,2000,HLOOKUP(PlayerDashPlayer,Elos[#All],ROW()-1,FALSE))</f>
        <v>2237.6644770116891</v>
      </c>
      <c r="U60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Elo]],NA())),U59))</f>
        <v>2237.6644770116891</v>
      </c>
      <c r="V60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Elo]],NA())),V59))</f>
        <v>2237.6644770116891</v>
      </c>
      <c r="W60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Elo]],NA())),W59))</f>
        <v>1934.2492167115201</v>
      </c>
      <c r="X60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Elo]],NA())),X59))</f>
        <v>1964.3895987739656</v>
      </c>
      <c r="Y60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Elo]],NA())),Y59))</f>
        <v>2012.4713940353911</v>
      </c>
      <c r="Z60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Elo]],NA())),Z59))</f>
        <v>1997.1511858716167</v>
      </c>
      <c r="AA60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Elo]],NA())),AA59))</f>
        <v>2000</v>
      </c>
      <c r="AB60" s="56">
        <f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Elo]],NA())),AB59))</f>
        <v>2000</v>
      </c>
      <c r="AC60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Elo]],NA())),AC59))</f>
        <v>1912.8862097597939</v>
      </c>
      <c r="AD60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Elo]],NA())),AD59))</f>
        <v>1971.2919947606663</v>
      </c>
      <c r="AE60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Elo]],NA())),AE59))</f>
        <v>1969.4638697871235</v>
      </c>
      <c r="AF60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Elo]],NA())),AF59))</f>
        <v>1984.195442084291</v>
      </c>
      <c r="AG60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Elo]],NA())),AG59))</f>
        <v>2016.2366112039426</v>
      </c>
      <c r="AH60" s="56">
        <f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Elo]],NA())),AH59))</f>
        <v>2000</v>
      </c>
      <c r="AI60" s="56">
        <f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Elo]],NA())),AI59))</f>
        <v>2000</v>
      </c>
      <c r="AJ60" s="56">
        <f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Elo]],NA())),AJ59))</f>
        <v>2000</v>
      </c>
      <c r="AK60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Elo]],NA())),AK59))</f>
        <v>2000</v>
      </c>
      <c r="AL60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Elo]],NA())),AL59))</f>
        <v>2000</v>
      </c>
      <c r="AM60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Elo]],NA())),AM59))</f>
        <v>2000</v>
      </c>
      <c r="AN60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Elo]],NA())),AN59))</f>
        <v>2000</v>
      </c>
      <c r="AO60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Elo]],NA())),AO59))</f>
        <v>2000</v>
      </c>
    </row>
    <row r="61" spans="1:41" ht="15.75" customHeight="1">
      <c r="A61" s="25">
        <f>GameData[Game Number]</f>
        <v>58</v>
      </c>
      <c r="B61" s="11" t="str">
        <f>GameData[Winner]</f>
        <v>Ricky</v>
      </c>
      <c r="C61" s="11">
        <f ca="1">IFERROR(IF(ROW()&gt;ROW(EloDataCalc[#Headers])+1,_xlfn.IFNA(LOOKUP(2,1/($B$4:INDIRECT("$B"&amp;(ROW()-1))=EloDataCalc[[#This Row],[Winner]]),EloDataCalc[Game Number]),0),0),0)</f>
        <v>55</v>
      </c>
      <c r="D61" s="11">
        <f ca="1">IFERROR(IF(ROW()&gt;ROW(EloDataCalc[#Headers])+1,_xlfn.IFNA(LOOKUP(2,1/($J$4:INDIRECT("$K"&amp;(ROW()-1))=EloDataCalc[[#This Row],[Winner]]),EloDataCalc[Game Number]),0),0),0)</f>
        <v>29</v>
      </c>
      <c r="E61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2237.6644770116891</v>
      </c>
      <c r="F61" s="11">
        <f ca="1">10^(EloDataCalc[Winner Last ELO]/400)</f>
        <v>392790.69635195588</v>
      </c>
      <c r="G61" s="23">
        <f ca="1">EloDataCalc[Winner Rating]/(EloDataCalc[Winner Rating]+EloDataCalc[Loser Rating])</f>
        <v>0.82822461254826418</v>
      </c>
      <c r="H61" s="75">
        <f ca="1">+kFactor[]*(1-EloDataCalc[Winner Expected Score])</f>
        <v>5.1532616235520745</v>
      </c>
      <c r="I61" s="21">
        <f ca="1">EloDataCalc[Winner Last ELO]+EloDataCalc[[#This Row],[Winner Elo Change]]</f>
        <v>2242.8177386352413</v>
      </c>
      <c r="J61" s="11" t="str">
        <f>GameData[Loser]</f>
        <v>Kevin K</v>
      </c>
      <c r="K61" s="11">
        <f ca="1">IFERROR(IF(ROW()&gt;ROW(EloDataCalc[#Headers])+1,_xlfn.IFNA(LOOKUP(2,1/($B$4:INDIRECT("$B"&amp;(ROW()-1))=EloDataCalc[[#This Row],[Loser]]),EloDataCalc[Game Number]),0),0),0)</f>
        <v>51</v>
      </c>
      <c r="L61" s="11">
        <f ca="1">IFERROR(IF(ROW()&gt;ROW(EloDataCalc[#Headers])+1,_xlfn.IFNA(LOOKUP(2,1/($J$4:INDIRECT("$K"&amp;(ROW()-1))=EloDataCalc[[#This Row],[Loser]]),EloDataCalc[Game Number]),0),0),0)</f>
        <v>57</v>
      </c>
      <c r="M61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1964.3895987739656</v>
      </c>
      <c r="N61" s="11">
        <f ca="1">10^(EloDataCalc[Loser Last ELO]/400)</f>
        <v>81465.550565683603</v>
      </c>
      <c r="O61" s="23">
        <f ca="1">EloDataCalc[Loser Rating]/(EloDataCalc[Winner Rating]+EloDataCalc[Loser Rating])</f>
        <v>0.17177538745173579</v>
      </c>
      <c r="P61" s="75">
        <f ca="1">kFactor[]*(0-EloDataCalc[Loser Expected Score])</f>
        <v>-5.1532616235520736</v>
      </c>
      <c r="Q61" s="21">
        <f ca="1">EloDataCalc[Loser Last ELO]+EloDataCalc[[#This Row],[Loser Elo Change]]</f>
        <v>1959.2363371504136</v>
      </c>
      <c r="R61" s="4"/>
      <c r="T61" s="56">
        <f ca="1">IF(ROW()=ROW(Elos[[#Headers],[Selected Player Elo Change]])+1,2000,HLOOKUP(PlayerDashPlayer,Elos[#All],ROW()-1,FALSE))</f>
        <v>2242.8177386352413</v>
      </c>
      <c r="U61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Elo]],NA())),U60))</f>
        <v>2242.8177386352413</v>
      </c>
      <c r="V61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Elo]],NA())),V60))</f>
        <v>2242.8177386352413</v>
      </c>
      <c r="W61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Elo]],NA())),W60))</f>
        <v>1934.2492167115201</v>
      </c>
      <c r="X61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Elo]],NA())),X60))</f>
        <v>1959.2363371504136</v>
      </c>
      <c r="Y61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Elo]],NA())),Y60))</f>
        <v>2012.4713940353911</v>
      </c>
      <c r="Z61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Elo]],NA())),Z60))</f>
        <v>1997.1511858716167</v>
      </c>
      <c r="AA61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Elo]],NA())),AA60))</f>
        <v>2000</v>
      </c>
      <c r="AB61" s="56">
        <f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Elo]],NA())),AB60))</f>
        <v>2000</v>
      </c>
      <c r="AC61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Elo]],NA())),AC60))</f>
        <v>1912.8862097597939</v>
      </c>
      <c r="AD61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Elo]],NA())),AD60))</f>
        <v>1971.2919947606663</v>
      </c>
      <c r="AE61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Elo]],NA())),AE60))</f>
        <v>1969.4638697871235</v>
      </c>
      <c r="AF61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Elo]],NA())),AF60))</f>
        <v>1984.195442084291</v>
      </c>
      <c r="AG61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Elo]],NA())),AG60))</f>
        <v>2016.2366112039426</v>
      </c>
      <c r="AH61" s="56">
        <f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Elo]],NA())),AH60))</f>
        <v>2000</v>
      </c>
      <c r="AI61" s="56">
        <f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Elo]],NA())),AI60))</f>
        <v>2000</v>
      </c>
      <c r="AJ61" s="56">
        <f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Elo]],NA())),AJ60))</f>
        <v>2000</v>
      </c>
      <c r="AK61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Elo]],NA())),AK60))</f>
        <v>2000</v>
      </c>
      <c r="AL61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Elo]],NA())),AL60))</f>
        <v>2000</v>
      </c>
      <c r="AM61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Elo]],NA())),AM60))</f>
        <v>2000</v>
      </c>
      <c r="AN61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Elo]],NA())),AN60))</f>
        <v>2000</v>
      </c>
      <c r="AO61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Elo]],NA())),AO60))</f>
        <v>2000</v>
      </c>
    </row>
    <row r="62" spans="1:41" ht="15.75" customHeight="1">
      <c r="A62" s="25">
        <f>GameData[Game Number]</f>
        <v>59</v>
      </c>
      <c r="B62" s="11" t="str">
        <f>GameData[Winner]</f>
        <v>L - Jim</v>
      </c>
      <c r="C62" s="11">
        <f ca="1">IFERROR(IF(ROW()&gt;ROW(EloDataCalc[#Headers])+1,_xlfn.IFNA(LOOKUP(2,1/($B$4:INDIRECT("$B"&amp;(ROW()-1))=EloDataCalc[[#This Row],[Winner]]),EloDataCalc[Game Number]),0),0),0)</f>
        <v>0</v>
      </c>
      <c r="D62" s="11">
        <f ca="1">IFERROR(IF(ROW()&gt;ROW(EloDataCalc[#Headers])+1,_xlfn.IFNA(LOOKUP(2,1/($J$4:INDIRECT("$K"&amp;(ROW()-1))=EloDataCalc[[#This Row],[Winner]]),EloDataCalc[Game Number]),0),0),0)</f>
        <v>0</v>
      </c>
      <c r="E62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2000</v>
      </c>
      <c r="F62" s="11">
        <f ca="1">10^(EloDataCalc[Winner Last ELO]/400)</f>
        <v>100000</v>
      </c>
      <c r="G62" s="23">
        <f ca="1">EloDataCalc[Winner Rating]/(EloDataCalc[Winner Rating]+EloDataCalc[Loser Rating])</f>
        <v>0.50409968121351467</v>
      </c>
      <c r="H62" s="75">
        <f ca="1">+kFactor[]*(1-EloDataCalc[Winner Expected Score])</f>
        <v>14.877009563594561</v>
      </c>
      <c r="I62" s="21">
        <f ca="1">EloDataCalc[Winner Last ELO]+EloDataCalc[[#This Row],[Winner Elo Change]]</f>
        <v>2014.8770095635946</v>
      </c>
      <c r="J62" s="11" t="str">
        <f>GameData[Loser]</f>
        <v>Joe</v>
      </c>
      <c r="K62" s="11">
        <f ca="1">IFERROR(IF(ROW()&gt;ROW(EloDataCalc[#Headers])+1,_xlfn.IFNA(LOOKUP(2,1/($B$4:INDIRECT("$B"&amp;(ROW()-1))=EloDataCalc[[#This Row],[Loser]]),EloDataCalc[Game Number]),0),0),0)</f>
        <v>48</v>
      </c>
      <c r="L62" s="11">
        <f ca="1">IFERROR(IF(ROW()&gt;ROW(EloDataCalc[#Headers])+1,_xlfn.IFNA(LOOKUP(2,1/($J$4:INDIRECT("$K"&amp;(ROW()-1))=EloDataCalc[[#This Row],[Loser]]),EloDataCalc[Game Number]),0),0),0)</f>
        <v>43</v>
      </c>
      <c r="M62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1997.1511858716167</v>
      </c>
      <c r="N62" s="11">
        <f ca="1">10^(EloDataCalc[Loser Last ELO]/400)</f>
        <v>98373.464072167029</v>
      </c>
      <c r="O62" s="23">
        <f ca="1">EloDataCalc[Loser Rating]/(EloDataCalc[Winner Rating]+EloDataCalc[Loser Rating])</f>
        <v>0.49590031878648538</v>
      </c>
      <c r="P62" s="75">
        <f ca="1">kFactor[]*(0-EloDataCalc[Loser Expected Score])</f>
        <v>-14.877009563594562</v>
      </c>
      <c r="Q62" s="21">
        <f ca="1">EloDataCalc[Loser Last ELO]+EloDataCalc[[#This Row],[Loser Elo Change]]</f>
        <v>1982.2741763080221</v>
      </c>
      <c r="R62" s="4"/>
      <c r="T62" s="56">
        <f ca="1">IF(ROW()=ROW(Elos[[#Headers],[Selected Player Elo Change]])+1,2000,HLOOKUP(PlayerDashPlayer,Elos[#All],ROW()-1,FALSE))</f>
        <v>2242.8177386352413</v>
      </c>
      <c r="U62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Elo]],NA())),U61))</f>
        <v>2242.8177386352413</v>
      </c>
      <c r="V62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Elo]],NA())),V61))</f>
        <v>2242.8177386352413</v>
      </c>
      <c r="W62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Elo]],NA())),W61))</f>
        <v>1934.2492167115201</v>
      </c>
      <c r="X62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Elo]],NA())),X61))</f>
        <v>1959.2363371504136</v>
      </c>
      <c r="Y62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Elo]],NA())),Y61))</f>
        <v>2012.4713940353911</v>
      </c>
      <c r="Z62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Elo]],NA())),Z61))</f>
        <v>1982.2741763080221</v>
      </c>
      <c r="AA62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Elo]],NA())),AA61))</f>
        <v>2000</v>
      </c>
      <c r="AB62" s="56">
        <f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Elo]],NA())),AB61))</f>
        <v>2000</v>
      </c>
      <c r="AC62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Elo]],NA())),AC61))</f>
        <v>1912.8862097597939</v>
      </c>
      <c r="AD62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Elo]],NA())),AD61))</f>
        <v>1971.2919947606663</v>
      </c>
      <c r="AE62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Elo]],NA())),AE61))</f>
        <v>1969.4638697871235</v>
      </c>
      <c r="AF62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Elo]],NA())),AF61))</f>
        <v>1984.195442084291</v>
      </c>
      <c r="AG62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Elo]],NA())),AG61))</f>
        <v>2016.2366112039426</v>
      </c>
      <c r="AH62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Elo]],NA())),AH61))</f>
        <v>2014.8770095635946</v>
      </c>
      <c r="AI62" s="56">
        <f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Elo]],NA())),AI61))</f>
        <v>2000</v>
      </c>
      <c r="AJ62" s="56">
        <f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Elo]],NA())),AJ61))</f>
        <v>2000</v>
      </c>
      <c r="AK62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Elo]],NA())),AK61))</f>
        <v>2000</v>
      </c>
      <c r="AL62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Elo]],NA())),AL61))</f>
        <v>2000</v>
      </c>
      <c r="AM62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Elo]],NA())),AM61))</f>
        <v>2000</v>
      </c>
      <c r="AN62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Elo]],NA())),AN61))</f>
        <v>2000</v>
      </c>
      <c r="AO62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Elo]],NA())),AO61))</f>
        <v>2000</v>
      </c>
    </row>
    <row r="63" spans="1:41" ht="15.75" customHeight="1">
      <c r="A63" s="25">
        <f>GameData[Game Number]</f>
        <v>60</v>
      </c>
      <c r="B63" s="11" t="str">
        <f>GameData[Winner]</f>
        <v>Kevin L</v>
      </c>
      <c r="C63" s="11">
        <f ca="1">IFERROR(IF(ROW()&gt;ROW(EloDataCalc[#Headers])+1,_xlfn.IFNA(LOOKUP(2,1/($B$4:INDIRECT("$B"&amp;(ROW()-1))=EloDataCalc[[#This Row],[Winner]]),EloDataCalc[Game Number]),0),0),0)</f>
        <v>0</v>
      </c>
      <c r="D63" s="11">
        <f ca="1">IFERROR(IF(ROW()&gt;ROW(EloDataCalc[#Headers])+1,_xlfn.IFNA(LOOKUP(2,1/($J$4:INDIRECT("$K"&amp;(ROW()-1))=EloDataCalc[[#This Row],[Winner]]),EloDataCalc[Game Number]),0),0),0)</f>
        <v>0</v>
      </c>
      <c r="E63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2000</v>
      </c>
      <c r="F63" s="11">
        <f ca="1">10^(EloDataCalc[Winner Last ELO]/400)</f>
        <v>100000</v>
      </c>
      <c r="G63" s="23">
        <f ca="1">EloDataCalc[Winner Rating]/(EloDataCalc[Winner Rating]+EloDataCalc[Loser Rating])</f>
        <v>0.5</v>
      </c>
      <c r="H63" s="75">
        <f ca="1">+kFactor[]*(1-EloDataCalc[Winner Expected Score])</f>
        <v>15</v>
      </c>
      <c r="I63" s="21">
        <f ca="1">EloDataCalc[Winner Last ELO]+EloDataCalc[[#This Row],[Winner Elo Change]]</f>
        <v>2015</v>
      </c>
      <c r="J63" s="11" t="str">
        <f>GameData[Loser]</f>
        <v>Clayton</v>
      </c>
      <c r="K63" s="11">
        <f ca="1">IFERROR(IF(ROW()&gt;ROW(EloDataCalc[#Headers])+1,_xlfn.IFNA(LOOKUP(2,1/($B$4:INDIRECT("$B"&amp;(ROW()-1))=EloDataCalc[[#This Row],[Loser]]),EloDataCalc[Game Number]),0),0),0)</f>
        <v>0</v>
      </c>
      <c r="L63" s="11">
        <f ca="1">IFERROR(IF(ROW()&gt;ROW(EloDataCalc[#Headers])+1,_xlfn.IFNA(LOOKUP(2,1/($J$4:INDIRECT("$K"&amp;(ROW()-1))=EloDataCalc[[#This Row],[Loser]]),EloDataCalc[Game Number]),0),0),0)</f>
        <v>0</v>
      </c>
      <c r="M63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2000</v>
      </c>
      <c r="N63" s="11">
        <f ca="1">10^(EloDataCalc[Loser Last ELO]/400)</f>
        <v>100000</v>
      </c>
      <c r="O63" s="23">
        <f ca="1">EloDataCalc[Loser Rating]/(EloDataCalc[Winner Rating]+EloDataCalc[Loser Rating])</f>
        <v>0.5</v>
      </c>
      <c r="P63" s="75">
        <f ca="1">kFactor[]*(0-EloDataCalc[Loser Expected Score])</f>
        <v>-15</v>
      </c>
      <c r="Q63" s="21">
        <f ca="1">EloDataCalc[Loser Last ELO]+EloDataCalc[[#This Row],[Loser Elo Change]]</f>
        <v>1985</v>
      </c>
      <c r="R63" s="4"/>
      <c r="T63" s="56">
        <f ca="1">IF(ROW()=ROW(Elos[[#Headers],[Selected Player Elo Change]])+1,2000,HLOOKUP(PlayerDashPlayer,Elos[#All],ROW()-1,FALSE))</f>
        <v>2242.8177386352413</v>
      </c>
      <c r="U63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Elo]],NA())),U62))</f>
        <v>2242.8177386352413</v>
      </c>
      <c r="V63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Elo]],NA())),V62))</f>
        <v>2242.8177386352413</v>
      </c>
      <c r="W63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Elo]],NA())),W62))</f>
        <v>1934.2492167115201</v>
      </c>
      <c r="X63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Elo]],NA())),X62))</f>
        <v>1959.2363371504136</v>
      </c>
      <c r="Y63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Elo]],NA())),Y62))</f>
        <v>2012.4713940353911</v>
      </c>
      <c r="Z63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Elo]],NA())),Z62))</f>
        <v>1982.2741763080221</v>
      </c>
      <c r="AA63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Elo]],NA())),AA62))</f>
        <v>2000</v>
      </c>
      <c r="AB63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Elo]],NA())),AB62))</f>
        <v>1985</v>
      </c>
      <c r="AC63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Elo]],NA())),AC62))</f>
        <v>1912.8862097597939</v>
      </c>
      <c r="AD63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Elo]],NA())),AD62))</f>
        <v>1971.2919947606663</v>
      </c>
      <c r="AE63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Elo]],NA())),AE62))</f>
        <v>1969.4638697871235</v>
      </c>
      <c r="AF63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Elo]],NA())),AF62))</f>
        <v>1984.195442084291</v>
      </c>
      <c r="AG63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Elo]],NA())),AG62))</f>
        <v>2016.2366112039426</v>
      </c>
      <c r="AH63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Elo]],NA())),AH62))</f>
        <v>2014.8770095635946</v>
      </c>
      <c r="AI63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Elo]],NA())),AI62))</f>
        <v>2015</v>
      </c>
      <c r="AJ63" s="56">
        <f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Elo]],NA())),AJ62))</f>
        <v>2000</v>
      </c>
      <c r="AK63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Elo]],NA())),AK62))</f>
        <v>2000</v>
      </c>
      <c r="AL63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Elo]],NA())),AL62))</f>
        <v>2000</v>
      </c>
      <c r="AM63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Elo]],NA())),AM62))</f>
        <v>2000</v>
      </c>
      <c r="AN63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Elo]],NA())),AN62))</f>
        <v>2000</v>
      </c>
      <c r="AO63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Elo]],NA())),AO62))</f>
        <v>2000</v>
      </c>
    </row>
    <row r="64" spans="1:41" ht="15.75" customHeight="1">
      <c r="A64" s="25">
        <f>GameData[Game Number]</f>
        <v>61</v>
      </c>
      <c r="B64" s="11" t="str">
        <f>GameData[Winner]</f>
        <v>Jason T</v>
      </c>
      <c r="C64" s="11">
        <f ca="1">IFERROR(IF(ROW()&gt;ROW(EloDataCalc[#Headers])+1,_xlfn.IFNA(LOOKUP(2,1/($B$4:INDIRECT("$B"&amp;(ROW()-1))=EloDataCalc[[#This Row],[Winner]]),EloDataCalc[Game Number]),0),0),0)</f>
        <v>0</v>
      </c>
      <c r="D64" s="11">
        <f ca="1">IFERROR(IF(ROW()&gt;ROW(EloDataCalc[#Headers])+1,_xlfn.IFNA(LOOKUP(2,1/($J$4:INDIRECT("$K"&amp;(ROW()-1))=EloDataCalc[[#This Row],[Winner]]),EloDataCalc[Game Number]),0),0),0)</f>
        <v>53</v>
      </c>
      <c r="E64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1971.2919947606663</v>
      </c>
      <c r="F64" s="11">
        <f ca="1">10^(EloDataCalc[Winner Last ELO]/400)</f>
        <v>84767.619444600656</v>
      </c>
      <c r="G64" s="23">
        <f ca="1">EloDataCalc[Winner Rating]/(EloDataCalc[Winner Rating]+EloDataCalc[Loser Rating])</f>
        <v>0.44101403201637268</v>
      </c>
      <c r="H64" s="75">
        <f ca="1">+kFactor[]*(1-EloDataCalc[Winner Expected Score])</f>
        <v>16.76957903950882</v>
      </c>
      <c r="I64" s="21">
        <f ca="1">EloDataCalc[Winner Last ELO]+EloDataCalc[[#This Row],[Winner Elo Change]]</f>
        <v>1988.0615738001752</v>
      </c>
      <c r="J64" s="11" t="str">
        <f>GameData[Loser]</f>
        <v>Jason K</v>
      </c>
      <c r="K64" s="11">
        <f ca="1">IFERROR(IF(ROW()&gt;ROW(EloDataCalc[#Headers])+1,_xlfn.IFNA(LOOKUP(2,1/($B$4:INDIRECT("$B"&amp;(ROW()-1))=EloDataCalc[[#This Row],[Loser]]),EloDataCalc[Game Number]),0),0),0)</f>
        <v>53</v>
      </c>
      <c r="L64" s="11">
        <f ca="1">IFERROR(IF(ROW()&gt;ROW(EloDataCalc[#Headers])+1,_xlfn.IFNA(LOOKUP(2,1/($J$4:INDIRECT("$K"&amp;(ROW()-1))=EloDataCalc[[#This Row],[Loser]]),EloDataCalc[Game Number]),0),0),0)</f>
        <v>56</v>
      </c>
      <c r="M64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2012.4713940353911</v>
      </c>
      <c r="N64" s="11">
        <f ca="1">10^(EloDataCalc[Loser Last ELO]/400)</f>
        <v>107443.08881117124</v>
      </c>
      <c r="O64" s="23">
        <f ca="1">EloDataCalc[Loser Rating]/(EloDataCalc[Winner Rating]+EloDataCalc[Loser Rating])</f>
        <v>0.55898596798362732</v>
      </c>
      <c r="P64" s="75">
        <f ca="1">kFactor[]*(0-EloDataCalc[Loser Expected Score])</f>
        <v>-16.76957903950882</v>
      </c>
      <c r="Q64" s="21">
        <f ca="1">EloDataCalc[Loser Last ELO]+EloDataCalc[[#This Row],[Loser Elo Change]]</f>
        <v>1995.7018149958822</v>
      </c>
      <c r="R64" s="4"/>
      <c r="T64" s="56">
        <f ca="1">IF(ROW()=ROW(Elos[[#Headers],[Selected Player Elo Change]])+1,2000,HLOOKUP(PlayerDashPlayer,Elos[#All],ROW()-1,FALSE))</f>
        <v>2242.8177386352413</v>
      </c>
      <c r="U64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Elo]],NA())),U63))</f>
        <v>2242.8177386352413</v>
      </c>
      <c r="V64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Elo]],NA())),V63))</f>
        <v>2242.8177386352413</v>
      </c>
      <c r="W64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Elo]],NA())),W63))</f>
        <v>1934.2492167115201</v>
      </c>
      <c r="X64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Elo]],NA())),X63))</f>
        <v>1959.2363371504136</v>
      </c>
      <c r="Y64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Elo]],NA())),Y63))</f>
        <v>1995.7018149958822</v>
      </c>
      <c r="Z64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Elo]],NA())),Z63))</f>
        <v>1982.2741763080221</v>
      </c>
      <c r="AA64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Elo]],NA())),AA63))</f>
        <v>2000</v>
      </c>
      <c r="AB64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Elo]],NA())),AB63))</f>
        <v>1985</v>
      </c>
      <c r="AC64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Elo]],NA())),AC63))</f>
        <v>1912.8862097597939</v>
      </c>
      <c r="AD64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Elo]],NA())),AD63))</f>
        <v>1988.0615738001752</v>
      </c>
      <c r="AE64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Elo]],NA())),AE63))</f>
        <v>1969.4638697871235</v>
      </c>
      <c r="AF64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Elo]],NA())),AF63))</f>
        <v>1984.195442084291</v>
      </c>
      <c r="AG64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Elo]],NA())),AG63))</f>
        <v>2016.2366112039426</v>
      </c>
      <c r="AH64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Elo]],NA())),AH63))</f>
        <v>2014.8770095635946</v>
      </c>
      <c r="AI64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Elo]],NA())),AI63))</f>
        <v>2015</v>
      </c>
      <c r="AJ64" s="56">
        <f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Elo]],NA())),AJ63))</f>
        <v>2000</v>
      </c>
      <c r="AK64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Elo]],NA())),AK63))</f>
        <v>2000</v>
      </c>
      <c r="AL64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Elo]],NA())),AL63))</f>
        <v>2000</v>
      </c>
      <c r="AM64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Elo]],NA())),AM63))</f>
        <v>2000</v>
      </c>
      <c r="AN64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Elo]],NA())),AN63))</f>
        <v>2000</v>
      </c>
      <c r="AO64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Elo]],NA())),AO63))</f>
        <v>2000</v>
      </c>
    </row>
    <row r="65" spans="1:41" ht="15.75" customHeight="1">
      <c r="A65" s="25">
        <f>GameData[Game Number]</f>
        <v>62</v>
      </c>
      <c r="B65" s="11" t="str">
        <f>GameData[Winner]</f>
        <v>R - Kevin</v>
      </c>
      <c r="C65" s="11">
        <f ca="1">IFERROR(IF(ROW()&gt;ROW(EloDataCalc[#Headers])+1,_xlfn.IFNA(LOOKUP(2,1/($B$4:INDIRECT("$B"&amp;(ROW()-1))=EloDataCalc[[#This Row],[Winner]]),EloDataCalc[Game Number]),0),0),0)</f>
        <v>0</v>
      </c>
      <c r="D65" s="11">
        <f ca="1">IFERROR(IF(ROW()&gt;ROW(EloDataCalc[#Headers])+1,_xlfn.IFNA(LOOKUP(2,1/($J$4:INDIRECT("$K"&amp;(ROW()-1))=EloDataCalc[[#This Row],[Winner]]),EloDataCalc[Game Number]),0),0),0)</f>
        <v>0</v>
      </c>
      <c r="E65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2000</v>
      </c>
      <c r="F65" s="11">
        <f ca="1">10^(EloDataCalc[Winner Last ELO]/400)</f>
        <v>100000</v>
      </c>
      <c r="G65" s="23">
        <f ca="1">EloDataCalc[Winner Rating]/(EloDataCalc[Winner Rating]+EloDataCalc[Loser Rating])</f>
        <v>0.52157333305114495</v>
      </c>
      <c r="H65" s="75">
        <f ca="1">+kFactor[]*(1-EloDataCalc[Winner Expected Score])</f>
        <v>14.352800008465652</v>
      </c>
      <c r="I65" s="21">
        <f ca="1">EloDataCalc[Winner Last ELO]+EloDataCalc[[#This Row],[Winner Elo Change]]</f>
        <v>2014.3528000084657</v>
      </c>
      <c r="J65" s="11" t="str">
        <f>GameData[Loser]</f>
        <v>Clayton</v>
      </c>
      <c r="K65" s="11">
        <f ca="1">IFERROR(IF(ROW()&gt;ROW(EloDataCalc[#Headers])+1,_xlfn.IFNA(LOOKUP(2,1/($B$4:INDIRECT("$B"&amp;(ROW()-1))=EloDataCalc[[#This Row],[Loser]]),EloDataCalc[Game Number]),0),0),0)</f>
        <v>0</v>
      </c>
      <c r="L65" s="11">
        <f ca="1">IFERROR(IF(ROW()&gt;ROW(EloDataCalc[#Headers])+1,_xlfn.IFNA(LOOKUP(2,1/($J$4:INDIRECT("$K"&amp;(ROW()-1))=EloDataCalc[[#This Row],[Loser]]),EloDataCalc[Game Number]),0),0),0)</f>
        <v>60</v>
      </c>
      <c r="M65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1985</v>
      </c>
      <c r="N65" s="11">
        <f ca="1">10^(EloDataCalc[Loser Last ELO]/400)</f>
        <v>91727.593538978166</v>
      </c>
      <c r="O65" s="23">
        <f ca="1">EloDataCalc[Loser Rating]/(EloDataCalc[Winner Rating]+EloDataCalc[Loser Rating])</f>
        <v>0.47842666694885511</v>
      </c>
      <c r="P65" s="75">
        <f ca="1">kFactor[]*(0-EloDataCalc[Loser Expected Score])</f>
        <v>-14.352800008465653</v>
      </c>
      <c r="Q65" s="21">
        <f ca="1">EloDataCalc[Loser Last ELO]+EloDataCalc[[#This Row],[Loser Elo Change]]</f>
        <v>1970.6471999915343</v>
      </c>
      <c r="R65" s="4"/>
      <c r="T65" s="56">
        <f ca="1">IF(ROW()=ROW(Elos[[#Headers],[Selected Player Elo Change]])+1,2000,HLOOKUP(PlayerDashPlayer,Elos[#All],ROW()-1,FALSE))</f>
        <v>2242.8177386352413</v>
      </c>
      <c r="U65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Elo]],NA())),U64))</f>
        <v>2242.8177386352413</v>
      </c>
      <c r="V65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Elo]],NA())),V64))</f>
        <v>2242.8177386352413</v>
      </c>
      <c r="W65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Elo]],NA())),W64))</f>
        <v>1934.2492167115201</v>
      </c>
      <c r="X65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Elo]],NA())),X64))</f>
        <v>1959.2363371504136</v>
      </c>
      <c r="Y65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Elo]],NA())),Y64))</f>
        <v>1995.7018149958822</v>
      </c>
      <c r="Z65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Elo]],NA())),Z64))</f>
        <v>1982.2741763080221</v>
      </c>
      <c r="AA65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Elo]],NA())),AA64))</f>
        <v>2000</v>
      </c>
      <c r="AB65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Elo]],NA())),AB64))</f>
        <v>1970.6471999915343</v>
      </c>
      <c r="AC65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Elo]],NA())),AC64))</f>
        <v>1912.8862097597939</v>
      </c>
      <c r="AD65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Elo]],NA())),AD64))</f>
        <v>1988.0615738001752</v>
      </c>
      <c r="AE65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Elo]],NA())),AE64))</f>
        <v>1969.4638697871235</v>
      </c>
      <c r="AF65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Elo]],NA())),AF64))</f>
        <v>1984.195442084291</v>
      </c>
      <c r="AG65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Elo]],NA())),AG64))</f>
        <v>2016.2366112039426</v>
      </c>
      <c r="AH65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Elo]],NA())),AH64))</f>
        <v>2014.8770095635946</v>
      </c>
      <c r="AI65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Elo]],NA())),AI64))</f>
        <v>2015</v>
      </c>
      <c r="AJ65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Elo]],NA())),AJ64))</f>
        <v>2014.3528000084657</v>
      </c>
      <c r="AK65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Elo]],NA())),AK64))</f>
        <v>2000</v>
      </c>
      <c r="AL65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Elo]],NA())),AL64))</f>
        <v>2000</v>
      </c>
      <c r="AM65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Elo]],NA())),AM64))</f>
        <v>2000</v>
      </c>
      <c r="AN65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Elo]],NA())),AN64))</f>
        <v>2000</v>
      </c>
      <c r="AO65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Elo]],NA())),AO64))</f>
        <v>2000</v>
      </c>
    </row>
    <row r="66" spans="1:41" ht="15.75" customHeight="1">
      <c r="A66" s="25">
        <f>GameData[Game Number]</f>
        <v>63</v>
      </c>
      <c r="B66" s="11" t="str">
        <f>GameData[Winner]</f>
        <v>Ricky</v>
      </c>
      <c r="C66" s="11">
        <f ca="1">IFERROR(IF(ROW()&gt;ROW(EloDataCalc[#Headers])+1,_xlfn.IFNA(LOOKUP(2,1/($B$4:INDIRECT("$B"&amp;(ROW()-1))=EloDataCalc[[#This Row],[Winner]]),EloDataCalc[Game Number]),0),0),0)</f>
        <v>58</v>
      </c>
      <c r="D66" s="11">
        <f ca="1">IFERROR(IF(ROW()&gt;ROW(EloDataCalc[#Headers])+1,_xlfn.IFNA(LOOKUP(2,1/($J$4:INDIRECT("$K"&amp;(ROW()-1))=EloDataCalc[[#This Row],[Winner]]),EloDataCalc[Game Number]),0),0),0)</f>
        <v>29</v>
      </c>
      <c r="E66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2242.8177386352413</v>
      </c>
      <c r="F66" s="11">
        <f ca="1">10^(EloDataCalc[Winner Last ELO]/400)</f>
        <v>404617.20577631594</v>
      </c>
      <c r="G66" s="23">
        <f ca="1">EloDataCalc[Winner Rating]/(EloDataCalc[Winner Rating]+EloDataCalc[Loser Rating])</f>
        <v>0.81754603324592667</v>
      </c>
      <c r="H66" s="75">
        <f ca="1">+kFactor[]*(1-EloDataCalc[Winner Expected Score])</f>
        <v>5.4736190026221996</v>
      </c>
      <c r="I66" s="21">
        <f ca="1">EloDataCalc[Winner Last ELO]+EloDataCalc[[#This Row],[Winner Elo Change]]</f>
        <v>2248.2913576378637</v>
      </c>
      <c r="J66" s="11" t="str">
        <f>GameData[Loser]</f>
        <v>Joe</v>
      </c>
      <c r="K66" s="11">
        <f ca="1">IFERROR(IF(ROW()&gt;ROW(EloDataCalc[#Headers])+1,_xlfn.IFNA(LOOKUP(2,1/($B$4:INDIRECT("$B"&amp;(ROW()-1))=EloDataCalc[[#This Row],[Loser]]),EloDataCalc[Game Number]),0),0),0)</f>
        <v>48</v>
      </c>
      <c r="L66" s="11">
        <f ca="1">IFERROR(IF(ROW()&gt;ROW(EloDataCalc[#Headers])+1,_xlfn.IFNA(LOOKUP(2,1/($J$4:INDIRECT("$K"&amp;(ROW()-1))=EloDataCalc[[#This Row],[Loser]]),EloDataCalc[Game Number]),0),0),0)</f>
        <v>59</v>
      </c>
      <c r="M66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1982.2741763080221</v>
      </c>
      <c r="N66" s="11">
        <f ca="1">10^(EloDataCalc[Loser Last ELO]/400)</f>
        <v>90299.519793071988</v>
      </c>
      <c r="O66" s="23">
        <f ca="1">EloDataCalc[Loser Rating]/(EloDataCalc[Winner Rating]+EloDataCalc[Loser Rating])</f>
        <v>0.18245396675407344</v>
      </c>
      <c r="P66" s="75">
        <f ca="1">kFactor[]*(0-EloDataCalc[Loser Expected Score])</f>
        <v>-5.4736190026222031</v>
      </c>
      <c r="Q66" s="21">
        <f ca="1">EloDataCalc[Loser Last ELO]+EloDataCalc[[#This Row],[Loser Elo Change]]</f>
        <v>1976.8005573053999</v>
      </c>
      <c r="R66" s="4"/>
      <c r="T66" s="56">
        <f ca="1">IF(ROW()=ROW(Elos[[#Headers],[Selected Player Elo Change]])+1,2000,HLOOKUP(PlayerDashPlayer,Elos[#All],ROW()-1,FALSE))</f>
        <v>2248.2913576378637</v>
      </c>
      <c r="U66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Elo]],NA())),U65))</f>
        <v>2248.2913576378637</v>
      </c>
      <c r="V66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Elo]],NA())),V65))</f>
        <v>2248.2913576378637</v>
      </c>
      <c r="W66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Elo]],NA())),W65))</f>
        <v>1934.2492167115201</v>
      </c>
      <c r="X66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Elo]],NA())),X65))</f>
        <v>1959.2363371504136</v>
      </c>
      <c r="Y66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Elo]],NA())),Y65))</f>
        <v>1995.7018149958822</v>
      </c>
      <c r="Z66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Elo]],NA())),Z65))</f>
        <v>1976.8005573053999</v>
      </c>
      <c r="AA66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Elo]],NA())),AA65))</f>
        <v>2000</v>
      </c>
      <c r="AB66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Elo]],NA())),AB65))</f>
        <v>1970.6471999915343</v>
      </c>
      <c r="AC66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Elo]],NA())),AC65))</f>
        <v>1912.8862097597939</v>
      </c>
      <c r="AD66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Elo]],NA())),AD65))</f>
        <v>1988.0615738001752</v>
      </c>
      <c r="AE66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Elo]],NA())),AE65))</f>
        <v>1969.4638697871235</v>
      </c>
      <c r="AF66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Elo]],NA())),AF65))</f>
        <v>1984.195442084291</v>
      </c>
      <c r="AG66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Elo]],NA())),AG65))</f>
        <v>2016.2366112039426</v>
      </c>
      <c r="AH66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Elo]],NA())),AH65))</f>
        <v>2014.8770095635946</v>
      </c>
      <c r="AI66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Elo]],NA())),AI65))</f>
        <v>2015</v>
      </c>
      <c r="AJ66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Elo]],NA())),AJ65))</f>
        <v>2014.3528000084657</v>
      </c>
      <c r="AK66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Elo]],NA())),AK65))</f>
        <v>2000</v>
      </c>
      <c r="AL66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Elo]],NA())),AL65))</f>
        <v>2000</v>
      </c>
      <c r="AM66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Elo]],NA())),AM65))</f>
        <v>2000</v>
      </c>
      <c r="AN66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Elo]],NA())),AN65))</f>
        <v>2000</v>
      </c>
      <c r="AO66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Elo]],NA())),AO65))</f>
        <v>2000</v>
      </c>
    </row>
    <row r="67" spans="1:41" ht="15.75" customHeight="1">
      <c r="A67" s="25">
        <f>GameData[Game Number]</f>
        <v>64</v>
      </c>
      <c r="B67" s="11" t="str">
        <f>GameData[Winner]</f>
        <v>Kevin K</v>
      </c>
      <c r="C67" s="11">
        <f ca="1">IFERROR(IF(ROW()&gt;ROW(EloDataCalc[#Headers])+1,_xlfn.IFNA(LOOKUP(2,1/($B$4:INDIRECT("$B"&amp;(ROW()-1))=EloDataCalc[[#This Row],[Winner]]),EloDataCalc[Game Number]),0),0),0)</f>
        <v>51</v>
      </c>
      <c r="D67" s="11">
        <f ca="1">IFERROR(IF(ROW()&gt;ROW(EloDataCalc[#Headers])+1,_xlfn.IFNA(LOOKUP(2,1/($J$4:INDIRECT("$K"&amp;(ROW()-1))=EloDataCalc[[#This Row],[Winner]]),EloDataCalc[Game Number]),0),0),0)</f>
        <v>58</v>
      </c>
      <c r="E67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1959.2363371504136</v>
      </c>
      <c r="F67" s="11">
        <f ca="1">10^(EloDataCalc[Winner Last ELO]/400)</f>
        <v>79084.403427669138</v>
      </c>
      <c r="G67" s="23">
        <f ca="1">EloDataCalc[Winner Rating]/(EloDataCalc[Winner Rating]+EloDataCalc[Loser Rating])</f>
        <v>0.53589748735572462</v>
      </c>
      <c r="H67" s="75">
        <f ca="1">+kFactor[]*(1-EloDataCalc[Winner Expected Score])</f>
        <v>13.923075379328262</v>
      </c>
      <c r="I67" s="21">
        <f ca="1">EloDataCalc[Winner Last ELO]+EloDataCalc[[#This Row],[Winner Elo Change]]</f>
        <v>1973.159412529742</v>
      </c>
      <c r="J67" s="11" t="str">
        <f>GameData[Loser]</f>
        <v>Jim</v>
      </c>
      <c r="K67" s="11">
        <f ca="1">IFERROR(IF(ROW()&gt;ROW(EloDataCalc[#Headers])+1,_xlfn.IFNA(LOOKUP(2,1/($B$4:INDIRECT("$B"&amp;(ROW()-1))=EloDataCalc[[#This Row],[Loser]]),EloDataCalc[Game Number]),0),0),0)</f>
        <v>57</v>
      </c>
      <c r="L67" s="11">
        <f ca="1">IFERROR(IF(ROW()&gt;ROW(EloDataCalc[#Headers])+1,_xlfn.IFNA(LOOKUP(2,1/($J$4:INDIRECT("$K"&amp;(ROW()-1))=EloDataCalc[[#This Row],[Loser]]),EloDataCalc[Game Number]),0),0),0)</f>
        <v>55</v>
      </c>
      <c r="M67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1934.2492167115201</v>
      </c>
      <c r="N67" s="11">
        <f ca="1">10^(EloDataCalc[Loser Last ELO]/400)</f>
        <v>68489.349563588155</v>
      </c>
      <c r="O67" s="23">
        <f ca="1">EloDataCalc[Loser Rating]/(EloDataCalc[Winner Rating]+EloDataCalc[Loser Rating])</f>
        <v>0.46410251264427538</v>
      </c>
      <c r="P67" s="75">
        <f ca="1">kFactor[]*(0-EloDataCalc[Loser Expected Score])</f>
        <v>-13.923075379328262</v>
      </c>
      <c r="Q67" s="21">
        <f ca="1">EloDataCalc[Loser Last ELO]+EloDataCalc[[#This Row],[Loser Elo Change]]</f>
        <v>1920.3261413321918</v>
      </c>
      <c r="R67" s="4"/>
      <c r="T67" s="56">
        <f ca="1">IF(ROW()=ROW(Elos[[#Headers],[Selected Player Elo Change]])+1,2000,HLOOKUP(PlayerDashPlayer,Elos[#All],ROW()-1,FALSE))</f>
        <v>2248.2913576378637</v>
      </c>
      <c r="U67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Elo]],NA())),U66))</f>
        <v>2248.2913576378637</v>
      </c>
      <c r="V67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Elo]],NA())),V66))</f>
        <v>2248.2913576378637</v>
      </c>
      <c r="W67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Elo]],NA())),W66))</f>
        <v>1920.3261413321918</v>
      </c>
      <c r="X67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Elo]],NA())),X66))</f>
        <v>1973.159412529742</v>
      </c>
      <c r="Y67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Elo]],NA())),Y66))</f>
        <v>1995.7018149958822</v>
      </c>
      <c r="Z67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Elo]],NA())),Z66))</f>
        <v>1976.8005573053999</v>
      </c>
      <c r="AA67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Elo]],NA())),AA66))</f>
        <v>2000</v>
      </c>
      <c r="AB67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Elo]],NA())),AB66))</f>
        <v>1970.6471999915343</v>
      </c>
      <c r="AC67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Elo]],NA())),AC66))</f>
        <v>1912.8862097597939</v>
      </c>
      <c r="AD67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Elo]],NA())),AD66))</f>
        <v>1988.0615738001752</v>
      </c>
      <c r="AE67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Elo]],NA())),AE66))</f>
        <v>1969.4638697871235</v>
      </c>
      <c r="AF67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Elo]],NA())),AF66))</f>
        <v>1984.195442084291</v>
      </c>
      <c r="AG67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Elo]],NA())),AG66))</f>
        <v>2016.2366112039426</v>
      </c>
      <c r="AH67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Elo]],NA())),AH66))</f>
        <v>2014.8770095635946</v>
      </c>
      <c r="AI67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Elo]],NA())),AI66))</f>
        <v>2015</v>
      </c>
      <c r="AJ67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Elo]],NA())),AJ66))</f>
        <v>2014.3528000084657</v>
      </c>
      <c r="AK67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Elo]],NA())),AK66))</f>
        <v>2000</v>
      </c>
      <c r="AL67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Elo]],NA())),AL66))</f>
        <v>2000</v>
      </c>
      <c r="AM67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Elo]],NA())),AM66))</f>
        <v>2000</v>
      </c>
      <c r="AN67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Elo]],NA())),AN66))</f>
        <v>2000</v>
      </c>
      <c r="AO67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Elo]],NA())),AO66))</f>
        <v>2000</v>
      </c>
    </row>
    <row r="68" spans="1:41" ht="15.75" customHeight="1">
      <c r="A68" s="25">
        <f>GameData[Game Number]</f>
        <v>65</v>
      </c>
      <c r="B68" s="11" t="str">
        <f>GameData[Winner]</f>
        <v>Jim</v>
      </c>
      <c r="C68" s="11">
        <f ca="1">IFERROR(IF(ROW()&gt;ROW(EloDataCalc[#Headers])+1,_xlfn.IFNA(LOOKUP(2,1/($B$4:INDIRECT("$B"&amp;(ROW()-1))=EloDataCalc[[#This Row],[Winner]]),EloDataCalc[Game Number]),0),0),0)</f>
        <v>57</v>
      </c>
      <c r="D68" s="11">
        <f ca="1">IFERROR(IF(ROW()&gt;ROW(EloDataCalc[#Headers])+1,_xlfn.IFNA(LOOKUP(2,1/($J$4:INDIRECT("$K"&amp;(ROW()-1))=EloDataCalc[[#This Row],[Winner]]),EloDataCalc[Game Number]),0),0),0)</f>
        <v>64</v>
      </c>
      <c r="E68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1920.3261413321918</v>
      </c>
      <c r="F68" s="11">
        <f ca="1">10^(EloDataCalc[Winner Last ELO]/400)</f>
        <v>63214.302935180516</v>
      </c>
      <c r="G68" s="23">
        <f ca="1">EloDataCalc[Winner Rating]/(EloDataCalc[Winner Rating]+EloDataCalc[Loser Rating])</f>
        <v>0.42454750862576141</v>
      </c>
      <c r="H68" s="75">
        <f ca="1">+kFactor[]*(1-EloDataCalc[Winner Expected Score])</f>
        <v>17.263574741227156</v>
      </c>
      <c r="I68" s="21">
        <f ca="1">EloDataCalc[Winner Last ELO]+EloDataCalc[[#This Row],[Winner Elo Change]]</f>
        <v>1937.5897160734189</v>
      </c>
      <c r="J68" s="11" t="str">
        <f>GameData[Loser]</f>
        <v>Kevin K</v>
      </c>
      <c r="K68" s="11">
        <f ca="1">IFERROR(IF(ROW()&gt;ROW(EloDataCalc[#Headers])+1,_xlfn.IFNA(LOOKUP(2,1/($B$4:INDIRECT("$B"&amp;(ROW()-1))=EloDataCalc[[#This Row],[Loser]]),EloDataCalc[Game Number]),0),0),0)</f>
        <v>64</v>
      </c>
      <c r="L68" s="11">
        <f ca="1">IFERROR(IF(ROW()&gt;ROW(EloDataCalc[#Headers])+1,_xlfn.IFNA(LOOKUP(2,1/($J$4:INDIRECT("$K"&amp;(ROW()-1))=EloDataCalc[[#This Row],[Loser]]),EloDataCalc[Game Number]),0),0),0)</f>
        <v>58</v>
      </c>
      <c r="M68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1973.159412529742</v>
      </c>
      <c r="N68" s="11">
        <f ca="1">10^(EloDataCalc[Loser Last ELO]/400)</f>
        <v>85683.76300754986</v>
      </c>
      <c r="O68" s="23">
        <f ca="1">EloDataCalc[Loser Rating]/(EloDataCalc[Winner Rating]+EloDataCalc[Loser Rating])</f>
        <v>0.57545249137423859</v>
      </c>
      <c r="P68" s="75">
        <f ca="1">kFactor[]*(0-EloDataCalc[Loser Expected Score])</f>
        <v>-17.263574741227156</v>
      </c>
      <c r="Q68" s="21">
        <f ca="1">EloDataCalc[Loser Last ELO]+EloDataCalc[[#This Row],[Loser Elo Change]]</f>
        <v>1955.8958377885149</v>
      </c>
      <c r="R68" s="4"/>
      <c r="T68" s="56">
        <f ca="1">IF(ROW()=ROW(Elos[[#Headers],[Selected Player Elo Change]])+1,2000,HLOOKUP(PlayerDashPlayer,Elos[#All],ROW()-1,FALSE))</f>
        <v>2248.2913576378637</v>
      </c>
      <c r="U68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Elo]],NA())),U67))</f>
        <v>2248.2913576378637</v>
      </c>
      <c r="V68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Elo]],NA())),V67))</f>
        <v>2248.2913576378637</v>
      </c>
      <c r="W68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Elo]],NA())),W67))</f>
        <v>1937.5897160734189</v>
      </c>
      <c r="X68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Elo]],NA())),X67))</f>
        <v>1955.8958377885149</v>
      </c>
      <c r="Y68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Elo]],NA())),Y67))</f>
        <v>1995.7018149958822</v>
      </c>
      <c r="Z68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Elo]],NA())),Z67))</f>
        <v>1976.8005573053999</v>
      </c>
      <c r="AA68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Elo]],NA())),AA67))</f>
        <v>2000</v>
      </c>
      <c r="AB68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Elo]],NA())),AB67))</f>
        <v>1970.6471999915343</v>
      </c>
      <c r="AC68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Elo]],NA())),AC67))</f>
        <v>1912.8862097597939</v>
      </c>
      <c r="AD68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Elo]],NA())),AD67))</f>
        <v>1988.0615738001752</v>
      </c>
      <c r="AE68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Elo]],NA())),AE67))</f>
        <v>1969.4638697871235</v>
      </c>
      <c r="AF68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Elo]],NA())),AF67))</f>
        <v>1984.195442084291</v>
      </c>
      <c r="AG68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Elo]],NA())),AG67))</f>
        <v>2016.2366112039426</v>
      </c>
      <c r="AH68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Elo]],NA())),AH67))</f>
        <v>2014.8770095635946</v>
      </c>
      <c r="AI68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Elo]],NA())),AI67))</f>
        <v>2015</v>
      </c>
      <c r="AJ68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Elo]],NA())),AJ67))</f>
        <v>2014.3528000084657</v>
      </c>
      <c r="AK68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Elo]],NA())),AK67))</f>
        <v>2000</v>
      </c>
      <c r="AL68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Elo]],NA())),AL67))</f>
        <v>2000</v>
      </c>
      <c r="AM68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Elo]],NA())),AM67))</f>
        <v>2000</v>
      </c>
      <c r="AN68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Elo]],NA())),AN67))</f>
        <v>2000</v>
      </c>
      <c r="AO68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Elo]],NA())),AO67))</f>
        <v>2000</v>
      </c>
    </row>
    <row r="69" spans="1:41" ht="15.75" customHeight="1">
      <c r="A69" s="25">
        <f>GameData[Game Number]</f>
        <v>66</v>
      </c>
      <c r="B69" s="11" t="str">
        <f>GameData[Winner]</f>
        <v>Ricky</v>
      </c>
      <c r="C69" s="11">
        <f ca="1">IFERROR(IF(ROW()&gt;ROW(EloDataCalc[#Headers])+1,_xlfn.IFNA(LOOKUP(2,1/($B$4:INDIRECT("$B"&amp;(ROW()-1))=EloDataCalc[[#This Row],[Winner]]),EloDataCalc[Game Number]),0),0),0)</f>
        <v>63</v>
      </c>
      <c r="D69" s="11">
        <f ca="1">IFERROR(IF(ROW()&gt;ROW(EloDataCalc[#Headers])+1,_xlfn.IFNA(LOOKUP(2,1/($J$4:INDIRECT("$K"&amp;(ROW()-1))=EloDataCalc[[#This Row],[Winner]]),EloDataCalc[Game Number]),0),0),0)</f>
        <v>29</v>
      </c>
      <c r="E69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2248.2913576378637</v>
      </c>
      <c r="F69" s="11">
        <f ca="1">10^(EloDataCalc[Winner Last ELO]/400)</f>
        <v>417569.13902214367</v>
      </c>
      <c r="G69" s="23">
        <f ca="1">EloDataCalc[Winner Rating]/(EloDataCalc[Winner Rating]+EloDataCalc[Loser Rating])</f>
        <v>0.85674848004170523</v>
      </c>
      <c r="H69" s="75">
        <f ca="1">+kFactor[]*(1-EloDataCalc[Winner Expected Score])</f>
        <v>4.2975455987488429</v>
      </c>
      <c r="I69" s="21">
        <f ca="1">EloDataCalc[Winner Last ELO]+EloDataCalc[[#This Row],[Winner Elo Change]]</f>
        <v>2252.5889032366126</v>
      </c>
      <c r="J69" s="11" t="str">
        <f>GameData[Loser]</f>
        <v>Jim</v>
      </c>
      <c r="K69" s="11">
        <f ca="1">IFERROR(IF(ROW()&gt;ROW(EloDataCalc[#Headers])+1,_xlfn.IFNA(LOOKUP(2,1/($B$4:INDIRECT("$B"&amp;(ROW()-1))=EloDataCalc[[#This Row],[Loser]]),EloDataCalc[Game Number]),0),0),0)</f>
        <v>65</v>
      </c>
      <c r="L69" s="11">
        <f ca="1">IFERROR(IF(ROW()&gt;ROW(EloDataCalc[#Headers])+1,_xlfn.IFNA(LOOKUP(2,1/($J$4:INDIRECT("$K"&amp;(ROW()-1))=EloDataCalc[[#This Row],[Loser]]),EloDataCalc[Game Number]),0),0),0)</f>
        <v>64</v>
      </c>
      <c r="M69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1937.5897160734189</v>
      </c>
      <c r="N69" s="11">
        <f ca="1">10^(EloDataCalc[Loser Last ELO]/400)</f>
        <v>69819.107061254166</v>
      </c>
      <c r="O69" s="23">
        <f ca="1">EloDataCalc[Loser Rating]/(EloDataCalc[Winner Rating]+EloDataCalc[Loser Rating])</f>
        <v>0.1432515199582948</v>
      </c>
      <c r="P69" s="75">
        <f ca="1">kFactor[]*(0-EloDataCalc[Loser Expected Score])</f>
        <v>-4.2975455987488438</v>
      </c>
      <c r="Q69" s="21">
        <f ca="1">EloDataCalc[Loser Last ELO]+EloDataCalc[[#This Row],[Loser Elo Change]]</f>
        <v>1933.29217047467</v>
      </c>
      <c r="R69" s="4"/>
      <c r="T69" s="56">
        <f ca="1">IF(ROW()=ROW(Elos[[#Headers],[Selected Player Elo Change]])+1,2000,HLOOKUP(PlayerDashPlayer,Elos[#All],ROW()-1,FALSE))</f>
        <v>2252.5889032366126</v>
      </c>
      <c r="U69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Elo]],NA())),U68))</f>
        <v>2252.5889032366126</v>
      </c>
      <c r="V69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Elo]],NA())),V68))</f>
        <v>2252.5889032366126</v>
      </c>
      <c r="W69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Elo]],NA())),W68))</f>
        <v>1933.29217047467</v>
      </c>
      <c r="X69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Elo]],NA())),X68))</f>
        <v>1955.8958377885149</v>
      </c>
      <c r="Y69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Elo]],NA())),Y68))</f>
        <v>1995.7018149958822</v>
      </c>
      <c r="Z69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Elo]],NA())),Z68))</f>
        <v>1976.8005573053999</v>
      </c>
      <c r="AA69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Elo]],NA())),AA68))</f>
        <v>2000</v>
      </c>
      <c r="AB69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Elo]],NA())),AB68))</f>
        <v>1970.6471999915343</v>
      </c>
      <c r="AC69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Elo]],NA())),AC68))</f>
        <v>1912.8862097597939</v>
      </c>
      <c r="AD69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Elo]],NA())),AD68))</f>
        <v>1988.0615738001752</v>
      </c>
      <c r="AE69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Elo]],NA())),AE68))</f>
        <v>1969.4638697871235</v>
      </c>
      <c r="AF69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Elo]],NA())),AF68))</f>
        <v>1984.195442084291</v>
      </c>
      <c r="AG69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Elo]],NA())),AG68))</f>
        <v>2016.2366112039426</v>
      </c>
      <c r="AH69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Elo]],NA())),AH68))</f>
        <v>2014.8770095635946</v>
      </c>
      <c r="AI69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Elo]],NA())),AI68))</f>
        <v>2015</v>
      </c>
      <c r="AJ69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Elo]],NA())),AJ68))</f>
        <v>2014.3528000084657</v>
      </c>
      <c r="AK69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Elo]],NA())),AK68))</f>
        <v>2000</v>
      </c>
      <c r="AL69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Elo]],NA())),AL68))</f>
        <v>2000</v>
      </c>
      <c r="AM69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Elo]],NA())),AM68))</f>
        <v>2000</v>
      </c>
      <c r="AN69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Elo]],NA())),AN68))</f>
        <v>2000</v>
      </c>
      <c r="AO69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Elo]],NA())),AO68))</f>
        <v>2000</v>
      </c>
    </row>
    <row r="70" spans="1:41" ht="15.75" customHeight="1">
      <c r="A70" s="25">
        <f>GameData[Game Number]</f>
        <v>67</v>
      </c>
      <c r="B70" s="11" t="str">
        <f>GameData[Winner]</f>
        <v>Kevin K</v>
      </c>
      <c r="C70" s="11">
        <f ca="1">IFERROR(IF(ROW()&gt;ROW(EloDataCalc[#Headers])+1,_xlfn.IFNA(LOOKUP(2,1/($B$4:INDIRECT("$B"&amp;(ROW()-1))=EloDataCalc[[#This Row],[Winner]]),EloDataCalc[Game Number]),0),0),0)</f>
        <v>64</v>
      </c>
      <c r="D70" s="11">
        <f ca="1">IFERROR(IF(ROW()&gt;ROW(EloDataCalc[#Headers])+1,_xlfn.IFNA(LOOKUP(2,1/($J$4:INDIRECT("$K"&amp;(ROW()-1))=EloDataCalc[[#This Row],[Winner]]),EloDataCalc[Game Number]),0),0),0)</f>
        <v>65</v>
      </c>
      <c r="E70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1955.8958377885149</v>
      </c>
      <c r="F70" s="11">
        <f ca="1">10^(EloDataCalc[Winner Last ELO]/400)</f>
        <v>77578.18137996929</v>
      </c>
      <c r="G70" s="23">
        <f ca="1">EloDataCalc[Winner Rating]/(EloDataCalc[Winner Rating]+EloDataCalc[Loser Rating])</f>
        <v>0.15343595946508221</v>
      </c>
      <c r="H70" s="75">
        <f ca="1">+kFactor[]*(1-EloDataCalc[Winner Expected Score])</f>
        <v>25.396921216047531</v>
      </c>
      <c r="I70" s="21">
        <f ca="1">EloDataCalc[Winner Last ELO]+EloDataCalc[[#This Row],[Winner Elo Change]]</f>
        <v>1981.2927590045624</v>
      </c>
      <c r="J70" s="11" t="str">
        <f>GameData[Loser]</f>
        <v>Ricky</v>
      </c>
      <c r="K70" s="11">
        <f ca="1">IFERROR(IF(ROW()&gt;ROW(EloDataCalc[#Headers])+1,_xlfn.IFNA(LOOKUP(2,1/($B$4:INDIRECT("$B"&amp;(ROW()-1))=EloDataCalc[[#This Row],[Loser]]),EloDataCalc[Game Number]),0),0),0)</f>
        <v>66</v>
      </c>
      <c r="L70" s="11">
        <f ca="1">IFERROR(IF(ROW()&gt;ROW(EloDataCalc[#Headers])+1,_xlfn.IFNA(LOOKUP(2,1/($J$4:INDIRECT("$K"&amp;(ROW()-1))=EloDataCalc[[#This Row],[Loser]]),EloDataCalc[Game Number]),0),0),0)</f>
        <v>29</v>
      </c>
      <c r="M70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2252.5889032366126</v>
      </c>
      <c r="N70" s="11">
        <f ca="1">10^(EloDataCalc[Loser Last ELO]/400)</f>
        <v>428028.07709051622</v>
      </c>
      <c r="O70" s="23">
        <f ca="1">EloDataCalc[Loser Rating]/(EloDataCalc[Winner Rating]+EloDataCalc[Loser Rating])</f>
        <v>0.84656404053491785</v>
      </c>
      <c r="P70" s="75">
        <f ca="1">kFactor[]*(0-EloDataCalc[Loser Expected Score])</f>
        <v>-25.396921216047534</v>
      </c>
      <c r="Q70" s="21">
        <f ca="1">EloDataCalc[Loser Last ELO]+EloDataCalc[[#This Row],[Loser Elo Change]]</f>
        <v>2227.1919820205649</v>
      </c>
      <c r="R70" s="4"/>
      <c r="T70" s="56">
        <f ca="1">IF(ROW()=ROW(Elos[[#Headers],[Selected Player Elo Change]])+1,2000,HLOOKUP(PlayerDashPlayer,Elos[#All],ROW()-1,FALSE))</f>
        <v>2227.1919820205649</v>
      </c>
      <c r="U70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Elo]],NA())),U69))</f>
        <v>2227.1919820205649</v>
      </c>
      <c r="V70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Elo]],NA())),V69))</f>
        <v>2227.1919820205649</v>
      </c>
      <c r="W70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Elo]],NA())),W69))</f>
        <v>1933.29217047467</v>
      </c>
      <c r="X70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Elo]],NA())),X69))</f>
        <v>1981.2927590045624</v>
      </c>
      <c r="Y70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Elo]],NA())),Y69))</f>
        <v>1995.7018149958822</v>
      </c>
      <c r="Z70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Elo]],NA())),Z69))</f>
        <v>1976.8005573053999</v>
      </c>
      <c r="AA70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Elo]],NA())),AA69))</f>
        <v>2000</v>
      </c>
      <c r="AB70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Elo]],NA())),AB69))</f>
        <v>1970.6471999915343</v>
      </c>
      <c r="AC70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Elo]],NA())),AC69))</f>
        <v>1912.8862097597939</v>
      </c>
      <c r="AD70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Elo]],NA())),AD69))</f>
        <v>1988.0615738001752</v>
      </c>
      <c r="AE70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Elo]],NA())),AE69))</f>
        <v>1969.4638697871235</v>
      </c>
      <c r="AF70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Elo]],NA())),AF69))</f>
        <v>1984.195442084291</v>
      </c>
      <c r="AG70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Elo]],NA())),AG69))</f>
        <v>2016.2366112039426</v>
      </c>
      <c r="AH70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Elo]],NA())),AH69))</f>
        <v>2014.8770095635946</v>
      </c>
      <c r="AI70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Elo]],NA())),AI69))</f>
        <v>2015</v>
      </c>
      <c r="AJ70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Elo]],NA())),AJ69))</f>
        <v>2014.3528000084657</v>
      </c>
      <c r="AK70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Elo]],NA())),AK69))</f>
        <v>2000</v>
      </c>
      <c r="AL70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Elo]],NA())),AL69))</f>
        <v>2000</v>
      </c>
      <c r="AM70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Elo]],NA())),AM69))</f>
        <v>2000</v>
      </c>
      <c r="AN70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Elo]],NA())),AN69))</f>
        <v>2000</v>
      </c>
      <c r="AO70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Elo]],NA())),AO69))</f>
        <v>2000</v>
      </c>
    </row>
    <row r="71" spans="1:41" ht="15.75" customHeight="1">
      <c r="A71" s="25">
        <f>GameData[Game Number]</f>
        <v>68</v>
      </c>
      <c r="B71" s="11" t="str">
        <f>GameData[Winner]</f>
        <v>Kevin K</v>
      </c>
      <c r="C71" s="11">
        <f ca="1">IFERROR(IF(ROW()&gt;ROW(EloDataCalc[#Headers])+1,_xlfn.IFNA(LOOKUP(2,1/($B$4:INDIRECT("$B"&amp;(ROW()-1))=EloDataCalc[[#This Row],[Winner]]),EloDataCalc[Game Number]),0),0),0)</f>
        <v>67</v>
      </c>
      <c r="D71" s="11">
        <f ca="1">IFERROR(IF(ROW()&gt;ROW(EloDataCalc[#Headers])+1,_xlfn.IFNA(LOOKUP(2,1/($J$4:INDIRECT("$K"&amp;(ROW()-1))=EloDataCalc[[#This Row],[Winner]]),EloDataCalc[Game Number]),0),0),0)</f>
        <v>65</v>
      </c>
      <c r="E71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1981.2927590045624</v>
      </c>
      <c r="F71" s="11">
        <f ca="1">10^(EloDataCalc[Winner Last ELO]/400)</f>
        <v>89790.811690679839</v>
      </c>
      <c r="G71" s="23">
        <f ca="1">EloDataCalc[Winner Rating]/(EloDataCalc[Winner Rating]+EloDataCalc[Loser Rating])</f>
        <v>0.19536648416830193</v>
      </c>
      <c r="H71" s="75">
        <f ca="1">+kFactor[]*(1-EloDataCalc[Winner Expected Score])</f>
        <v>24.139005474950942</v>
      </c>
      <c r="I71" s="21">
        <f ca="1">EloDataCalc[Winner Last ELO]+EloDataCalc[[#This Row],[Winner Elo Change]]</f>
        <v>2005.4317644795133</v>
      </c>
      <c r="J71" s="11" t="str">
        <f>GameData[Loser]</f>
        <v>Ricky</v>
      </c>
      <c r="K71" s="11">
        <f ca="1">IFERROR(IF(ROW()&gt;ROW(EloDataCalc[#Headers])+1,_xlfn.IFNA(LOOKUP(2,1/($B$4:INDIRECT("$B"&amp;(ROW()-1))=EloDataCalc[[#This Row],[Loser]]),EloDataCalc[Game Number]),0),0),0)</f>
        <v>66</v>
      </c>
      <c r="L71" s="11">
        <f ca="1">IFERROR(IF(ROW()&gt;ROW(EloDataCalc[#Headers])+1,_xlfn.IFNA(LOOKUP(2,1/($J$4:INDIRECT("$K"&amp;(ROW()-1))=EloDataCalc[[#This Row],[Loser]]),EloDataCalc[Game Number]),0),0),0)</f>
        <v>67</v>
      </c>
      <c r="M71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2227.1919820205649</v>
      </c>
      <c r="N71" s="11">
        <f ca="1">10^(EloDataCalc[Loser Last ELO]/400)</f>
        <v>369811.11068065156</v>
      </c>
      <c r="O71" s="23">
        <f ca="1">EloDataCalc[Loser Rating]/(EloDataCalc[Winner Rating]+EloDataCalc[Loser Rating])</f>
        <v>0.80463351583169818</v>
      </c>
      <c r="P71" s="75">
        <f ca="1">kFactor[]*(0-EloDataCalc[Loser Expected Score])</f>
        <v>-24.139005474950945</v>
      </c>
      <c r="Q71" s="21">
        <f ca="1">EloDataCalc[Loser Last ELO]+EloDataCalc[[#This Row],[Loser Elo Change]]</f>
        <v>2203.052976545614</v>
      </c>
      <c r="R71" s="4"/>
      <c r="T71" s="56">
        <f ca="1">IF(ROW()=ROW(Elos[[#Headers],[Selected Player Elo Change]])+1,2000,HLOOKUP(PlayerDashPlayer,Elos[#All],ROW()-1,FALSE))</f>
        <v>2203.052976545614</v>
      </c>
      <c r="U71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Elo]],NA())),U70))</f>
        <v>2203.052976545614</v>
      </c>
      <c r="V71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Elo]],NA())),V70))</f>
        <v>2203.052976545614</v>
      </c>
      <c r="W71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Elo]],NA())),W70))</f>
        <v>1933.29217047467</v>
      </c>
      <c r="X71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Elo]],NA())),X70))</f>
        <v>2005.4317644795133</v>
      </c>
      <c r="Y71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Elo]],NA())),Y70))</f>
        <v>1995.7018149958822</v>
      </c>
      <c r="Z71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Elo]],NA())),Z70))</f>
        <v>1976.8005573053999</v>
      </c>
      <c r="AA71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Elo]],NA())),AA70))</f>
        <v>2000</v>
      </c>
      <c r="AB71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Elo]],NA())),AB70))</f>
        <v>1970.6471999915343</v>
      </c>
      <c r="AC71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Elo]],NA())),AC70))</f>
        <v>1912.8862097597939</v>
      </c>
      <c r="AD71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Elo]],NA())),AD70))</f>
        <v>1988.0615738001752</v>
      </c>
      <c r="AE71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Elo]],NA())),AE70))</f>
        <v>1969.4638697871235</v>
      </c>
      <c r="AF71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Elo]],NA())),AF70))</f>
        <v>1984.195442084291</v>
      </c>
      <c r="AG71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Elo]],NA())),AG70))</f>
        <v>2016.2366112039426</v>
      </c>
      <c r="AH71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Elo]],NA())),AH70))</f>
        <v>2014.8770095635946</v>
      </c>
      <c r="AI71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Elo]],NA())),AI70))</f>
        <v>2015</v>
      </c>
      <c r="AJ71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Elo]],NA())),AJ70))</f>
        <v>2014.3528000084657</v>
      </c>
      <c r="AK71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Elo]],NA())),AK70))</f>
        <v>2000</v>
      </c>
      <c r="AL71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Elo]],NA())),AL70))</f>
        <v>2000</v>
      </c>
      <c r="AM71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Elo]],NA())),AM70))</f>
        <v>2000</v>
      </c>
      <c r="AN71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Elo]],NA())),AN70))</f>
        <v>2000</v>
      </c>
      <c r="AO71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Elo]],NA())),AO70))</f>
        <v>2000</v>
      </c>
    </row>
    <row r="72" spans="1:41" ht="15.75" customHeight="1">
      <c r="A72" s="25">
        <f>GameData[Game Number]</f>
        <v>69</v>
      </c>
      <c r="B72" s="11" t="str">
        <f>GameData[Winner]</f>
        <v>Ricky</v>
      </c>
      <c r="C72" s="11">
        <f ca="1">IFERROR(IF(ROW()&gt;ROW(EloDataCalc[#Headers])+1,_xlfn.IFNA(LOOKUP(2,1/($B$4:INDIRECT("$B"&amp;(ROW()-1))=EloDataCalc[[#This Row],[Winner]]),EloDataCalc[Game Number]),0),0),0)</f>
        <v>66</v>
      </c>
      <c r="D72" s="11">
        <f ca="1">IFERROR(IF(ROW()&gt;ROW(EloDataCalc[#Headers])+1,_xlfn.IFNA(LOOKUP(2,1/($J$4:INDIRECT("$K"&amp;(ROW()-1))=EloDataCalc[[#This Row],[Winner]]),EloDataCalc[Game Number]),0),0),0)</f>
        <v>68</v>
      </c>
      <c r="E72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2203.052976545614</v>
      </c>
      <c r="F72" s="11">
        <f ca="1">10^(EloDataCalc[Winner Last ELO]/400)</f>
        <v>321834.38411851169</v>
      </c>
      <c r="G72" s="23">
        <f ca="1">EloDataCalc[Winner Rating]/(EloDataCalc[Winner Rating]+EloDataCalc[Loser Rating])</f>
        <v>0.75723856600098227</v>
      </c>
      <c r="H72" s="75">
        <f ca="1">+kFactor[]*(1-EloDataCalc[Winner Expected Score])</f>
        <v>7.2828430199705316</v>
      </c>
      <c r="I72" s="21">
        <f ca="1">EloDataCalc[Winner Last ELO]+EloDataCalc[[#This Row],[Winner Elo Change]]</f>
        <v>2210.3358195655846</v>
      </c>
      <c r="J72" s="11" t="str">
        <f>GameData[Loser]</f>
        <v>Kevin K</v>
      </c>
      <c r="K72" s="11">
        <f ca="1">IFERROR(IF(ROW()&gt;ROW(EloDataCalc[#Headers])+1,_xlfn.IFNA(LOOKUP(2,1/($B$4:INDIRECT("$B"&amp;(ROW()-1))=EloDataCalc[[#This Row],[Loser]]),EloDataCalc[Game Number]),0),0),0)</f>
        <v>68</v>
      </c>
      <c r="L72" s="11">
        <f ca="1">IFERROR(IF(ROW()&gt;ROW(EloDataCalc[#Headers])+1,_xlfn.IFNA(LOOKUP(2,1/($J$4:INDIRECT("$K"&amp;(ROW()-1))=EloDataCalc[[#This Row],[Loser]]),EloDataCalc[Game Number]),0),0),0)</f>
        <v>65</v>
      </c>
      <c r="M72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2005.4317644795133</v>
      </c>
      <c r="N72" s="11">
        <f ca="1">10^(EloDataCalc[Loser Last ELO]/400)</f>
        <v>103176.17208986582</v>
      </c>
      <c r="O72" s="23">
        <f ca="1">EloDataCalc[Loser Rating]/(EloDataCalc[Winner Rating]+EloDataCalc[Loser Rating])</f>
        <v>0.24276143399901765</v>
      </c>
      <c r="P72" s="75">
        <f ca="1">kFactor[]*(0-EloDataCalc[Loser Expected Score])</f>
        <v>-7.282843019970529</v>
      </c>
      <c r="Q72" s="21">
        <f ca="1">EloDataCalc[Loser Last ELO]+EloDataCalc[[#This Row],[Loser Elo Change]]</f>
        <v>1998.1489214595426</v>
      </c>
      <c r="R72" s="4"/>
      <c r="T72" s="56">
        <f ca="1">IF(ROW()=ROW(Elos[[#Headers],[Selected Player Elo Change]])+1,2000,HLOOKUP(PlayerDashPlayer,Elos[#All],ROW()-1,FALSE))</f>
        <v>2210.3358195655846</v>
      </c>
      <c r="U72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Elo]],NA())),U71))</f>
        <v>2210.3358195655846</v>
      </c>
      <c r="V72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Elo]],NA())),V71))</f>
        <v>2210.3358195655846</v>
      </c>
      <c r="W72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Elo]],NA())),W71))</f>
        <v>1933.29217047467</v>
      </c>
      <c r="X72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Elo]],NA())),X71))</f>
        <v>1998.1489214595426</v>
      </c>
      <c r="Y72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Elo]],NA())),Y71))</f>
        <v>1995.7018149958822</v>
      </c>
      <c r="Z72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Elo]],NA())),Z71))</f>
        <v>1976.8005573053999</v>
      </c>
      <c r="AA72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Elo]],NA())),AA71))</f>
        <v>2000</v>
      </c>
      <c r="AB72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Elo]],NA())),AB71))</f>
        <v>1970.6471999915343</v>
      </c>
      <c r="AC72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Elo]],NA())),AC71))</f>
        <v>1912.8862097597939</v>
      </c>
      <c r="AD72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Elo]],NA())),AD71))</f>
        <v>1988.0615738001752</v>
      </c>
      <c r="AE72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Elo]],NA())),AE71))</f>
        <v>1969.4638697871235</v>
      </c>
      <c r="AF72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Elo]],NA())),AF71))</f>
        <v>1984.195442084291</v>
      </c>
      <c r="AG72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Elo]],NA())),AG71))</f>
        <v>2016.2366112039426</v>
      </c>
      <c r="AH72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Elo]],NA())),AH71))</f>
        <v>2014.8770095635946</v>
      </c>
      <c r="AI72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Elo]],NA())),AI71))</f>
        <v>2015</v>
      </c>
      <c r="AJ72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Elo]],NA())),AJ71))</f>
        <v>2014.3528000084657</v>
      </c>
      <c r="AK72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Elo]],NA())),AK71))</f>
        <v>2000</v>
      </c>
      <c r="AL72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Elo]],NA())),AL71))</f>
        <v>2000</v>
      </c>
      <c r="AM72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Elo]],NA())),AM71))</f>
        <v>2000</v>
      </c>
      <c r="AN72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Elo]],NA())),AN71))</f>
        <v>2000</v>
      </c>
      <c r="AO72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Elo]],NA())),AO71))</f>
        <v>2000</v>
      </c>
    </row>
    <row r="73" spans="1:41" ht="15.75" customHeight="1">
      <c r="A73" s="25">
        <f>GameData[Game Number]</f>
        <v>70</v>
      </c>
      <c r="B73" s="11" t="str">
        <f>GameData[Winner]</f>
        <v>Jim</v>
      </c>
      <c r="C73" s="11">
        <f ca="1">IFERROR(IF(ROW()&gt;ROW(EloDataCalc[#Headers])+1,_xlfn.IFNA(LOOKUP(2,1/($B$4:INDIRECT("$B"&amp;(ROW()-1))=EloDataCalc[[#This Row],[Winner]]),EloDataCalc[Game Number]),0),0),0)</f>
        <v>65</v>
      </c>
      <c r="D73" s="11">
        <f ca="1">IFERROR(IF(ROW()&gt;ROW(EloDataCalc[#Headers])+1,_xlfn.IFNA(LOOKUP(2,1/($J$4:INDIRECT("$K"&amp;(ROW()-1))=EloDataCalc[[#This Row],[Winner]]),EloDataCalc[Game Number]),0),0),0)</f>
        <v>66</v>
      </c>
      <c r="E73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1933.29217047467</v>
      </c>
      <c r="F73" s="11">
        <f ca="1">10^(EloDataCalc[Winner Last ELO]/400)</f>
        <v>68113.065434951568</v>
      </c>
      <c r="G73" s="23">
        <f ca="1">EloDataCalc[Winner Rating]/(EloDataCalc[Winner Rating]+EloDataCalc[Loser Rating])</f>
        <v>0.40773288609270814</v>
      </c>
      <c r="H73" s="75">
        <f ca="1">+kFactor[]*(1-EloDataCalc[Winner Expected Score])</f>
        <v>17.768013417218757</v>
      </c>
      <c r="I73" s="21">
        <f ca="1">EloDataCalc[Winner Last ELO]+EloDataCalc[[#This Row],[Winner Elo Change]]</f>
        <v>1951.0601838918888</v>
      </c>
      <c r="J73" s="11" t="str">
        <f>GameData[Loser]</f>
        <v>Kevin K</v>
      </c>
      <c r="K73" s="11">
        <f ca="1">IFERROR(IF(ROW()&gt;ROW(EloDataCalc[#Headers])+1,_xlfn.IFNA(LOOKUP(2,1/($B$4:INDIRECT("$B"&amp;(ROW()-1))=EloDataCalc[[#This Row],[Loser]]),EloDataCalc[Game Number]),0),0),0)</f>
        <v>68</v>
      </c>
      <c r="L73" s="11">
        <f ca="1">IFERROR(IF(ROW()&gt;ROW(EloDataCalc[#Headers])+1,_xlfn.IFNA(LOOKUP(2,1/($J$4:INDIRECT("$K"&amp;(ROW()-1))=EloDataCalc[[#This Row],[Loser]]),EloDataCalc[Game Number]),0),0),0)</f>
        <v>69</v>
      </c>
      <c r="M73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1998.1489214595426</v>
      </c>
      <c r="N73" s="11">
        <f ca="1">10^(EloDataCalc[Loser Last ELO]/400)</f>
        <v>98940.090585101192</v>
      </c>
      <c r="O73" s="23">
        <f ca="1">EloDataCalc[Loser Rating]/(EloDataCalc[Winner Rating]+EloDataCalc[Loser Rating])</f>
        <v>0.59226711390729192</v>
      </c>
      <c r="P73" s="75">
        <f ca="1">kFactor[]*(0-EloDataCalc[Loser Expected Score])</f>
        <v>-17.768013417218757</v>
      </c>
      <c r="Q73" s="21">
        <f ca="1">EloDataCalc[Loser Last ELO]+EloDataCalc[[#This Row],[Loser Elo Change]]</f>
        <v>1980.3809080423239</v>
      </c>
      <c r="R73" s="4"/>
      <c r="T73" s="56">
        <f ca="1">IF(ROW()=ROW(Elos[[#Headers],[Selected Player Elo Change]])+1,2000,HLOOKUP(PlayerDashPlayer,Elos[#All],ROW()-1,FALSE))</f>
        <v>2210.3358195655846</v>
      </c>
      <c r="U73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Elo]],NA())),U72))</f>
        <v>2210.3358195655846</v>
      </c>
      <c r="V73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Elo]],NA())),V72))</f>
        <v>2210.3358195655846</v>
      </c>
      <c r="W73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Elo]],NA())),W72))</f>
        <v>1951.0601838918888</v>
      </c>
      <c r="X73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Elo]],NA())),X72))</f>
        <v>1980.3809080423239</v>
      </c>
      <c r="Y73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Elo]],NA())),Y72))</f>
        <v>1995.7018149958822</v>
      </c>
      <c r="Z73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Elo]],NA())),Z72))</f>
        <v>1976.8005573053999</v>
      </c>
      <c r="AA73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Elo]],NA())),AA72))</f>
        <v>2000</v>
      </c>
      <c r="AB73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Elo]],NA())),AB72))</f>
        <v>1970.6471999915343</v>
      </c>
      <c r="AC73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Elo]],NA())),AC72))</f>
        <v>1912.8862097597939</v>
      </c>
      <c r="AD73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Elo]],NA())),AD72))</f>
        <v>1988.0615738001752</v>
      </c>
      <c r="AE73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Elo]],NA())),AE72))</f>
        <v>1969.4638697871235</v>
      </c>
      <c r="AF73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Elo]],NA())),AF72))</f>
        <v>1984.195442084291</v>
      </c>
      <c r="AG73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Elo]],NA())),AG72))</f>
        <v>2016.2366112039426</v>
      </c>
      <c r="AH73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Elo]],NA())),AH72))</f>
        <v>2014.8770095635946</v>
      </c>
      <c r="AI73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Elo]],NA())),AI72))</f>
        <v>2015</v>
      </c>
      <c r="AJ73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Elo]],NA())),AJ72))</f>
        <v>2014.3528000084657</v>
      </c>
      <c r="AK73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Elo]],NA())),AK72))</f>
        <v>2000</v>
      </c>
      <c r="AL73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Elo]],NA())),AL72))</f>
        <v>2000</v>
      </c>
      <c r="AM73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Elo]],NA())),AM72))</f>
        <v>2000</v>
      </c>
      <c r="AN73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Elo]],NA())),AN72))</f>
        <v>2000</v>
      </c>
      <c r="AO73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Elo]],NA())),AO72))</f>
        <v>2000</v>
      </c>
    </row>
    <row r="74" spans="1:41" ht="15.75" customHeight="1">
      <c r="A74" s="25">
        <f>GameData[Game Number]</f>
        <v>71</v>
      </c>
      <c r="B74" s="11" t="str">
        <f>GameData[Winner]</f>
        <v>Jim</v>
      </c>
      <c r="C74" s="11">
        <f ca="1">IFERROR(IF(ROW()&gt;ROW(EloDataCalc[#Headers])+1,_xlfn.IFNA(LOOKUP(2,1/($B$4:INDIRECT("$B"&amp;(ROW()-1))=EloDataCalc[[#This Row],[Winner]]),EloDataCalc[Game Number]),0),0),0)</f>
        <v>70</v>
      </c>
      <c r="D74" s="11">
        <f ca="1">IFERROR(IF(ROW()&gt;ROW(EloDataCalc[#Headers])+1,_xlfn.IFNA(LOOKUP(2,1/($J$4:INDIRECT("$K"&amp;(ROW()-1))=EloDataCalc[[#This Row],[Winner]]),EloDataCalc[Game Number]),0),0),0)</f>
        <v>66</v>
      </c>
      <c r="E74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1951.0601838918888</v>
      </c>
      <c r="F74" s="11">
        <f ca="1">10^(EloDataCalc[Winner Last ELO]/400)</f>
        <v>75448.473904371378</v>
      </c>
      <c r="G74" s="23">
        <f ca="1">EloDataCalc[Winner Rating]/(EloDataCalc[Winner Rating]+EloDataCalc[Loser Rating])</f>
        <v>0.45790397431052687</v>
      </c>
      <c r="H74" s="75">
        <f ca="1">+kFactor[]*(1-EloDataCalc[Winner Expected Score])</f>
        <v>16.262880770684195</v>
      </c>
      <c r="I74" s="21">
        <f ca="1">EloDataCalc[Winner Last ELO]+EloDataCalc[[#This Row],[Winner Elo Change]]</f>
        <v>1967.323064662573</v>
      </c>
      <c r="J74" s="11" t="str">
        <f>GameData[Loser]</f>
        <v>Kevin K</v>
      </c>
      <c r="K74" s="11">
        <f ca="1">IFERROR(IF(ROW()&gt;ROW(EloDataCalc[#Headers])+1,_xlfn.IFNA(LOOKUP(2,1/($B$4:INDIRECT("$B"&amp;(ROW()-1))=EloDataCalc[[#This Row],[Loser]]),EloDataCalc[Game Number]),0),0),0)</f>
        <v>68</v>
      </c>
      <c r="L74" s="11">
        <f ca="1">IFERROR(IF(ROW()&gt;ROW(EloDataCalc[#Headers])+1,_xlfn.IFNA(LOOKUP(2,1/($J$4:INDIRECT("$K"&amp;(ROW()-1))=EloDataCalc[[#This Row],[Loser]]),EloDataCalc[Game Number]),0),0),0)</f>
        <v>70</v>
      </c>
      <c r="M74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1980.3809080423239</v>
      </c>
      <c r="N74" s="11">
        <f ca="1">10^(EloDataCalc[Loser Last ELO]/400)</f>
        <v>89320.731294110083</v>
      </c>
      <c r="O74" s="23">
        <f ca="1">EloDataCalc[Loser Rating]/(EloDataCalc[Winner Rating]+EloDataCalc[Loser Rating])</f>
        <v>0.54209602568947324</v>
      </c>
      <c r="P74" s="75">
        <f ca="1">kFactor[]*(0-EloDataCalc[Loser Expected Score])</f>
        <v>-16.262880770684198</v>
      </c>
      <c r="Q74" s="21">
        <f ca="1">EloDataCalc[Loser Last ELO]+EloDataCalc[[#This Row],[Loser Elo Change]]</f>
        <v>1964.1180272716397</v>
      </c>
      <c r="R74" s="4"/>
      <c r="T74" s="56">
        <f ca="1">IF(ROW()=ROW(Elos[[#Headers],[Selected Player Elo Change]])+1,2000,HLOOKUP(PlayerDashPlayer,Elos[#All],ROW()-1,FALSE))</f>
        <v>2210.3358195655846</v>
      </c>
      <c r="U74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Elo]],NA())),U73))</f>
        <v>2210.3358195655846</v>
      </c>
      <c r="V74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Elo]],NA())),V73))</f>
        <v>2210.3358195655846</v>
      </c>
      <c r="W74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Elo]],NA())),W73))</f>
        <v>1967.323064662573</v>
      </c>
      <c r="X74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Elo]],NA())),X73))</f>
        <v>1964.1180272716397</v>
      </c>
      <c r="Y74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Elo]],NA())),Y73))</f>
        <v>1995.7018149958822</v>
      </c>
      <c r="Z74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Elo]],NA())),Z73))</f>
        <v>1976.8005573053999</v>
      </c>
      <c r="AA74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Elo]],NA())),AA73))</f>
        <v>2000</v>
      </c>
      <c r="AB74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Elo]],NA())),AB73))</f>
        <v>1970.6471999915343</v>
      </c>
      <c r="AC74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Elo]],NA())),AC73))</f>
        <v>1912.8862097597939</v>
      </c>
      <c r="AD74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Elo]],NA())),AD73))</f>
        <v>1988.0615738001752</v>
      </c>
      <c r="AE74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Elo]],NA())),AE73))</f>
        <v>1969.4638697871235</v>
      </c>
      <c r="AF74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Elo]],NA())),AF73))</f>
        <v>1984.195442084291</v>
      </c>
      <c r="AG74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Elo]],NA())),AG73))</f>
        <v>2016.2366112039426</v>
      </c>
      <c r="AH74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Elo]],NA())),AH73))</f>
        <v>2014.8770095635946</v>
      </c>
      <c r="AI74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Elo]],NA())),AI73))</f>
        <v>2015</v>
      </c>
      <c r="AJ74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Elo]],NA())),AJ73))</f>
        <v>2014.3528000084657</v>
      </c>
      <c r="AK74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Elo]],NA())),AK73))</f>
        <v>2000</v>
      </c>
      <c r="AL74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Elo]],NA())),AL73))</f>
        <v>2000</v>
      </c>
      <c r="AM74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Elo]],NA())),AM73))</f>
        <v>2000</v>
      </c>
      <c r="AN74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Elo]],NA())),AN73))</f>
        <v>2000</v>
      </c>
      <c r="AO74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Elo]],NA())),AO73))</f>
        <v>2000</v>
      </c>
    </row>
    <row r="75" spans="1:41" ht="15.75" customHeight="1">
      <c r="A75" s="25">
        <f>GameData[Game Number]</f>
        <v>72</v>
      </c>
      <c r="B75" s="11" t="str">
        <f>GameData[Winner]</f>
        <v>Kevin K</v>
      </c>
      <c r="C75" s="11">
        <f ca="1">IFERROR(IF(ROW()&gt;ROW(EloDataCalc[#Headers])+1,_xlfn.IFNA(LOOKUP(2,1/($B$4:INDIRECT("$B"&amp;(ROW()-1))=EloDataCalc[[#This Row],[Winner]]),EloDataCalc[Game Number]),0),0),0)</f>
        <v>68</v>
      </c>
      <c r="D75" s="11">
        <f ca="1">IFERROR(IF(ROW()&gt;ROW(EloDataCalc[#Headers])+1,_xlfn.IFNA(LOOKUP(2,1/($J$4:INDIRECT("$K"&amp;(ROW()-1))=EloDataCalc[[#This Row],[Winner]]),EloDataCalc[Game Number]),0),0),0)</f>
        <v>71</v>
      </c>
      <c r="E75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1964.1180272716397</v>
      </c>
      <c r="F75" s="11">
        <f ca="1">10^(EloDataCalc[Winner Last ELO]/400)</f>
        <v>81338.295678886891</v>
      </c>
      <c r="G75" s="23">
        <f ca="1">EloDataCalc[Winner Rating]/(EloDataCalc[Winner Rating]+EloDataCalc[Loser Rating])</f>
        <v>0.19507836968072986</v>
      </c>
      <c r="H75" s="75">
        <f ca="1">+kFactor[]*(1-EloDataCalc[Winner Expected Score])</f>
        <v>24.147648909578102</v>
      </c>
      <c r="I75" s="21">
        <f ca="1">EloDataCalc[Winner Last ELO]+EloDataCalc[[#This Row],[Winner Elo Change]]</f>
        <v>1988.2656761812177</v>
      </c>
      <c r="J75" s="11" t="str">
        <f>GameData[Loser]</f>
        <v>Ricky</v>
      </c>
      <c r="K75" s="11">
        <f ca="1">IFERROR(IF(ROW()&gt;ROW(EloDataCalc[#Headers])+1,_xlfn.IFNA(LOOKUP(2,1/($B$4:INDIRECT("$B"&amp;(ROW()-1))=EloDataCalc[[#This Row],[Loser]]),EloDataCalc[Game Number]),0),0),0)</f>
        <v>69</v>
      </c>
      <c r="L75" s="11">
        <f ca="1">IFERROR(IF(ROW()&gt;ROW(EloDataCalc[#Headers])+1,_xlfn.IFNA(LOOKUP(2,1/($J$4:INDIRECT("$K"&amp;(ROW()-1))=EloDataCalc[[#This Row],[Loser]]),EloDataCalc[Game Number]),0),0),0)</f>
        <v>68</v>
      </c>
      <c r="M75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2210.3358195655846</v>
      </c>
      <c r="N75" s="11">
        <f ca="1">10^(EloDataCalc[Loser Last ELO]/400)</f>
        <v>335613.59812670102</v>
      </c>
      <c r="O75" s="23">
        <f ca="1">EloDataCalc[Loser Rating]/(EloDataCalc[Winner Rating]+EloDataCalc[Loser Rating])</f>
        <v>0.80492163031927022</v>
      </c>
      <c r="P75" s="75">
        <f ca="1">kFactor[]*(0-EloDataCalc[Loser Expected Score])</f>
        <v>-24.147648909578106</v>
      </c>
      <c r="Q75" s="21">
        <f ca="1">EloDataCalc[Loser Last ELO]+EloDataCalc[[#This Row],[Loser Elo Change]]</f>
        <v>2186.1881706560066</v>
      </c>
      <c r="R75" s="4"/>
      <c r="T75" s="56">
        <f ca="1">IF(ROW()=ROW(Elos[[#Headers],[Selected Player Elo Change]])+1,2000,HLOOKUP(PlayerDashPlayer,Elos[#All],ROW()-1,FALSE))</f>
        <v>2186.1881706560066</v>
      </c>
      <c r="U75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Elo]],NA())),U74))</f>
        <v>2186.1881706560066</v>
      </c>
      <c r="V75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Elo]],NA())),V74))</f>
        <v>2186.1881706560066</v>
      </c>
      <c r="W75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Elo]],NA())),W74))</f>
        <v>1967.323064662573</v>
      </c>
      <c r="X75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Elo]],NA())),X74))</f>
        <v>1988.2656761812177</v>
      </c>
      <c r="Y75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Elo]],NA())),Y74))</f>
        <v>1995.7018149958822</v>
      </c>
      <c r="Z75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Elo]],NA())),Z74))</f>
        <v>1976.8005573053999</v>
      </c>
      <c r="AA75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Elo]],NA())),AA74))</f>
        <v>2000</v>
      </c>
      <c r="AB75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Elo]],NA())),AB74))</f>
        <v>1970.6471999915343</v>
      </c>
      <c r="AC75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Elo]],NA())),AC74))</f>
        <v>1912.8862097597939</v>
      </c>
      <c r="AD75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Elo]],NA())),AD74))</f>
        <v>1988.0615738001752</v>
      </c>
      <c r="AE75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Elo]],NA())),AE74))</f>
        <v>1969.4638697871235</v>
      </c>
      <c r="AF75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Elo]],NA())),AF74))</f>
        <v>1984.195442084291</v>
      </c>
      <c r="AG75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Elo]],NA())),AG74))</f>
        <v>2016.2366112039426</v>
      </c>
      <c r="AH75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Elo]],NA())),AH74))</f>
        <v>2014.8770095635946</v>
      </c>
      <c r="AI75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Elo]],NA())),AI74))</f>
        <v>2015</v>
      </c>
      <c r="AJ75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Elo]],NA())),AJ74))</f>
        <v>2014.3528000084657</v>
      </c>
      <c r="AK75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Elo]],NA())),AK74))</f>
        <v>2000</v>
      </c>
      <c r="AL75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Elo]],NA())),AL74))</f>
        <v>2000</v>
      </c>
      <c r="AM75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Elo]],NA())),AM74))</f>
        <v>2000</v>
      </c>
      <c r="AN75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Elo]],NA())),AN74))</f>
        <v>2000</v>
      </c>
      <c r="AO75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Elo]],NA())),AO74))</f>
        <v>2000</v>
      </c>
    </row>
    <row r="76" spans="1:41" ht="15.75" customHeight="1">
      <c r="A76" s="25">
        <f>GameData[Game Number]</f>
        <v>73</v>
      </c>
      <c r="B76" s="11" t="str">
        <f>GameData[Winner]</f>
        <v>Jim</v>
      </c>
      <c r="C76" s="11">
        <f ca="1">IFERROR(IF(ROW()&gt;ROW(EloDataCalc[#Headers])+1,_xlfn.IFNA(LOOKUP(2,1/($B$4:INDIRECT("$B"&amp;(ROW()-1))=EloDataCalc[[#This Row],[Winner]]),EloDataCalc[Game Number]),0),0),0)</f>
        <v>71</v>
      </c>
      <c r="D76" s="11">
        <f ca="1">IFERROR(IF(ROW()&gt;ROW(EloDataCalc[#Headers])+1,_xlfn.IFNA(LOOKUP(2,1/($J$4:INDIRECT("$K"&amp;(ROW()-1))=EloDataCalc[[#This Row],[Winner]]),EloDataCalc[Game Number]),0),0),0)</f>
        <v>66</v>
      </c>
      <c r="E76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1967.323064662573</v>
      </c>
      <c r="F76" s="11">
        <f ca="1">10^(EloDataCalc[Winner Last ELO]/400)</f>
        <v>82852.889993763602</v>
      </c>
      <c r="G76" s="23">
        <f ca="1">EloDataCalc[Winner Rating]/(EloDataCalc[Winner Rating]+EloDataCalc[Loser Rating])</f>
        <v>0.49521633067937004</v>
      </c>
      <c r="H76" s="75">
        <f ca="1">+kFactor[]*(1-EloDataCalc[Winner Expected Score])</f>
        <v>15.143510079618901</v>
      </c>
      <c r="I76" s="21">
        <f ca="1">EloDataCalc[Winner Last ELO]+EloDataCalc[[#This Row],[Winner Elo Change]]</f>
        <v>1982.4665747421918</v>
      </c>
      <c r="J76" s="11" t="str">
        <f>GameData[Loser]</f>
        <v>Clayton</v>
      </c>
      <c r="K76" s="11">
        <f ca="1">IFERROR(IF(ROW()&gt;ROW(EloDataCalc[#Headers])+1,_xlfn.IFNA(LOOKUP(2,1/($B$4:INDIRECT("$B"&amp;(ROW()-1))=EloDataCalc[[#This Row],[Loser]]),EloDataCalc[Game Number]),0),0),0)</f>
        <v>0</v>
      </c>
      <c r="L76" s="11">
        <f ca="1">IFERROR(IF(ROW()&gt;ROW(EloDataCalc[#Headers])+1,_xlfn.IFNA(LOOKUP(2,1/($J$4:INDIRECT("$K"&amp;(ROW()-1))=EloDataCalc[[#This Row],[Loser]]),EloDataCalc[Game Number]),0),0),0)</f>
        <v>62</v>
      </c>
      <c r="M76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1970.6471999915343</v>
      </c>
      <c r="N76" s="11">
        <f ca="1">10^(EloDataCalc[Loser Last ELO]/400)</f>
        <v>84453.567529760723</v>
      </c>
      <c r="O76" s="23">
        <f ca="1">EloDataCalc[Loser Rating]/(EloDataCalc[Winner Rating]+EloDataCalc[Loser Rating])</f>
        <v>0.5047836693206299</v>
      </c>
      <c r="P76" s="75">
        <f ca="1">kFactor[]*(0-EloDataCalc[Loser Expected Score])</f>
        <v>-15.143510079618897</v>
      </c>
      <c r="Q76" s="21">
        <f ca="1">EloDataCalc[Loser Last ELO]+EloDataCalc[[#This Row],[Loser Elo Change]]</f>
        <v>1955.5036899119154</v>
      </c>
      <c r="R76" s="4"/>
      <c r="T76" s="56">
        <f ca="1">IF(ROW()=ROW(Elos[[#Headers],[Selected Player Elo Change]])+1,2000,HLOOKUP(PlayerDashPlayer,Elos[#All],ROW()-1,FALSE))</f>
        <v>2186.1881706560066</v>
      </c>
      <c r="U76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Elo]],NA())),U75))</f>
        <v>2186.1881706560066</v>
      </c>
      <c r="V76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Elo]],NA())),V75))</f>
        <v>2186.1881706560066</v>
      </c>
      <c r="W76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Elo]],NA())),W75))</f>
        <v>1982.4665747421918</v>
      </c>
      <c r="X76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Elo]],NA())),X75))</f>
        <v>1988.2656761812177</v>
      </c>
      <c r="Y76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Elo]],NA())),Y75))</f>
        <v>1995.7018149958822</v>
      </c>
      <c r="Z76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Elo]],NA())),Z75))</f>
        <v>1976.8005573053999</v>
      </c>
      <c r="AA76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Elo]],NA())),AA75))</f>
        <v>2000</v>
      </c>
      <c r="AB76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Elo]],NA())),AB75))</f>
        <v>1955.5036899119154</v>
      </c>
      <c r="AC76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Elo]],NA())),AC75))</f>
        <v>1912.8862097597939</v>
      </c>
      <c r="AD76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Elo]],NA())),AD75))</f>
        <v>1988.0615738001752</v>
      </c>
      <c r="AE76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Elo]],NA())),AE75))</f>
        <v>1969.4638697871235</v>
      </c>
      <c r="AF76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Elo]],NA())),AF75))</f>
        <v>1984.195442084291</v>
      </c>
      <c r="AG76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Elo]],NA())),AG75))</f>
        <v>2016.2366112039426</v>
      </c>
      <c r="AH76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Elo]],NA())),AH75))</f>
        <v>2014.8770095635946</v>
      </c>
      <c r="AI76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Elo]],NA())),AI75))</f>
        <v>2015</v>
      </c>
      <c r="AJ76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Elo]],NA())),AJ75))</f>
        <v>2014.3528000084657</v>
      </c>
      <c r="AK76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Elo]],NA())),AK75))</f>
        <v>2000</v>
      </c>
      <c r="AL76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Elo]],NA())),AL75))</f>
        <v>2000</v>
      </c>
      <c r="AM76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Elo]],NA())),AM75))</f>
        <v>2000</v>
      </c>
      <c r="AN76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Elo]],NA())),AN75))</f>
        <v>2000</v>
      </c>
      <c r="AO76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Elo]],NA())),AO75))</f>
        <v>2000</v>
      </c>
    </row>
    <row r="77" spans="1:41" ht="15.75" customHeight="1">
      <c r="A77" s="25">
        <f>GameData[Game Number]</f>
        <v>74</v>
      </c>
      <c r="B77" s="11" t="str">
        <f>GameData[Winner]</f>
        <v>Clayton</v>
      </c>
      <c r="C77" s="11">
        <f ca="1">IFERROR(IF(ROW()&gt;ROW(EloDataCalc[#Headers])+1,_xlfn.IFNA(LOOKUP(2,1/($B$4:INDIRECT("$B"&amp;(ROW()-1))=EloDataCalc[[#This Row],[Winner]]),EloDataCalc[Game Number]),0),0),0)</f>
        <v>0</v>
      </c>
      <c r="D77" s="11">
        <f ca="1">IFERROR(IF(ROW()&gt;ROW(EloDataCalc[#Headers])+1,_xlfn.IFNA(LOOKUP(2,1/($J$4:INDIRECT("$K"&amp;(ROW()-1))=EloDataCalc[[#This Row],[Winner]]),EloDataCalc[Game Number]),0),0),0)</f>
        <v>73</v>
      </c>
      <c r="E77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1955.5036899119154</v>
      </c>
      <c r="F77" s="11">
        <f ca="1">10^(EloDataCalc[Winner Last ELO]/400)</f>
        <v>77403.255097368688</v>
      </c>
      <c r="G77" s="23">
        <f ca="1">EloDataCalc[Winner Rating]/(EloDataCalc[Winner Rating]+EloDataCalc[Loser Rating])</f>
        <v>0.46938967254380515</v>
      </c>
      <c r="H77" s="75">
        <f ca="1">+kFactor[]*(1-EloDataCalc[Winner Expected Score])</f>
        <v>15.918309823685846</v>
      </c>
      <c r="I77" s="21">
        <f ca="1">EloDataCalc[Winner Last ELO]+EloDataCalc[[#This Row],[Winner Elo Change]]</f>
        <v>1971.4219997356013</v>
      </c>
      <c r="J77" s="11" t="str">
        <f>GameData[Loser]</f>
        <v>Joe</v>
      </c>
      <c r="K77" s="11">
        <f ca="1">IFERROR(IF(ROW()&gt;ROW(EloDataCalc[#Headers])+1,_xlfn.IFNA(LOOKUP(2,1/($B$4:INDIRECT("$B"&amp;(ROW()-1))=EloDataCalc[[#This Row],[Loser]]),EloDataCalc[Game Number]),0),0),0)</f>
        <v>48</v>
      </c>
      <c r="L77" s="11">
        <f ca="1">IFERROR(IF(ROW()&gt;ROW(EloDataCalc[#Headers])+1,_xlfn.IFNA(LOOKUP(2,1/($J$4:INDIRECT("$K"&amp;(ROW()-1))=EloDataCalc[[#This Row],[Loser]]),EloDataCalc[Game Number]),0),0),0)</f>
        <v>63</v>
      </c>
      <c r="M77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1976.8005573053999</v>
      </c>
      <c r="N77" s="11">
        <f ca="1">10^(EloDataCalc[Loser Last ELO]/400)</f>
        <v>87498.658227418273</v>
      </c>
      <c r="O77" s="23">
        <f ca="1">EloDataCalc[Loser Rating]/(EloDataCalc[Winner Rating]+EloDataCalc[Loser Rating])</f>
        <v>0.53061032745619485</v>
      </c>
      <c r="P77" s="75">
        <f ca="1">kFactor[]*(0-EloDataCalc[Loser Expected Score])</f>
        <v>-15.918309823685846</v>
      </c>
      <c r="Q77" s="21">
        <f ca="1">EloDataCalc[Loser Last ELO]+EloDataCalc[[#This Row],[Loser Elo Change]]</f>
        <v>1960.8822474817141</v>
      </c>
      <c r="R77" s="4"/>
      <c r="T77" s="56">
        <f ca="1">IF(ROW()=ROW(Elos[[#Headers],[Selected Player Elo Change]])+1,2000,HLOOKUP(PlayerDashPlayer,Elos[#All],ROW()-1,FALSE))</f>
        <v>2186.1881706560066</v>
      </c>
      <c r="U77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Elo]],NA())),U76))</f>
        <v>2186.1881706560066</v>
      </c>
      <c r="V77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Elo]],NA())),V76))</f>
        <v>2186.1881706560066</v>
      </c>
      <c r="W77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Elo]],NA())),W76))</f>
        <v>1982.4665747421918</v>
      </c>
      <c r="X77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Elo]],NA())),X76))</f>
        <v>1988.2656761812177</v>
      </c>
      <c r="Y77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Elo]],NA())),Y76))</f>
        <v>1995.7018149958822</v>
      </c>
      <c r="Z77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Elo]],NA())),Z76))</f>
        <v>1960.8822474817141</v>
      </c>
      <c r="AA77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Elo]],NA())),AA76))</f>
        <v>2000</v>
      </c>
      <c r="AB77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Elo]],NA())),AB76))</f>
        <v>1971.4219997356013</v>
      </c>
      <c r="AC77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Elo]],NA())),AC76))</f>
        <v>1912.8862097597939</v>
      </c>
      <c r="AD77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Elo]],NA())),AD76))</f>
        <v>1988.0615738001752</v>
      </c>
      <c r="AE77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Elo]],NA())),AE76))</f>
        <v>1969.4638697871235</v>
      </c>
      <c r="AF77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Elo]],NA())),AF76))</f>
        <v>1984.195442084291</v>
      </c>
      <c r="AG77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Elo]],NA())),AG76))</f>
        <v>2016.2366112039426</v>
      </c>
      <c r="AH77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Elo]],NA())),AH76))</f>
        <v>2014.8770095635946</v>
      </c>
      <c r="AI77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Elo]],NA())),AI76))</f>
        <v>2015</v>
      </c>
      <c r="AJ77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Elo]],NA())),AJ76))</f>
        <v>2014.3528000084657</v>
      </c>
      <c r="AK77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Elo]],NA())),AK76))</f>
        <v>2000</v>
      </c>
      <c r="AL77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Elo]],NA())),AL76))</f>
        <v>2000</v>
      </c>
      <c r="AM77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Elo]],NA())),AM76))</f>
        <v>2000</v>
      </c>
      <c r="AN77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Elo]],NA())),AN76))</f>
        <v>2000</v>
      </c>
      <c r="AO77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Elo]],NA())),AO76))</f>
        <v>2000</v>
      </c>
    </row>
    <row r="78" spans="1:41" ht="15.75" customHeight="1">
      <c r="A78" s="25">
        <f>GameData[Game Number]</f>
        <v>75</v>
      </c>
      <c r="B78" s="11" t="str">
        <f>GameData[Winner]</f>
        <v>Steven</v>
      </c>
      <c r="C78" s="11">
        <f ca="1">IFERROR(IF(ROW()&gt;ROW(EloDataCalc[#Headers])+1,_xlfn.IFNA(LOOKUP(2,1/($B$4:INDIRECT("$B"&amp;(ROW()-1))=EloDataCalc[[#This Row],[Winner]]),EloDataCalc[Game Number]),0),0),0)</f>
        <v>56</v>
      </c>
      <c r="D78" s="11">
        <f ca="1">IFERROR(IF(ROW()&gt;ROW(EloDataCalc[#Headers])+1,_xlfn.IFNA(LOOKUP(2,1/($J$4:INDIRECT("$K"&amp;(ROW()-1))=EloDataCalc[[#This Row],[Winner]]),EloDataCalc[Game Number]),0),0),0)</f>
        <v>0</v>
      </c>
      <c r="E78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2016.2366112039426</v>
      </c>
      <c r="F78" s="11">
        <f ca="1">10^(EloDataCalc[Winner Last ELO]/400)</f>
        <v>109797.26647628556</v>
      </c>
      <c r="G78" s="23">
        <f ca="1">EloDataCalc[Winner Rating]/(EloDataCalc[Winner Rating]+EloDataCalc[Loser Rating])</f>
        <v>0.54045848825395926</v>
      </c>
      <c r="H78" s="75">
        <f ca="1">+kFactor[]*(1-EloDataCalc[Winner Expected Score])</f>
        <v>13.786245352381222</v>
      </c>
      <c r="I78" s="21">
        <f ca="1">EloDataCalc[Winner Last ELO]+EloDataCalc[[#This Row],[Winner Elo Change]]</f>
        <v>2030.0228565563239</v>
      </c>
      <c r="J78" s="11" t="str">
        <f>GameData[Loser]</f>
        <v>Jason T</v>
      </c>
      <c r="K78" s="11">
        <f ca="1">IFERROR(IF(ROW()&gt;ROW(EloDataCalc[#Headers])+1,_xlfn.IFNA(LOOKUP(2,1/($B$4:INDIRECT("$B"&amp;(ROW()-1))=EloDataCalc[[#This Row],[Loser]]),EloDataCalc[Game Number]),0),0),0)</f>
        <v>61</v>
      </c>
      <c r="L78" s="11">
        <f ca="1">IFERROR(IF(ROW()&gt;ROW(EloDataCalc[#Headers])+1,_xlfn.IFNA(LOOKUP(2,1/($J$4:INDIRECT("$K"&amp;(ROW()-1))=EloDataCalc[[#This Row],[Loser]]),EloDataCalc[Game Number]),0),0),0)</f>
        <v>53</v>
      </c>
      <c r="M78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1988.0615738001752</v>
      </c>
      <c r="N78" s="11">
        <f ca="1">10^(EloDataCalc[Loser Last ELO]/400)</f>
        <v>93358.514888170088</v>
      </c>
      <c r="O78" s="23">
        <f ca="1">EloDataCalc[Loser Rating]/(EloDataCalc[Winner Rating]+EloDataCalc[Loser Rating])</f>
        <v>0.4595415117460408</v>
      </c>
      <c r="P78" s="75">
        <f ca="1">kFactor[]*(0-EloDataCalc[Loser Expected Score])</f>
        <v>-13.786245352381224</v>
      </c>
      <c r="Q78" s="21">
        <f ca="1">EloDataCalc[Loser Last ELO]+EloDataCalc[[#This Row],[Loser Elo Change]]</f>
        <v>1974.275328447794</v>
      </c>
      <c r="R78" s="4"/>
      <c r="T78" s="56">
        <f ca="1">IF(ROW()=ROW(Elos[[#Headers],[Selected Player Elo Change]])+1,2000,HLOOKUP(PlayerDashPlayer,Elos[#All],ROW()-1,FALSE))</f>
        <v>2186.1881706560066</v>
      </c>
      <c r="U78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Elo]],NA())),U77))</f>
        <v>2186.1881706560066</v>
      </c>
      <c r="V78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Elo]],NA())),V77))</f>
        <v>2186.1881706560066</v>
      </c>
      <c r="W78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Elo]],NA())),W77))</f>
        <v>1982.4665747421918</v>
      </c>
      <c r="X78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Elo]],NA())),X77))</f>
        <v>1988.2656761812177</v>
      </c>
      <c r="Y78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Elo]],NA())),Y77))</f>
        <v>1995.7018149958822</v>
      </c>
      <c r="Z78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Elo]],NA())),Z77))</f>
        <v>1960.8822474817141</v>
      </c>
      <c r="AA78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Elo]],NA())),AA77))</f>
        <v>2000</v>
      </c>
      <c r="AB78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Elo]],NA())),AB77))</f>
        <v>1971.4219997356013</v>
      </c>
      <c r="AC78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Elo]],NA())),AC77))</f>
        <v>1912.8862097597939</v>
      </c>
      <c r="AD78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Elo]],NA())),AD77))</f>
        <v>1974.275328447794</v>
      </c>
      <c r="AE78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Elo]],NA())),AE77))</f>
        <v>1969.4638697871235</v>
      </c>
      <c r="AF78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Elo]],NA())),AF77))</f>
        <v>1984.195442084291</v>
      </c>
      <c r="AG78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Elo]],NA())),AG77))</f>
        <v>2030.0228565563239</v>
      </c>
      <c r="AH78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Elo]],NA())),AH77))</f>
        <v>2014.8770095635946</v>
      </c>
      <c r="AI78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Elo]],NA())),AI77))</f>
        <v>2015</v>
      </c>
      <c r="AJ78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Elo]],NA())),AJ77))</f>
        <v>2014.3528000084657</v>
      </c>
      <c r="AK78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Elo]],NA())),AK77))</f>
        <v>2000</v>
      </c>
      <c r="AL78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Elo]],NA())),AL77))</f>
        <v>2000</v>
      </c>
      <c r="AM78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Elo]],NA())),AM77))</f>
        <v>2000</v>
      </c>
      <c r="AN78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Elo]],NA())),AN77))</f>
        <v>2000</v>
      </c>
      <c r="AO78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Elo]],NA())),AO77))</f>
        <v>2000</v>
      </c>
    </row>
    <row r="79" spans="1:41" ht="15.75" customHeight="1">
      <c r="A79" s="25">
        <f>GameData[Game Number]</f>
        <v>76</v>
      </c>
      <c r="B79" s="11" t="str">
        <f>GameData[Winner]</f>
        <v>Veronica</v>
      </c>
      <c r="C79" s="11">
        <f ca="1">IFERROR(IF(ROW()&gt;ROW(EloDataCalc[#Headers])+1,_xlfn.IFNA(LOOKUP(2,1/($B$4:INDIRECT("$B"&amp;(ROW()-1))=EloDataCalc[[#This Row],[Winner]]),EloDataCalc[Game Number]),0),0),0)</f>
        <v>0</v>
      </c>
      <c r="D79" s="11">
        <f ca="1">IFERROR(IF(ROW()&gt;ROW(EloDataCalc[#Headers])+1,_xlfn.IFNA(LOOKUP(2,1/($J$4:INDIRECT("$K"&amp;(ROW()-1))=EloDataCalc[[#This Row],[Winner]]),EloDataCalc[Game Number]),0),0),0)</f>
        <v>48</v>
      </c>
      <c r="E79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1984.195442084291</v>
      </c>
      <c r="F79" s="11">
        <f ca="1">10^(EloDataCalc[Winner Last ELO]/400)</f>
        <v>91303.747918368579</v>
      </c>
      <c r="G79" s="23">
        <f ca="1">EloDataCalc[Winner Rating]/(EloDataCalc[Winner Rating]+EloDataCalc[Loser Rating])</f>
        <v>0.48344704961515605</v>
      </c>
      <c r="H79" s="75">
        <f ca="1">+kFactor[]*(1-EloDataCalc[Winner Expected Score])</f>
        <v>15.496588511545319</v>
      </c>
      <c r="I79" s="21">
        <f ca="1">EloDataCalc[Winner Last ELO]+EloDataCalc[[#This Row],[Winner Elo Change]]</f>
        <v>1999.6920305958363</v>
      </c>
      <c r="J79" s="11" t="str">
        <f>GameData[Loser]</f>
        <v>Jason K</v>
      </c>
      <c r="K79" s="11">
        <f ca="1">IFERROR(IF(ROW()&gt;ROW(EloDataCalc[#Headers])+1,_xlfn.IFNA(LOOKUP(2,1/($B$4:INDIRECT("$B"&amp;(ROW()-1))=EloDataCalc[[#This Row],[Loser]]),EloDataCalc[Game Number]),0),0),0)</f>
        <v>53</v>
      </c>
      <c r="L79" s="11">
        <f ca="1">IFERROR(IF(ROW()&gt;ROW(EloDataCalc[#Headers])+1,_xlfn.IFNA(LOOKUP(2,1/($J$4:INDIRECT("$K"&amp;(ROW()-1))=EloDataCalc[[#This Row],[Loser]]),EloDataCalc[Game Number]),0),0),0)</f>
        <v>61</v>
      </c>
      <c r="M79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1995.7018149958822</v>
      </c>
      <c r="N79" s="11">
        <f ca="1">10^(EloDataCalc[Loser Last ELO]/400)</f>
        <v>97556.124100811503</v>
      </c>
      <c r="O79" s="23">
        <f ca="1">EloDataCalc[Loser Rating]/(EloDataCalc[Winner Rating]+EloDataCalc[Loser Rating])</f>
        <v>0.51655295038484383</v>
      </c>
      <c r="P79" s="75">
        <f ca="1">kFactor[]*(0-EloDataCalc[Loser Expected Score])</f>
        <v>-15.496588511545315</v>
      </c>
      <c r="Q79" s="21">
        <f ca="1">EloDataCalc[Loser Last ELO]+EloDataCalc[[#This Row],[Loser Elo Change]]</f>
        <v>1980.2052264843369</v>
      </c>
      <c r="R79" s="4"/>
      <c r="T79" s="56">
        <f ca="1">IF(ROW()=ROW(Elos[[#Headers],[Selected Player Elo Change]])+1,2000,HLOOKUP(PlayerDashPlayer,Elos[#All],ROW()-1,FALSE))</f>
        <v>2186.1881706560066</v>
      </c>
      <c r="U79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Elo]],NA())),U78))</f>
        <v>2186.1881706560066</v>
      </c>
      <c r="V79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Elo]],NA())),V78))</f>
        <v>2186.1881706560066</v>
      </c>
      <c r="W79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Elo]],NA())),W78))</f>
        <v>1982.4665747421918</v>
      </c>
      <c r="X79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Elo]],NA())),X78))</f>
        <v>1988.2656761812177</v>
      </c>
      <c r="Y79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Elo]],NA())),Y78))</f>
        <v>1980.2052264843369</v>
      </c>
      <c r="Z79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Elo]],NA())),Z78))</f>
        <v>1960.8822474817141</v>
      </c>
      <c r="AA79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Elo]],NA())),AA78))</f>
        <v>2000</v>
      </c>
      <c r="AB79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Elo]],NA())),AB78))</f>
        <v>1971.4219997356013</v>
      </c>
      <c r="AC79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Elo]],NA())),AC78))</f>
        <v>1912.8862097597939</v>
      </c>
      <c r="AD79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Elo]],NA())),AD78))</f>
        <v>1974.275328447794</v>
      </c>
      <c r="AE79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Elo]],NA())),AE78))</f>
        <v>1969.4638697871235</v>
      </c>
      <c r="AF79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Elo]],NA())),AF78))</f>
        <v>1999.6920305958363</v>
      </c>
      <c r="AG79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Elo]],NA())),AG78))</f>
        <v>2030.0228565563239</v>
      </c>
      <c r="AH79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Elo]],NA())),AH78))</f>
        <v>2014.8770095635946</v>
      </c>
      <c r="AI79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Elo]],NA())),AI78))</f>
        <v>2015</v>
      </c>
      <c r="AJ79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Elo]],NA())),AJ78))</f>
        <v>2014.3528000084657</v>
      </c>
      <c r="AK79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Elo]],NA())),AK78))</f>
        <v>2000</v>
      </c>
      <c r="AL79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Elo]],NA())),AL78))</f>
        <v>2000</v>
      </c>
      <c r="AM79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Elo]],NA())),AM78))</f>
        <v>2000</v>
      </c>
      <c r="AN79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Elo]],NA())),AN78))</f>
        <v>2000</v>
      </c>
      <c r="AO79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Elo]],NA())),AO78))</f>
        <v>2000</v>
      </c>
    </row>
    <row r="80" spans="1:41" ht="15.75" customHeight="1">
      <c r="A80" s="25">
        <f>GameData[Game Number]</f>
        <v>77</v>
      </c>
      <c r="B80" s="11" t="str">
        <f>GameData[Winner]</f>
        <v>Jason K</v>
      </c>
      <c r="C80" s="11">
        <f ca="1">IFERROR(IF(ROW()&gt;ROW(EloDataCalc[#Headers])+1,_xlfn.IFNA(LOOKUP(2,1/($B$4:INDIRECT("$B"&amp;(ROW()-1))=EloDataCalc[[#This Row],[Winner]]),EloDataCalc[Game Number]),0),0),0)</f>
        <v>53</v>
      </c>
      <c r="D80" s="11">
        <f ca="1">IFERROR(IF(ROW()&gt;ROW(EloDataCalc[#Headers])+1,_xlfn.IFNA(LOOKUP(2,1/($J$4:INDIRECT("$K"&amp;(ROW()-1))=EloDataCalc[[#This Row],[Winner]]),EloDataCalc[Game Number]),0),0),0)</f>
        <v>76</v>
      </c>
      <c r="E80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1980.2052264843369</v>
      </c>
      <c r="F80" s="11">
        <f ca="1">10^(EloDataCalc[Winner Last ELO]/400)</f>
        <v>89230.446511172137</v>
      </c>
      <c r="G80" s="23">
        <f ca="1">EloDataCalc[Winner Rating]/(EloDataCalc[Winner Rating]+EloDataCalc[Loser Rating])</f>
        <v>0.50853298071711606</v>
      </c>
      <c r="H80" s="75">
        <f ca="1">+kFactor[]*(1-EloDataCalc[Winner Expected Score])</f>
        <v>14.744010578486519</v>
      </c>
      <c r="I80" s="21">
        <f ca="1">EloDataCalc[Winner Last ELO]+EloDataCalc[[#This Row],[Winner Elo Change]]</f>
        <v>1994.9492370628234</v>
      </c>
      <c r="J80" s="11" t="str">
        <f>GameData[Loser]</f>
        <v>Jason T</v>
      </c>
      <c r="K80" s="11">
        <f ca="1">IFERROR(IF(ROW()&gt;ROW(EloDataCalc[#Headers])+1,_xlfn.IFNA(LOOKUP(2,1/($B$4:INDIRECT("$B"&amp;(ROW()-1))=EloDataCalc[[#This Row],[Loser]]),EloDataCalc[Game Number]),0),0),0)</f>
        <v>61</v>
      </c>
      <c r="L80" s="11">
        <f ca="1">IFERROR(IF(ROW()&gt;ROW(EloDataCalc[#Headers])+1,_xlfn.IFNA(LOOKUP(2,1/($J$4:INDIRECT("$K"&amp;(ROW()-1))=EloDataCalc[[#This Row],[Loser]]),EloDataCalc[Game Number]),0),0),0)</f>
        <v>75</v>
      </c>
      <c r="M80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1974.275328447794</v>
      </c>
      <c r="N80" s="11">
        <f ca="1">10^(EloDataCalc[Loser Last ELO]/400)</f>
        <v>86235.943860092229</v>
      </c>
      <c r="O80" s="23">
        <f ca="1">EloDataCalc[Loser Rating]/(EloDataCalc[Winner Rating]+EloDataCalc[Loser Rating])</f>
        <v>0.49146701928288394</v>
      </c>
      <c r="P80" s="75">
        <f ca="1">kFactor[]*(0-EloDataCalc[Loser Expected Score])</f>
        <v>-14.744010578486519</v>
      </c>
      <c r="Q80" s="21">
        <f ca="1">EloDataCalc[Loser Last ELO]+EloDataCalc[[#This Row],[Loser Elo Change]]</f>
        <v>1959.5313178693075</v>
      </c>
      <c r="R80" s="4"/>
      <c r="T80" s="56">
        <f ca="1">IF(ROW()=ROW(Elos[[#Headers],[Selected Player Elo Change]])+1,2000,HLOOKUP(PlayerDashPlayer,Elos[#All],ROW()-1,FALSE))</f>
        <v>2186.1881706560066</v>
      </c>
      <c r="U80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Elo]],NA())),U79))</f>
        <v>2186.1881706560066</v>
      </c>
      <c r="V80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Elo]],NA())),V79))</f>
        <v>2186.1881706560066</v>
      </c>
      <c r="W80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Elo]],NA())),W79))</f>
        <v>1982.4665747421918</v>
      </c>
      <c r="X80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Elo]],NA())),X79))</f>
        <v>1988.2656761812177</v>
      </c>
      <c r="Y80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Elo]],NA())),Y79))</f>
        <v>1994.9492370628234</v>
      </c>
      <c r="Z80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Elo]],NA())),Z79))</f>
        <v>1960.8822474817141</v>
      </c>
      <c r="AA80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Elo]],NA())),AA79))</f>
        <v>2000</v>
      </c>
      <c r="AB80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Elo]],NA())),AB79))</f>
        <v>1971.4219997356013</v>
      </c>
      <c r="AC80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Elo]],NA())),AC79))</f>
        <v>1912.8862097597939</v>
      </c>
      <c r="AD80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Elo]],NA())),AD79))</f>
        <v>1959.5313178693075</v>
      </c>
      <c r="AE80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Elo]],NA())),AE79))</f>
        <v>1969.4638697871235</v>
      </c>
      <c r="AF80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Elo]],NA())),AF79))</f>
        <v>1999.6920305958363</v>
      </c>
      <c r="AG80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Elo]],NA())),AG79))</f>
        <v>2030.0228565563239</v>
      </c>
      <c r="AH80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Elo]],NA())),AH79))</f>
        <v>2014.8770095635946</v>
      </c>
      <c r="AI80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Elo]],NA())),AI79))</f>
        <v>2015</v>
      </c>
      <c r="AJ80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Elo]],NA())),AJ79))</f>
        <v>2014.3528000084657</v>
      </c>
      <c r="AK80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Elo]],NA())),AK79))</f>
        <v>2000</v>
      </c>
      <c r="AL80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Elo]],NA())),AL79))</f>
        <v>2000</v>
      </c>
      <c r="AM80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Elo]],NA())),AM79))</f>
        <v>2000</v>
      </c>
      <c r="AN80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Elo]],NA())),AN79))</f>
        <v>2000</v>
      </c>
      <c r="AO80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Elo]],NA())),AO79))</f>
        <v>2000</v>
      </c>
    </row>
    <row r="81" spans="1:41" ht="15.75" customHeight="1">
      <c r="A81" s="25">
        <f>GameData[Game Number]</f>
        <v>78</v>
      </c>
      <c r="B81" s="11" t="str">
        <f>GameData[Winner]</f>
        <v>Kevin K</v>
      </c>
      <c r="C81" s="11">
        <f ca="1">IFERROR(IF(ROW()&gt;ROW(EloDataCalc[#Headers])+1,_xlfn.IFNA(LOOKUP(2,1/($B$4:INDIRECT("$B"&amp;(ROW()-1))=EloDataCalc[[#This Row],[Winner]]),EloDataCalc[Game Number]),0),0),0)</f>
        <v>72</v>
      </c>
      <c r="D81" s="11">
        <f ca="1">IFERROR(IF(ROW()&gt;ROW(EloDataCalc[#Headers])+1,_xlfn.IFNA(LOOKUP(2,1/($J$4:INDIRECT("$K"&amp;(ROW()-1))=EloDataCalc[[#This Row],[Winner]]),EloDataCalc[Game Number]),0),0),0)</f>
        <v>71</v>
      </c>
      <c r="E81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1988.2656761812177</v>
      </c>
      <c r="F81" s="11">
        <f ca="1">10^(EloDataCalc[Winner Last ELO]/400)</f>
        <v>93468.266992522447</v>
      </c>
      <c r="G81" s="23">
        <f ca="1">EloDataCalc[Winner Rating]/(EloDataCalc[Winner Rating]+EloDataCalc[Loser Rating])</f>
        <v>0.53932652410326942</v>
      </c>
      <c r="H81" s="75">
        <f ca="1">+kFactor[]*(1-EloDataCalc[Winner Expected Score])</f>
        <v>13.820204276901917</v>
      </c>
      <c r="I81" s="21">
        <f ca="1">EloDataCalc[Winner Last ELO]+EloDataCalc[[#This Row],[Winner Elo Change]]</f>
        <v>2002.0858804581196</v>
      </c>
      <c r="J81" s="11" t="str">
        <f>GameData[Loser]</f>
        <v>Joe</v>
      </c>
      <c r="K81" s="11">
        <f ca="1">IFERROR(IF(ROW()&gt;ROW(EloDataCalc[#Headers])+1,_xlfn.IFNA(LOOKUP(2,1/($B$4:INDIRECT("$B"&amp;(ROW()-1))=EloDataCalc[[#This Row],[Loser]]),EloDataCalc[Game Number]),0),0),0)</f>
        <v>48</v>
      </c>
      <c r="L81" s="11">
        <f ca="1">IFERROR(IF(ROW()&gt;ROW(EloDataCalc[#Headers])+1,_xlfn.IFNA(LOOKUP(2,1/($J$4:INDIRECT("$K"&amp;(ROW()-1))=EloDataCalc[[#This Row],[Loser]]),EloDataCalc[Game Number]),0),0),0)</f>
        <v>74</v>
      </c>
      <c r="M81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1960.8822474817141</v>
      </c>
      <c r="N81" s="11">
        <f ca="1">10^(EloDataCalc[Loser Last ELO]/400)</f>
        <v>79837.259094722787</v>
      </c>
      <c r="O81" s="23">
        <f ca="1">EloDataCalc[Loser Rating]/(EloDataCalc[Winner Rating]+EloDataCalc[Loser Rating])</f>
        <v>0.46067347589673063</v>
      </c>
      <c r="P81" s="75">
        <f ca="1">kFactor[]*(0-EloDataCalc[Loser Expected Score])</f>
        <v>-13.820204276901919</v>
      </c>
      <c r="Q81" s="21">
        <f ca="1">EloDataCalc[Loser Last ELO]+EloDataCalc[[#This Row],[Loser Elo Change]]</f>
        <v>1947.0620432048122</v>
      </c>
      <c r="R81" s="4"/>
      <c r="T81" s="56">
        <f ca="1">IF(ROW()=ROW(Elos[[#Headers],[Selected Player Elo Change]])+1,2000,HLOOKUP(PlayerDashPlayer,Elos[#All],ROW()-1,FALSE))</f>
        <v>2186.1881706560066</v>
      </c>
      <c r="U81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Elo]],NA())),U80))</f>
        <v>2186.1881706560066</v>
      </c>
      <c r="V81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Elo]],NA())),V80))</f>
        <v>2186.1881706560066</v>
      </c>
      <c r="W81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Elo]],NA())),W80))</f>
        <v>1982.4665747421918</v>
      </c>
      <c r="X81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Elo]],NA())),X80))</f>
        <v>2002.0858804581196</v>
      </c>
      <c r="Y81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Elo]],NA())),Y80))</f>
        <v>1994.9492370628234</v>
      </c>
      <c r="Z81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Elo]],NA())),Z80))</f>
        <v>1947.0620432048122</v>
      </c>
      <c r="AA81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Elo]],NA())),AA80))</f>
        <v>2000</v>
      </c>
      <c r="AB81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Elo]],NA())),AB80))</f>
        <v>1971.4219997356013</v>
      </c>
      <c r="AC81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Elo]],NA())),AC80))</f>
        <v>1912.8862097597939</v>
      </c>
      <c r="AD81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Elo]],NA())),AD80))</f>
        <v>1959.5313178693075</v>
      </c>
      <c r="AE81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Elo]],NA())),AE80))</f>
        <v>1969.4638697871235</v>
      </c>
      <c r="AF81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Elo]],NA())),AF80))</f>
        <v>1999.6920305958363</v>
      </c>
      <c r="AG81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Elo]],NA())),AG80))</f>
        <v>2030.0228565563239</v>
      </c>
      <c r="AH81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Elo]],NA())),AH80))</f>
        <v>2014.8770095635946</v>
      </c>
      <c r="AI81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Elo]],NA())),AI80))</f>
        <v>2015</v>
      </c>
      <c r="AJ81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Elo]],NA())),AJ80))</f>
        <v>2014.3528000084657</v>
      </c>
      <c r="AK81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Elo]],NA())),AK80))</f>
        <v>2000</v>
      </c>
      <c r="AL81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Elo]],NA())),AL80))</f>
        <v>2000</v>
      </c>
      <c r="AM81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Elo]],NA())),AM80))</f>
        <v>2000</v>
      </c>
      <c r="AN81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Elo]],NA())),AN80))</f>
        <v>2000</v>
      </c>
      <c r="AO81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Elo]],NA())),AO80))</f>
        <v>2000</v>
      </c>
    </row>
    <row r="82" spans="1:41" ht="15.75" customHeight="1">
      <c r="A82" s="25">
        <f>GameData[Game Number]</f>
        <v>79</v>
      </c>
      <c r="B82" s="11" t="str">
        <f>GameData[Winner]</f>
        <v>Kevin K</v>
      </c>
      <c r="C82" s="11">
        <f ca="1">IFERROR(IF(ROW()&gt;ROW(EloDataCalc[#Headers])+1,_xlfn.IFNA(LOOKUP(2,1/($B$4:INDIRECT("$B"&amp;(ROW()-1))=EloDataCalc[[#This Row],[Winner]]),EloDataCalc[Game Number]),0),0),0)</f>
        <v>78</v>
      </c>
      <c r="D82" s="11">
        <f ca="1">IFERROR(IF(ROW()&gt;ROW(EloDataCalc[#Headers])+1,_xlfn.IFNA(LOOKUP(2,1/($J$4:INDIRECT("$K"&amp;(ROW()-1))=EloDataCalc[[#This Row],[Winner]]),EloDataCalc[Game Number]),0),0),0)</f>
        <v>71</v>
      </c>
      <c r="E82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2002.0858804581196</v>
      </c>
      <c r="F82" s="11">
        <f ca="1">10^(EloDataCalc[Winner Last ELO]/400)</f>
        <v>101207.96700592489</v>
      </c>
      <c r="G82" s="23">
        <f ca="1">EloDataCalc[Winner Rating]/(EloDataCalc[Winner Rating]+EloDataCalc[Loser Rating])</f>
        <v>0.45988188514441813</v>
      </c>
      <c r="H82" s="75">
        <f ca="1">+kFactor[]*(1-EloDataCalc[Winner Expected Score])</f>
        <v>16.203543445667453</v>
      </c>
      <c r="I82" s="21">
        <f ca="1">EloDataCalc[Winner Last ELO]+EloDataCalc[[#This Row],[Winner Elo Change]]</f>
        <v>2018.2894239037871</v>
      </c>
      <c r="J82" s="11" t="str">
        <f>GameData[Loser]</f>
        <v>Steven</v>
      </c>
      <c r="K82" s="11">
        <f ca="1">IFERROR(IF(ROW()&gt;ROW(EloDataCalc[#Headers])+1,_xlfn.IFNA(LOOKUP(2,1/($B$4:INDIRECT("$B"&amp;(ROW()-1))=EloDataCalc[[#This Row],[Loser]]),EloDataCalc[Game Number]),0),0),0)</f>
        <v>75</v>
      </c>
      <c r="L82" s="11">
        <f ca="1">IFERROR(IF(ROW()&gt;ROW(EloDataCalc[#Headers])+1,_xlfn.IFNA(LOOKUP(2,1/($J$4:INDIRECT("$K"&amp;(ROW()-1))=EloDataCalc[[#This Row],[Loser]]),EloDataCalc[Game Number]),0),0),0)</f>
        <v>0</v>
      </c>
      <c r="M82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2030.0228565563239</v>
      </c>
      <c r="N82" s="11">
        <f ca="1">10^(EloDataCalc[Loser Last ELO]/400)</f>
        <v>118865.86124269645</v>
      </c>
      <c r="O82" s="23">
        <f ca="1">EloDataCalc[Loser Rating]/(EloDataCalc[Winner Rating]+EloDataCalc[Loser Rating])</f>
        <v>0.54011811485558181</v>
      </c>
      <c r="P82" s="75">
        <f ca="1">kFactor[]*(0-EloDataCalc[Loser Expected Score])</f>
        <v>-16.203543445667453</v>
      </c>
      <c r="Q82" s="21">
        <f ca="1">EloDataCalc[Loser Last ELO]+EloDataCalc[[#This Row],[Loser Elo Change]]</f>
        <v>2013.8193131106564</v>
      </c>
      <c r="R82" s="4"/>
      <c r="T82" s="56">
        <f ca="1">IF(ROW()=ROW(Elos[[#Headers],[Selected Player Elo Change]])+1,2000,HLOOKUP(PlayerDashPlayer,Elos[#All],ROW()-1,FALSE))</f>
        <v>2186.1881706560066</v>
      </c>
      <c r="U82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Elo]],NA())),U81))</f>
        <v>2186.1881706560066</v>
      </c>
      <c r="V82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Elo]],NA())),V81))</f>
        <v>2186.1881706560066</v>
      </c>
      <c r="W82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Elo]],NA())),W81))</f>
        <v>1982.4665747421918</v>
      </c>
      <c r="X82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Elo]],NA())),X81))</f>
        <v>2018.2894239037871</v>
      </c>
      <c r="Y82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Elo]],NA())),Y81))</f>
        <v>1994.9492370628234</v>
      </c>
      <c r="Z82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Elo]],NA())),Z81))</f>
        <v>1947.0620432048122</v>
      </c>
      <c r="AA82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Elo]],NA())),AA81))</f>
        <v>2000</v>
      </c>
      <c r="AB82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Elo]],NA())),AB81))</f>
        <v>1971.4219997356013</v>
      </c>
      <c r="AC82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Elo]],NA())),AC81))</f>
        <v>1912.8862097597939</v>
      </c>
      <c r="AD82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Elo]],NA())),AD81))</f>
        <v>1959.5313178693075</v>
      </c>
      <c r="AE82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Elo]],NA())),AE81))</f>
        <v>1969.4638697871235</v>
      </c>
      <c r="AF82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Elo]],NA())),AF81))</f>
        <v>1999.6920305958363</v>
      </c>
      <c r="AG82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Elo]],NA())),AG81))</f>
        <v>2013.8193131106564</v>
      </c>
      <c r="AH82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Elo]],NA())),AH81))</f>
        <v>2014.8770095635946</v>
      </c>
      <c r="AI82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Elo]],NA())),AI81))</f>
        <v>2015</v>
      </c>
      <c r="AJ82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Elo]],NA())),AJ81))</f>
        <v>2014.3528000084657</v>
      </c>
      <c r="AK82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Elo]],NA())),AK81))</f>
        <v>2000</v>
      </c>
      <c r="AL82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Elo]],NA())),AL81))</f>
        <v>2000</v>
      </c>
      <c r="AM82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Elo]],NA())),AM81))</f>
        <v>2000</v>
      </c>
      <c r="AN82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Elo]],NA())),AN81))</f>
        <v>2000</v>
      </c>
      <c r="AO82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Elo]],NA())),AO81))</f>
        <v>2000</v>
      </c>
    </row>
    <row r="83" spans="1:41" ht="15.75" customHeight="1">
      <c r="A83" s="25">
        <f>GameData[Game Number]</f>
        <v>80</v>
      </c>
      <c r="B83" s="11" t="str">
        <f>GameData[Winner]</f>
        <v>Jason K</v>
      </c>
      <c r="C83" s="11">
        <f ca="1">IFERROR(IF(ROW()&gt;ROW(EloDataCalc[#Headers])+1,_xlfn.IFNA(LOOKUP(2,1/($B$4:INDIRECT("$B"&amp;(ROW()-1))=EloDataCalc[[#This Row],[Winner]]),EloDataCalc[Game Number]),0),0),0)</f>
        <v>77</v>
      </c>
      <c r="D83" s="11">
        <f ca="1">IFERROR(IF(ROW()&gt;ROW(EloDataCalc[#Headers])+1,_xlfn.IFNA(LOOKUP(2,1/($J$4:INDIRECT("$K"&amp;(ROW()-1))=EloDataCalc[[#This Row],[Winner]]),EloDataCalc[Game Number]),0),0),0)</f>
        <v>76</v>
      </c>
      <c r="E83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1994.9492370628234</v>
      </c>
      <c r="F83" s="11">
        <f ca="1">10^(EloDataCalc[Winner Last ELO]/400)</f>
        <v>97134.406883735297</v>
      </c>
      <c r="G83" s="23">
        <f ca="1">EloDataCalc[Winner Rating]/(EloDataCalc[Winner Rating]+EloDataCalc[Loser Rating])</f>
        <v>0.55079465274451267</v>
      </c>
      <c r="H83" s="75">
        <f ca="1">+kFactor[]*(1-EloDataCalc[Winner Expected Score])</f>
        <v>13.476160417664619</v>
      </c>
      <c r="I83" s="21">
        <f ca="1">EloDataCalc[Winner Last ELO]+EloDataCalc[[#This Row],[Winner Elo Change]]</f>
        <v>2008.4253974804881</v>
      </c>
      <c r="J83" s="11" t="str">
        <f>GameData[Loser]</f>
        <v>Jason T</v>
      </c>
      <c r="K83" s="11">
        <f ca="1">IFERROR(IF(ROW()&gt;ROW(EloDataCalc[#Headers])+1,_xlfn.IFNA(LOOKUP(2,1/($B$4:INDIRECT("$B"&amp;(ROW()-1))=EloDataCalc[[#This Row],[Loser]]),EloDataCalc[Game Number]),0),0),0)</f>
        <v>61</v>
      </c>
      <c r="L83" s="11">
        <f ca="1">IFERROR(IF(ROW()&gt;ROW(EloDataCalc[#Headers])+1,_xlfn.IFNA(LOOKUP(2,1/($J$4:INDIRECT("$K"&amp;(ROW()-1))=EloDataCalc[[#This Row],[Loser]]),EloDataCalc[Game Number]),0),0),0)</f>
        <v>77</v>
      </c>
      <c r="M83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1959.5313178693075</v>
      </c>
      <c r="N83" s="11">
        <f ca="1">10^(EloDataCalc[Loser Last ELO]/400)</f>
        <v>79218.806423132643</v>
      </c>
      <c r="O83" s="23">
        <f ca="1">EloDataCalc[Loser Rating]/(EloDataCalc[Winner Rating]+EloDataCalc[Loser Rating])</f>
        <v>0.44920534725548739</v>
      </c>
      <c r="P83" s="75">
        <f ca="1">kFactor[]*(0-EloDataCalc[Loser Expected Score])</f>
        <v>-13.476160417664621</v>
      </c>
      <c r="Q83" s="21">
        <f ca="1">EloDataCalc[Loser Last ELO]+EloDataCalc[[#This Row],[Loser Elo Change]]</f>
        <v>1946.0551574516428</v>
      </c>
      <c r="R83" s="4"/>
      <c r="T83" s="56">
        <f ca="1">IF(ROW()=ROW(Elos[[#Headers],[Selected Player Elo Change]])+1,2000,HLOOKUP(PlayerDashPlayer,Elos[#All],ROW()-1,FALSE))</f>
        <v>2186.1881706560066</v>
      </c>
      <c r="U83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Elo]],NA())),U82))</f>
        <v>2186.1881706560066</v>
      </c>
      <c r="V83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Elo]],NA())),V82))</f>
        <v>2186.1881706560066</v>
      </c>
      <c r="W83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Elo]],NA())),W82))</f>
        <v>1982.4665747421918</v>
      </c>
      <c r="X83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Elo]],NA())),X82))</f>
        <v>2018.2894239037871</v>
      </c>
      <c r="Y83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Elo]],NA())),Y82))</f>
        <v>2008.4253974804881</v>
      </c>
      <c r="Z83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Elo]],NA())),Z82))</f>
        <v>1947.0620432048122</v>
      </c>
      <c r="AA83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Elo]],NA())),AA82))</f>
        <v>2000</v>
      </c>
      <c r="AB83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Elo]],NA())),AB82))</f>
        <v>1971.4219997356013</v>
      </c>
      <c r="AC83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Elo]],NA())),AC82))</f>
        <v>1912.8862097597939</v>
      </c>
      <c r="AD83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Elo]],NA())),AD82))</f>
        <v>1946.0551574516428</v>
      </c>
      <c r="AE83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Elo]],NA())),AE82))</f>
        <v>1969.4638697871235</v>
      </c>
      <c r="AF83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Elo]],NA())),AF82))</f>
        <v>1999.6920305958363</v>
      </c>
      <c r="AG83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Elo]],NA())),AG82))</f>
        <v>2013.8193131106564</v>
      </c>
      <c r="AH83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Elo]],NA())),AH82))</f>
        <v>2014.8770095635946</v>
      </c>
      <c r="AI83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Elo]],NA())),AI82))</f>
        <v>2015</v>
      </c>
      <c r="AJ83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Elo]],NA())),AJ82))</f>
        <v>2014.3528000084657</v>
      </c>
      <c r="AK83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Elo]],NA())),AK82))</f>
        <v>2000</v>
      </c>
      <c r="AL83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Elo]],NA())),AL82))</f>
        <v>2000</v>
      </c>
      <c r="AM83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Elo]],NA())),AM82))</f>
        <v>2000</v>
      </c>
      <c r="AN83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Elo]],NA())),AN82))</f>
        <v>2000</v>
      </c>
      <c r="AO83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Elo]],NA())),AO82))</f>
        <v>2000</v>
      </c>
    </row>
    <row r="84" spans="1:41" ht="15.75" customHeight="1">
      <c r="A84" s="25">
        <f>GameData[Game Number]</f>
        <v>81</v>
      </c>
      <c r="B84" s="11" t="str">
        <f>GameData[Winner]</f>
        <v>Joe</v>
      </c>
      <c r="C84" s="11">
        <f ca="1">IFERROR(IF(ROW()&gt;ROW(EloDataCalc[#Headers])+1,_xlfn.IFNA(LOOKUP(2,1/($B$4:INDIRECT("$B"&amp;(ROW()-1))=EloDataCalc[[#This Row],[Winner]]),EloDataCalc[Game Number]),0),0),0)</f>
        <v>48</v>
      </c>
      <c r="D84" s="11">
        <f ca="1">IFERROR(IF(ROW()&gt;ROW(EloDataCalc[#Headers])+1,_xlfn.IFNA(LOOKUP(2,1/($J$4:INDIRECT("$K"&amp;(ROW()-1))=EloDataCalc[[#This Row],[Winner]]),EloDataCalc[Game Number]),0),0),0)</f>
        <v>78</v>
      </c>
      <c r="E84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1947.0620432048122</v>
      </c>
      <c r="F84" s="11">
        <f ca="1">10^(EloDataCalc[Winner Last ELO]/400)</f>
        <v>73731.846116223838</v>
      </c>
      <c r="G84" s="23">
        <f ca="1">EloDataCalc[Winner Rating]/(EloDataCalc[Winner Rating]+EloDataCalc[Loser Rating])</f>
        <v>0.46500053719835877</v>
      </c>
      <c r="H84" s="75">
        <f ca="1">+kFactor[]*(1-EloDataCalc[Winner Expected Score])</f>
        <v>16.049983884049237</v>
      </c>
      <c r="I84" s="21">
        <f ca="1">EloDataCalc[Winner Last ELO]+EloDataCalc[[#This Row],[Winner Elo Change]]</f>
        <v>1963.1120270888614</v>
      </c>
      <c r="J84" s="11" t="str">
        <f>GameData[Loser]</f>
        <v>Clayton</v>
      </c>
      <c r="K84" s="11">
        <f ca="1">IFERROR(IF(ROW()&gt;ROW(EloDataCalc[#Headers])+1,_xlfn.IFNA(LOOKUP(2,1/($B$4:INDIRECT("$B"&amp;(ROW()-1))=EloDataCalc[[#This Row],[Loser]]),EloDataCalc[Game Number]),0),0),0)</f>
        <v>74</v>
      </c>
      <c r="L84" s="11">
        <f ca="1">IFERROR(IF(ROW()&gt;ROW(EloDataCalc[#Headers])+1,_xlfn.IFNA(LOOKUP(2,1/($J$4:INDIRECT("$K"&amp;(ROW()-1))=EloDataCalc[[#This Row],[Loser]]),EloDataCalc[Game Number]),0),0),0)</f>
        <v>73</v>
      </c>
      <c r="M84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1971.4219997356013</v>
      </c>
      <c r="N84" s="11">
        <f ca="1">10^(EloDataCalc[Loser Last ELO]/400)</f>
        <v>84831.080628894066</v>
      </c>
      <c r="O84" s="23">
        <f ca="1">EloDataCalc[Loser Rating]/(EloDataCalc[Winner Rating]+EloDataCalc[Loser Rating])</f>
        <v>0.53499946280164123</v>
      </c>
      <c r="P84" s="75">
        <f ca="1">kFactor[]*(0-EloDataCalc[Loser Expected Score])</f>
        <v>-16.049983884049237</v>
      </c>
      <c r="Q84" s="21">
        <f ca="1">EloDataCalc[Loser Last ELO]+EloDataCalc[[#This Row],[Loser Elo Change]]</f>
        <v>1955.3720158515521</v>
      </c>
      <c r="R84" s="4"/>
      <c r="T84" s="56">
        <f ca="1">IF(ROW()=ROW(Elos[[#Headers],[Selected Player Elo Change]])+1,2000,HLOOKUP(PlayerDashPlayer,Elos[#All],ROW()-1,FALSE))</f>
        <v>2186.1881706560066</v>
      </c>
      <c r="U84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Elo]],NA())),U83))</f>
        <v>2186.1881706560066</v>
      </c>
      <c r="V84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Elo]],NA())),V83))</f>
        <v>2186.1881706560066</v>
      </c>
      <c r="W84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Elo]],NA())),W83))</f>
        <v>1982.4665747421918</v>
      </c>
      <c r="X84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Elo]],NA())),X83))</f>
        <v>2018.2894239037871</v>
      </c>
      <c r="Y84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Elo]],NA())),Y83))</f>
        <v>2008.4253974804881</v>
      </c>
      <c r="Z84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Elo]],NA())),Z83))</f>
        <v>1963.1120270888614</v>
      </c>
      <c r="AA84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Elo]],NA())),AA83))</f>
        <v>2000</v>
      </c>
      <c r="AB84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Elo]],NA())),AB83))</f>
        <v>1955.3720158515521</v>
      </c>
      <c r="AC84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Elo]],NA())),AC83))</f>
        <v>1912.8862097597939</v>
      </c>
      <c r="AD84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Elo]],NA())),AD83))</f>
        <v>1946.0551574516428</v>
      </c>
      <c r="AE84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Elo]],NA())),AE83))</f>
        <v>1969.4638697871235</v>
      </c>
      <c r="AF84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Elo]],NA())),AF83))</f>
        <v>1999.6920305958363</v>
      </c>
      <c r="AG84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Elo]],NA())),AG83))</f>
        <v>2013.8193131106564</v>
      </c>
      <c r="AH84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Elo]],NA())),AH83))</f>
        <v>2014.8770095635946</v>
      </c>
      <c r="AI84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Elo]],NA())),AI83))</f>
        <v>2015</v>
      </c>
      <c r="AJ84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Elo]],NA())),AJ83))</f>
        <v>2014.3528000084657</v>
      </c>
      <c r="AK84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Elo]],NA())),AK83))</f>
        <v>2000</v>
      </c>
      <c r="AL84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Elo]],NA())),AL83))</f>
        <v>2000</v>
      </c>
      <c r="AM84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Elo]],NA())),AM83))</f>
        <v>2000</v>
      </c>
      <c r="AN84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Elo]],NA())),AN83))</f>
        <v>2000</v>
      </c>
      <c r="AO84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Elo]],NA())),AO83))</f>
        <v>2000</v>
      </c>
    </row>
    <row r="85" spans="1:41" ht="15.75" customHeight="1">
      <c r="A85" s="25">
        <f>GameData[Game Number]</f>
        <v>82</v>
      </c>
      <c r="B85" s="11" t="str">
        <f>GameData[Winner]</f>
        <v>Kevin K</v>
      </c>
      <c r="C85" s="11">
        <f ca="1">IFERROR(IF(ROW()&gt;ROW(EloDataCalc[#Headers])+1,_xlfn.IFNA(LOOKUP(2,1/($B$4:INDIRECT("$B"&amp;(ROW()-1))=EloDataCalc[[#This Row],[Winner]]),EloDataCalc[Game Number]),0),0),0)</f>
        <v>79</v>
      </c>
      <c r="D85" s="11">
        <f ca="1">IFERROR(IF(ROW()&gt;ROW(EloDataCalc[#Headers])+1,_xlfn.IFNA(LOOKUP(2,1/($J$4:INDIRECT("$K"&amp;(ROW()-1))=EloDataCalc[[#This Row],[Winner]]),EloDataCalc[Game Number]),0),0),0)</f>
        <v>71</v>
      </c>
      <c r="E85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2018.2894239037871</v>
      </c>
      <c r="F85" s="11">
        <f ca="1">10^(EloDataCalc[Winner Last ELO]/400)</f>
        <v>111102.43049943374</v>
      </c>
      <c r="G85" s="23">
        <f ca="1">EloDataCalc[Winner Rating]/(EloDataCalc[Winner Rating]+EloDataCalc[Loser Rating])</f>
        <v>0.57874573466897528</v>
      </c>
      <c r="H85" s="75">
        <f ca="1">+kFactor[]*(1-EloDataCalc[Winner Expected Score])</f>
        <v>12.637627959930741</v>
      </c>
      <c r="I85" s="21">
        <f ca="1">EloDataCalc[Winner Last ELO]+EloDataCalc[[#This Row],[Winner Elo Change]]</f>
        <v>2030.9270518637179</v>
      </c>
      <c r="J85" s="11" t="str">
        <f>GameData[Loser]</f>
        <v>Joe</v>
      </c>
      <c r="K85" s="11">
        <f ca="1">IFERROR(IF(ROW()&gt;ROW(EloDataCalc[#Headers])+1,_xlfn.IFNA(LOOKUP(2,1/($B$4:INDIRECT("$B"&amp;(ROW()-1))=EloDataCalc[[#This Row],[Loser]]),EloDataCalc[Game Number]),0),0),0)</f>
        <v>81</v>
      </c>
      <c r="L85" s="11">
        <f ca="1">IFERROR(IF(ROW()&gt;ROW(EloDataCalc[#Headers])+1,_xlfn.IFNA(LOOKUP(2,1/($J$4:INDIRECT("$K"&amp;(ROW()-1))=EloDataCalc[[#This Row],[Loser]]),EloDataCalc[Game Number]),0),0),0)</f>
        <v>78</v>
      </c>
      <c r="M85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1963.1120270888614</v>
      </c>
      <c r="N85" s="11">
        <f ca="1">10^(EloDataCalc[Loser Last ELO]/400)</f>
        <v>80868.626640159549</v>
      </c>
      <c r="O85" s="23">
        <f ca="1">EloDataCalc[Loser Rating]/(EloDataCalc[Winner Rating]+EloDataCalc[Loser Rating])</f>
        <v>0.42125426533102478</v>
      </c>
      <c r="P85" s="75">
        <f ca="1">kFactor[]*(0-EloDataCalc[Loser Expected Score])</f>
        <v>-12.637627959930743</v>
      </c>
      <c r="Q85" s="21">
        <f ca="1">EloDataCalc[Loser Last ELO]+EloDataCalc[[#This Row],[Loser Elo Change]]</f>
        <v>1950.4743991289306</v>
      </c>
      <c r="R85" s="4"/>
      <c r="T85" s="56">
        <f ca="1">IF(ROW()=ROW(Elos[[#Headers],[Selected Player Elo Change]])+1,2000,HLOOKUP(PlayerDashPlayer,Elos[#All],ROW()-1,FALSE))</f>
        <v>2186.1881706560066</v>
      </c>
      <c r="U85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Elo]],NA())),U84))</f>
        <v>2186.1881706560066</v>
      </c>
      <c r="V85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Elo]],NA())),V84))</f>
        <v>2186.1881706560066</v>
      </c>
      <c r="W85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Elo]],NA())),W84))</f>
        <v>1982.4665747421918</v>
      </c>
      <c r="X85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Elo]],NA())),X84))</f>
        <v>2030.9270518637179</v>
      </c>
      <c r="Y85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Elo]],NA())),Y84))</f>
        <v>2008.4253974804881</v>
      </c>
      <c r="Z85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Elo]],NA())),Z84))</f>
        <v>1950.4743991289306</v>
      </c>
      <c r="AA85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Elo]],NA())),AA84))</f>
        <v>2000</v>
      </c>
      <c r="AB85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Elo]],NA())),AB84))</f>
        <v>1955.3720158515521</v>
      </c>
      <c r="AC85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Elo]],NA())),AC84))</f>
        <v>1912.8862097597939</v>
      </c>
      <c r="AD85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Elo]],NA())),AD84))</f>
        <v>1946.0551574516428</v>
      </c>
      <c r="AE85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Elo]],NA())),AE84))</f>
        <v>1969.4638697871235</v>
      </c>
      <c r="AF85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Elo]],NA())),AF84))</f>
        <v>1999.6920305958363</v>
      </c>
      <c r="AG85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Elo]],NA())),AG84))</f>
        <v>2013.8193131106564</v>
      </c>
      <c r="AH85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Elo]],NA())),AH84))</f>
        <v>2014.8770095635946</v>
      </c>
      <c r="AI85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Elo]],NA())),AI84))</f>
        <v>2015</v>
      </c>
      <c r="AJ85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Elo]],NA())),AJ84))</f>
        <v>2014.3528000084657</v>
      </c>
      <c r="AK85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Elo]],NA())),AK84))</f>
        <v>2000</v>
      </c>
      <c r="AL85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Elo]],NA())),AL84))</f>
        <v>2000</v>
      </c>
      <c r="AM85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Elo]],NA())),AM84))</f>
        <v>2000</v>
      </c>
      <c r="AN85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Elo]],NA())),AN84))</f>
        <v>2000</v>
      </c>
      <c r="AO85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Elo]],NA())),AO84))</f>
        <v>2000</v>
      </c>
    </row>
    <row r="86" spans="1:41" ht="15.75" customHeight="1">
      <c r="A86" s="25">
        <f>GameData[Game Number]</f>
        <v>83</v>
      </c>
      <c r="B86" s="11" t="str">
        <f>GameData[Winner]</f>
        <v>Kevin K</v>
      </c>
      <c r="C86" s="11">
        <f ca="1">IFERROR(IF(ROW()&gt;ROW(EloDataCalc[#Headers])+1,_xlfn.IFNA(LOOKUP(2,1/($B$4:INDIRECT("$B"&amp;(ROW()-1))=EloDataCalc[[#This Row],[Winner]]),EloDataCalc[Game Number]),0),0),0)</f>
        <v>82</v>
      </c>
      <c r="D86" s="11">
        <f ca="1">IFERROR(IF(ROW()&gt;ROW(EloDataCalc[#Headers])+1,_xlfn.IFNA(LOOKUP(2,1/($J$4:INDIRECT("$K"&amp;(ROW()-1))=EloDataCalc[[#This Row],[Winner]]),EloDataCalc[Game Number]),0),0),0)</f>
        <v>71</v>
      </c>
      <c r="E86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2030.9270518637179</v>
      </c>
      <c r="F86" s="11">
        <f ca="1">10^(EloDataCalc[Winner Last ELO]/400)</f>
        <v>119486.16701412621</v>
      </c>
      <c r="G86" s="23">
        <f ca="1">EloDataCalc[Winner Rating]/(EloDataCalc[Winner Rating]+EloDataCalc[Loser Rating])</f>
        <v>0.56929146383304996</v>
      </c>
      <c r="H86" s="75">
        <f ca="1">+kFactor[]*(1-EloDataCalc[Winner Expected Score])</f>
        <v>12.921256085008501</v>
      </c>
      <c r="I86" s="21">
        <f ca="1">EloDataCalc[Winner Last ELO]+EloDataCalc[[#This Row],[Winner Elo Change]]</f>
        <v>2043.8483079487264</v>
      </c>
      <c r="J86" s="11" t="str">
        <f>GameData[Loser]</f>
        <v>Jim</v>
      </c>
      <c r="K86" s="11">
        <f ca="1">IFERROR(IF(ROW()&gt;ROW(EloDataCalc[#Headers])+1,_xlfn.IFNA(LOOKUP(2,1/($B$4:INDIRECT("$B"&amp;(ROW()-1))=EloDataCalc[[#This Row],[Loser]]),EloDataCalc[Game Number]),0),0),0)</f>
        <v>73</v>
      </c>
      <c r="L86" s="11">
        <f ca="1">IFERROR(IF(ROW()&gt;ROW(EloDataCalc[#Headers])+1,_xlfn.IFNA(LOOKUP(2,1/($J$4:INDIRECT("$K"&amp;(ROW()-1))=EloDataCalc[[#This Row],[Loser]]),EloDataCalc[Game Number]),0),0),0)</f>
        <v>66</v>
      </c>
      <c r="M86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1982.4665747421918</v>
      </c>
      <c r="N86" s="11">
        <f ca="1">10^(EloDataCalc[Loser Last ELO]/400)</f>
        <v>90399.585021612453</v>
      </c>
      <c r="O86" s="23">
        <f ca="1">EloDataCalc[Loser Rating]/(EloDataCalc[Winner Rating]+EloDataCalc[Loser Rating])</f>
        <v>0.43070853616695004</v>
      </c>
      <c r="P86" s="75">
        <f ca="1">kFactor[]*(0-EloDataCalc[Loser Expected Score])</f>
        <v>-12.921256085008501</v>
      </c>
      <c r="Q86" s="21">
        <f ca="1">EloDataCalc[Loser Last ELO]+EloDataCalc[[#This Row],[Loser Elo Change]]</f>
        <v>1969.5453186571833</v>
      </c>
      <c r="R86" s="4"/>
      <c r="T86" s="56">
        <f ca="1">IF(ROW()=ROW(Elos[[#Headers],[Selected Player Elo Change]])+1,2000,HLOOKUP(PlayerDashPlayer,Elos[#All],ROW()-1,FALSE))</f>
        <v>2186.1881706560066</v>
      </c>
      <c r="U86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Elo]],NA())),U85))</f>
        <v>2186.1881706560066</v>
      </c>
      <c r="V86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Elo]],NA())),V85))</f>
        <v>2186.1881706560066</v>
      </c>
      <c r="W86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Elo]],NA())),W85))</f>
        <v>1969.5453186571833</v>
      </c>
      <c r="X86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Elo]],NA())),X85))</f>
        <v>2043.8483079487264</v>
      </c>
      <c r="Y86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Elo]],NA())),Y85))</f>
        <v>2008.4253974804881</v>
      </c>
      <c r="Z86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Elo]],NA())),Z85))</f>
        <v>1950.4743991289306</v>
      </c>
      <c r="AA86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Elo]],NA())),AA85))</f>
        <v>2000</v>
      </c>
      <c r="AB86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Elo]],NA())),AB85))</f>
        <v>1955.3720158515521</v>
      </c>
      <c r="AC86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Elo]],NA())),AC85))</f>
        <v>1912.8862097597939</v>
      </c>
      <c r="AD86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Elo]],NA())),AD85))</f>
        <v>1946.0551574516428</v>
      </c>
      <c r="AE86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Elo]],NA())),AE85))</f>
        <v>1969.4638697871235</v>
      </c>
      <c r="AF86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Elo]],NA())),AF85))</f>
        <v>1999.6920305958363</v>
      </c>
      <c r="AG86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Elo]],NA())),AG85))</f>
        <v>2013.8193131106564</v>
      </c>
      <c r="AH86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Elo]],NA())),AH85))</f>
        <v>2014.8770095635946</v>
      </c>
      <c r="AI86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Elo]],NA())),AI85))</f>
        <v>2015</v>
      </c>
      <c r="AJ86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Elo]],NA())),AJ85))</f>
        <v>2014.3528000084657</v>
      </c>
      <c r="AK86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Elo]],NA())),AK85))</f>
        <v>2000</v>
      </c>
      <c r="AL86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Elo]],NA())),AL85))</f>
        <v>2000</v>
      </c>
      <c r="AM86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Elo]],NA())),AM85))</f>
        <v>2000</v>
      </c>
      <c r="AN86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Elo]],NA())),AN85))</f>
        <v>2000</v>
      </c>
      <c r="AO86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Elo]],NA())),AO85))</f>
        <v>2000</v>
      </c>
    </row>
    <row r="87" spans="1:41" ht="15.75" customHeight="1">
      <c r="A87" s="25">
        <f>GameData[Game Number]</f>
        <v>84</v>
      </c>
      <c r="B87" s="11" t="str">
        <f>GameData[Winner]</f>
        <v>Jim</v>
      </c>
      <c r="C87" s="11">
        <f ca="1">IFERROR(IF(ROW()&gt;ROW(EloDataCalc[#Headers])+1,_xlfn.IFNA(LOOKUP(2,1/($B$4:INDIRECT("$B"&amp;(ROW()-1))=EloDataCalc[[#This Row],[Winner]]),EloDataCalc[Game Number]),0),0),0)</f>
        <v>73</v>
      </c>
      <c r="D87" s="11">
        <f ca="1">IFERROR(IF(ROW()&gt;ROW(EloDataCalc[#Headers])+1,_xlfn.IFNA(LOOKUP(2,1/($J$4:INDIRECT("$K"&amp;(ROW()-1))=EloDataCalc[[#This Row],[Winner]]),EloDataCalc[Game Number]),0),0),0)</f>
        <v>83</v>
      </c>
      <c r="E87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1969.5453186571833</v>
      </c>
      <c r="F87" s="11">
        <f ca="1">10^(EloDataCalc[Winner Last ELO]/400)</f>
        <v>83919.579034873212</v>
      </c>
      <c r="G87" s="23">
        <f ca="1">EloDataCalc[Winner Rating]/(EloDataCalc[Winner Rating]+EloDataCalc[Loser Rating])</f>
        <v>0.5203857152798268</v>
      </c>
      <c r="H87" s="75">
        <f ca="1">+kFactor[]*(1-EloDataCalc[Winner Expected Score])</f>
        <v>14.388428541605196</v>
      </c>
      <c r="I87" s="21">
        <f ca="1">EloDataCalc[Winner Last ELO]+EloDataCalc[[#This Row],[Winner Elo Change]]</f>
        <v>1983.9337471987885</v>
      </c>
      <c r="J87" s="11" t="str">
        <f>GameData[Loser]</f>
        <v>Clayton</v>
      </c>
      <c r="K87" s="11">
        <f ca="1">IFERROR(IF(ROW()&gt;ROW(EloDataCalc[#Headers])+1,_xlfn.IFNA(LOOKUP(2,1/($B$4:INDIRECT("$B"&amp;(ROW()-1))=EloDataCalc[[#This Row],[Loser]]),EloDataCalc[Game Number]),0),0),0)</f>
        <v>74</v>
      </c>
      <c r="L87" s="11">
        <f ca="1">IFERROR(IF(ROW()&gt;ROW(EloDataCalc[#Headers])+1,_xlfn.IFNA(LOOKUP(2,1/($J$4:INDIRECT("$K"&amp;(ROW()-1))=EloDataCalc[[#This Row],[Loser]]),EloDataCalc[Game Number]),0),0),0)</f>
        <v>81</v>
      </c>
      <c r="M87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1955.3720158515521</v>
      </c>
      <c r="N87" s="11">
        <f ca="1">10^(EloDataCalc[Loser Last ELO]/400)</f>
        <v>77344.607453695528</v>
      </c>
      <c r="O87" s="23">
        <f ca="1">EloDataCalc[Loser Rating]/(EloDataCalc[Winner Rating]+EloDataCalc[Loser Rating])</f>
        <v>0.47961428472017331</v>
      </c>
      <c r="P87" s="75">
        <f ca="1">kFactor[]*(0-EloDataCalc[Loser Expected Score])</f>
        <v>-14.388428541605199</v>
      </c>
      <c r="Q87" s="21">
        <f ca="1">EloDataCalc[Loser Last ELO]+EloDataCalc[[#This Row],[Loser Elo Change]]</f>
        <v>1940.9835873099469</v>
      </c>
      <c r="R87" s="4"/>
      <c r="T87" s="56">
        <f ca="1">IF(ROW()=ROW(Elos[[#Headers],[Selected Player Elo Change]])+1,2000,HLOOKUP(PlayerDashPlayer,Elos[#All],ROW()-1,FALSE))</f>
        <v>2186.1881706560066</v>
      </c>
      <c r="U87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Elo]],NA())),U86))</f>
        <v>2186.1881706560066</v>
      </c>
      <c r="V87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Elo]],NA())),V86))</f>
        <v>2186.1881706560066</v>
      </c>
      <c r="W87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Elo]],NA())),W86))</f>
        <v>1983.9337471987885</v>
      </c>
      <c r="X87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Elo]],NA())),X86))</f>
        <v>2043.8483079487264</v>
      </c>
      <c r="Y87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Elo]],NA())),Y86))</f>
        <v>2008.4253974804881</v>
      </c>
      <c r="Z87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Elo]],NA())),Z86))</f>
        <v>1950.4743991289306</v>
      </c>
      <c r="AA87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Elo]],NA())),AA86))</f>
        <v>2000</v>
      </c>
      <c r="AB87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Elo]],NA())),AB86))</f>
        <v>1940.9835873099469</v>
      </c>
      <c r="AC87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Elo]],NA())),AC86))</f>
        <v>1912.8862097597939</v>
      </c>
      <c r="AD87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Elo]],NA())),AD86))</f>
        <v>1946.0551574516428</v>
      </c>
      <c r="AE87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Elo]],NA())),AE86))</f>
        <v>1969.4638697871235</v>
      </c>
      <c r="AF87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Elo]],NA())),AF86))</f>
        <v>1999.6920305958363</v>
      </c>
      <c r="AG87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Elo]],NA())),AG86))</f>
        <v>2013.8193131106564</v>
      </c>
      <c r="AH87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Elo]],NA())),AH86))</f>
        <v>2014.8770095635946</v>
      </c>
      <c r="AI87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Elo]],NA())),AI86))</f>
        <v>2015</v>
      </c>
      <c r="AJ87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Elo]],NA())),AJ86))</f>
        <v>2014.3528000084657</v>
      </c>
      <c r="AK87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Elo]],NA())),AK86))</f>
        <v>2000</v>
      </c>
      <c r="AL87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Elo]],NA())),AL86))</f>
        <v>2000</v>
      </c>
      <c r="AM87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Elo]],NA())),AM86))</f>
        <v>2000</v>
      </c>
      <c r="AN87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Elo]],NA())),AN86))</f>
        <v>2000</v>
      </c>
      <c r="AO87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Elo]],NA())),AO86))</f>
        <v>2000</v>
      </c>
    </row>
    <row r="88" spans="1:41" ht="15.75" customHeight="1">
      <c r="A88" s="25">
        <f>GameData[Game Number]</f>
        <v>85</v>
      </c>
      <c r="B88" s="11" t="str">
        <f>GameData[Winner]</f>
        <v>Joe</v>
      </c>
      <c r="C88" s="11">
        <f ca="1">IFERROR(IF(ROW()&gt;ROW(EloDataCalc[#Headers])+1,_xlfn.IFNA(LOOKUP(2,1/($B$4:INDIRECT("$B"&amp;(ROW()-1))=EloDataCalc[[#This Row],[Winner]]),EloDataCalc[Game Number]),0),0),0)</f>
        <v>81</v>
      </c>
      <c r="D88" s="11">
        <f ca="1">IFERROR(IF(ROW()&gt;ROW(EloDataCalc[#Headers])+1,_xlfn.IFNA(LOOKUP(2,1/($J$4:INDIRECT("$K"&amp;(ROW()-1))=EloDataCalc[[#This Row],[Winner]]),EloDataCalc[Game Number]),0),0),0)</f>
        <v>82</v>
      </c>
      <c r="E88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1950.4743991289306</v>
      </c>
      <c r="F88" s="11">
        <f ca="1">10^(EloDataCalc[Winner Last ELO]/400)</f>
        <v>75194.486486546753</v>
      </c>
      <c r="G88" s="23">
        <f ca="1">EloDataCalc[Winner Rating]/(EloDataCalc[Winner Rating]+EloDataCalc[Loser Rating])</f>
        <v>0.51365497983200348</v>
      </c>
      <c r="H88" s="75">
        <f ca="1">+kFactor[]*(1-EloDataCalc[Winner Expected Score])</f>
        <v>14.590350605039896</v>
      </c>
      <c r="I88" s="21">
        <f ca="1">EloDataCalc[Winner Last ELO]+EloDataCalc[[#This Row],[Winner Elo Change]]</f>
        <v>1965.0647497339705</v>
      </c>
      <c r="J88" s="11" t="str">
        <f>GameData[Loser]</f>
        <v>Clayton</v>
      </c>
      <c r="K88" s="11">
        <f ca="1">IFERROR(IF(ROW()&gt;ROW(EloDataCalc[#Headers])+1,_xlfn.IFNA(LOOKUP(2,1/($B$4:INDIRECT("$B"&amp;(ROW()-1))=EloDataCalc[[#This Row],[Loser]]),EloDataCalc[Game Number]),0),0),0)</f>
        <v>74</v>
      </c>
      <c r="L88" s="11">
        <f ca="1">IFERROR(IF(ROW()&gt;ROW(EloDataCalc[#Headers])+1,_xlfn.IFNA(LOOKUP(2,1/($J$4:INDIRECT("$K"&amp;(ROW()-1))=EloDataCalc[[#This Row],[Loser]]),EloDataCalc[Game Number]),0),0),0)</f>
        <v>84</v>
      </c>
      <c r="M88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1940.9835873099469</v>
      </c>
      <c r="N88" s="11">
        <f ca="1">10^(EloDataCalc[Loser Last ELO]/400)</f>
        <v>71196.553100259058</v>
      </c>
      <c r="O88" s="23">
        <f ca="1">EloDataCalc[Loser Rating]/(EloDataCalc[Winner Rating]+EloDataCalc[Loser Rating])</f>
        <v>0.48634502016799663</v>
      </c>
      <c r="P88" s="75">
        <f ca="1">kFactor[]*(0-EloDataCalc[Loser Expected Score])</f>
        <v>-14.590350605039898</v>
      </c>
      <c r="Q88" s="21">
        <f ca="1">EloDataCalc[Loser Last ELO]+EloDataCalc[[#This Row],[Loser Elo Change]]</f>
        <v>1926.3932367049069</v>
      </c>
      <c r="R88" s="4"/>
      <c r="T88" s="56">
        <f ca="1">IF(ROW()=ROW(Elos[[#Headers],[Selected Player Elo Change]])+1,2000,HLOOKUP(PlayerDashPlayer,Elos[#All],ROW()-1,FALSE))</f>
        <v>2186.1881706560066</v>
      </c>
      <c r="U88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Elo]],NA())),U87))</f>
        <v>2186.1881706560066</v>
      </c>
      <c r="V88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Elo]],NA())),V87))</f>
        <v>2186.1881706560066</v>
      </c>
      <c r="W88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Elo]],NA())),W87))</f>
        <v>1983.9337471987885</v>
      </c>
      <c r="X88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Elo]],NA())),X87))</f>
        <v>2043.8483079487264</v>
      </c>
      <c r="Y88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Elo]],NA())),Y87))</f>
        <v>2008.4253974804881</v>
      </c>
      <c r="Z88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Elo]],NA())),Z87))</f>
        <v>1965.0647497339705</v>
      </c>
      <c r="AA88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Elo]],NA())),AA87))</f>
        <v>2000</v>
      </c>
      <c r="AB88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Elo]],NA())),AB87))</f>
        <v>1926.3932367049069</v>
      </c>
      <c r="AC88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Elo]],NA())),AC87))</f>
        <v>1912.8862097597939</v>
      </c>
      <c r="AD88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Elo]],NA())),AD87))</f>
        <v>1946.0551574516428</v>
      </c>
      <c r="AE88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Elo]],NA())),AE87))</f>
        <v>1969.4638697871235</v>
      </c>
      <c r="AF88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Elo]],NA())),AF87))</f>
        <v>1999.6920305958363</v>
      </c>
      <c r="AG88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Elo]],NA())),AG87))</f>
        <v>2013.8193131106564</v>
      </c>
      <c r="AH88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Elo]],NA())),AH87))</f>
        <v>2014.8770095635946</v>
      </c>
      <c r="AI88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Elo]],NA())),AI87))</f>
        <v>2015</v>
      </c>
      <c r="AJ88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Elo]],NA())),AJ87))</f>
        <v>2014.3528000084657</v>
      </c>
      <c r="AK88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Elo]],NA())),AK87))</f>
        <v>2000</v>
      </c>
      <c r="AL88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Elo]],NA())),AL87))</f>
        <v>2000</v>
      </c>
      <c r="AM88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Elo]],NA())),AM87))</f>
        <v>2000</v>
      </c>
      <c r="AN88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Elo]],NA())),AN87))</f>
        <v>2000</v>
      </c>
      <c r="AO88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Elo]],NA())),AO87))</f>
        <v>2000</v>
      </c>
    </row>
    <row r="89" spans="1:41" ht="15.75" customHeight="1">
      <c r="A89" s="25">
        <f>GameData[Game Number]</f>
        <v>86</v>
      </c>
      <c r="B89" s="11" t="str">
        <f>GameData[Winner]</f>
        <v>Jim</v>
      </c>
      <c r="C89" s="11">
        <f ca="1">IFERROR(IF(ROW()&gt;ROW(EloDataCalc[#Headers])+1,_xlfn.IFNA(LOOKUP(2,1/($B$4:INDIRECT("$B"&amp;(ROW()-1))=EloDataCalc[[#This Row],[Winner]]),EloDataCalc[Game Number]),0),0),0)</f>
        <v>84</v>
      </c>
      <c r="D89" s="11">
        <f ca="1">IFERROR(IF(ROW()&gt;ROW(EloDataCalc[#Headers])+1,_xlfn.IFNA(LOOKUP(2,1/($J$4:INDIRECT("$K"&amp;(ROW()-1))=EloDataCalc[[#This Row],[Winner]]),EloDataCalc[Game Number]),0),0),0)</f>
        <v>83</v>
      </c>
      <c r="E89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1983.9337471987885</v>
      </c>
      <c r="F89" s="11">
        <f ca="1">10^(EloDataCalc[Winner Last ELO]/400)</f>
        <v>91166.308135611529</v>
      </c>
      <c r="G89" s="23">
        <f ca="1">EloDataCalc[Winner Rating]/(EloDataCalc[Winner Rating]+EloDataCalc[Loser Rating])</f>
        <v>0.52712800402988336</v>
      </c>
      <c r="H89" s="75">
        <f ca="1">+kFactor[]*(1-EloDataCalc[Winner Expected Score])</f>
        <v>14.186159879103499</v>
      </c>
      <c r="I89" s="21">
        <f ca="1">EloDataCalc[Winner Last ELO]+EloDataCalc[[#This Row],[Winner Elo Change]]</f>
        <v>1998.1199070778921</v>
      </c>
      <c r="J89" s="11" t="str">
        <f>GameData[Loser]</f>
        <v>Joe</v>
      </c>
      <c r="K89" s="11">
        <f ca="1">IFERROR(IF(ROW()&gt;ROW(EloDataCalc[#Headers])+1,_xlfn.IFNA(LOOKUP(2,1/($B$4:INDIRECT("$B"&amp;(ROW()-1))=EloDataCalc[[#This Row],[Loser]]),EloDataCalc[Game Number]),0),0),0)</f>
        <v>85</v>
      </c>
      <c r="L89" s="11">
        <f ca="1">IFERROR(IF(ROW()&gt;ROW(EloDataCalc[#Headers])+1,_xlfn.IFNA(LOOKUP(2,1/($J$4:INDIRECT("$K"&amp;(ROW()-1))=EloDataCalc[[#This Row],[Loser]]),EloDataCalc[Game Number]),0),0),0)</f>
        <v>82</v>
      </c>
      <c r="M89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1965.0647497339705</v>
      </c>
      <c r="N89" s="11">
        <f ca="1">10^(EloDataCalc[Loser Last ELO]/400)</f>
        <v>81782.780963519763</v>
      </c>
      <c r="O89" s="23">
        <f ca="1">EloDataCalc[Loser Rating]/(EloDataCalc[Winner Rating]+EloDataCalc[Loser Rating])</f>
        <v>0.4728719959701167</v>
      </c>
      <c r="P89" s="75">
        <f ca="1">kFactor[]*(0-EloDataCalc[Loser Expected Score])</f>
        <v>-14.186159879103501</v>
      </c>
      <c r="Q89" s="21">
        <f ca="1">EloDataCalc[Loser Last ELO]+EloDataCalc[[#This Row],[Loser Elo Change]]</f>
        <v>1950.878589854867</v>
      </c>
      <c r="R89" s="4"/>
      <c r="T89" s="56">
        <f ca="1">IF(ROW()=ROW(Elos[[#Headers],[Selected Player Elo Change]])+1,2000,HLOOKUP(PlayerDashPlayer,Elos[#All],ROW()-1,FALSE))</f>
        <v>2186.1881706560066</v>
      </c>
      <c r="U89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Elo]],NA())),U88))</f>
        <v>2186.1881706560066</v>
      </c>
      <c r="V89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Elo]],NA())),V88))</f>
        <v>2186.1881706560066</v>
      </c>
      <c r="W89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Elo]],NA())),W88))</f>
        <v>1998.1199070778921</v>
      </c>
      <c r="X89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Elo]],NA())),X88))</f>
        <v>2043.8483079487264</v>
      </c>
      <c r="Y89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Elo]],NA())),Y88))</f>
        <v>2008.4253974804881</v>
      </c>
      <c r="Z89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Elo]],NA())),Z88))</f>
        <v>1950.878589854867</v>
      </c>
      <c r="AA89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Elo]],NA())),AA88))</f>
        <v>2000</v>
      </c>
      <c r="AB89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Elo]],NA())),AB88))</f>
        <v>1926.3932367049069</v>
      </c>
      <c r="AC89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Elo]],NA())),AC88))</f>
        <v>1912.8862097597939</v>
      </c>
      <c r="AD89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Elo]],NA())),AD88))</f>
        <v>1946.0551574516428</v>
      </c>
      <c r="AE89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Elo]],NA())),AE88))</f>
        <v>1969.4638697871235</v>
      </c>
      <c r="AF89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Elo]],NA())),AF88))</f>
        <v>1999.6920305958363</v>
      </c>
      <c r="AG89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Elo]],NA())),AG88))</f>
        <v>2013.8193131106564</v>
      </c>
      <c r="AH89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Elo]],NA())),AH88))</f>
        <v>2014.8770095635946</v>
      </c>
      <c r="AI89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Elo]],NA())),AI88))</f>
        <v>2015</v>
      </c>
      <c r="AJ89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Elo]],NA())),AJ88))</f>
        <v>2014.3528000084657</v>
      </c>
      <c r="AK89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Elo]],NA())),AK88))</f>
        <v>2000</v>
      </c>
      <c r="AL89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Elo]],NA())),AL88))</f>
        <v>2000</v>
      </c>
      <c r="AM89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Elo]],NA())),AM88))</f>
        <v>2000</v>
      </c>
      <c r="AN89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Elo]],NA())),AN88))</f>
        <v>2000</v>
      </c>
      <c r="AO89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Elo]],NA())),AO88))</f>
        <v>2000</v>
      </c>
    </row>
    <row r="90" spans="1:41" ht="13">
      <c r="A90" s="25">
        <f>GameData[Game Number]</f>
        <v>87</v>
      </c>
      <c r="B90" s="11" t="str">
        <f>GameData[Winner]</f>
        <v>Joe</v>
      </c>
      <c r="C90" s="11">
        <f ca="1">IFERROR(IF(ROW()&gt;ROW(EloDataCalc[#Headers])+1,_xlfn.IFNA(LOOKUP(2,1/($B$4:INDIRECT("$B"&amp;(ROW()-1))=EloDataCalc[[#This Row],[Winner]]),EloDataCalc[Game Number]),0),0),0)</f>
        <v>85</v>
      </c>
      <c r="D90" s="11">
        <f ca="1">IFERROR(IF(ROW()&gt;ROW(EloDataCalc[#Headers])+1,_xlfn.IFNA(LOOKUP(2,1/($J$4:INDIRECT("$K"&amp;(ROW()-1))=EloDataCalc[[#This Row],[Winner]]),EloDataCalc[Game Number]),0),0),0)</f>
        <v>86</v>
      </c>
      <c r="E90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1950.878589854867</v>
      </c>
      <c r="F90" s="11">
        <f ca="1">10^(EloDataCalc[Winner Last ELO]/400)</f>
        <v>75369.645857185635</v>
      </c>
      <c r="G90" s="23">
        <f ca="1">EloDataCalc[Winner Rating]/(EloDataCalc[Winner Rating]+EloDataCalc[Loser Rating])</f>
        <v>0.5351790342703634</v>
      </c>
      <c r="H90" s="75">
        <f ca="1">+kFactor[]*(1-EloDataCalc[Winner Expected Score])</f>
        <v>13.944628971889099</v>
      </c>
      <c r="I90" s="21">
        <f ca="1">EloDataCalc[Winner Last ELO]+EloDataCalc[[#This Row],[Winner Elo Change]]</f>
        <v>1964.8232188267561</v>
      </c>
      <c r="J90" s="11" t="str">
        <f>GameData[Loser]</f>
        <v>Clayton</v>
      </c>
      <c r="K90" s="11">
        <f ca="1">IFERROR(IF(ROW()&gt;ROW(EloDataCalc[#Headers])+1,_xlfn.IFNA(LOOKUP(2,1/($B$4:INDIRECT("$B"&amp;(ROW()-1))=EloDataCalc[[#This Row],[Loser]]),EloDataCalc[Game Number]),0),0),0)</f>
        <v>74</v>
      </c>
      <c r="L90" s="11">
        <f ca="1">IFERROR(IF(ROW()&gt;ROW(EloDataCalc[#Headers])+1,_xlfn.IFNA(LOOKUP(2,1/($J$4:INDIRECT("$K"&amp;(ROW()-1))=EloDataCalc[[#This Row],[Loser]]),EloDataCalc[Game Number]),0),0),0)</f>
        <v>85</v>
      </c>
      <c r="M90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1926.3932367049069</v>
      </c>
      <c r="N90" s="11">
        <f ca="1">10^(EloDataCalc[Loser Last ELO]/400)</f>
        <v>65461.068783833281</v>
      </c>
      <c r="O90" s="23">
        <f ca="1">EloDataCalc[Loser Rating]/(EloDataCalc[Winner Rating]+EloDataCalc[Loser Rating])</f>
        <v>0.46482096572963655</v>
      </c>
      <c r="P90" s="75">
        <f ca="1">kFactor[]*(0-EloDataCalc[Loser Expected Score])</f>
        <v>-13.944628971889097</v>
      </c>
      <c r="Q90" s="21">
        <f ca="1">EloDataCalc[Loser Last ELO]+EloDataCalc[[#This Row],[Loser Elo Change]]</f>
        <v>1912.4486077330178</v>
      </c>
      <c r="R90" s="4"/>
      <c r="T90" s="56">
        <f ca="1">IF(ROW()=ROW(Elos[[#Headers],[Selected Player Elo Change]])+1,2000,HLOOKUP(PlayerDashPlayer,Elos[#All],ROW()-1,FALSE))</f>
        <v>2186.1881706560066</v>
      </c>
      <c r="U90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Elo]],NA())),U89))</f>
        <v>2186.1881706560066</v>
      </c>
      <c r="V90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Elo]],NA())),V89))</f>
        <v>2186.1881706560066</v>
      </c>
      <c r="W90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Elo]],NA())),W89))</f>
        <v>1998.1199070778921</v>
      </c>
      <c r="X90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Elo]],NA())),X89))</f>
        <v>2043.8483079487264</v>
      </c>
      <c r="Y90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Elo]],NA())),Y89))</f>
        <v>2008.4253974804881</v>
      </c>
      <c r="Z90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Elo]],NA())),Z89))</f>
        <v>1964.8232188267561</v>
      </c>
      <c r="AA90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Elo]],NA())),AA89))</f>
        <v>2000</v>
      </c>
      <c r="AB90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Elo]],NA())),AB89))</f>
        <v>1912.4486077330178</v>
      </c>
      <c r="AC90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Elo]],NA())),AC89))</f>
        <v>1912.8862097597939</v>
      </c>
      <c r="AD90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Elo]],NA())),AD89))</f>
        <v>1946.0551574516428</v>
      </c>
      <c r="AE90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Elo]],NA())),AE89))</f>
        <v>1969.4638697871235</v>
      </c>
      <c r="AF90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Elo]],NA())),AF89))</f>
        <v>1999.6920305958363</v>
      </c>
      <c r="AG90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Elo]],NA())),AG89))</f>
        <v>2013.8193131106564</v>
      </c>
      <c r="AH90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Elo]],NA())),AH89))</f>
        <v>2014.8770095635946</v>
      </c>
      <c r="AI90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Elo]],NA())),AI89))</f>
        <v>2015</v>
      </c>
      <c r="AJ90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Elo]],NA())),AJ89))</f>
        <v>2014.3528000084657</v>
      </c>
      <c r="AK90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Elo]],NA())),AK89))</f>
        <v>2000</v>
      </c>
      <c r="AL90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Elo]],NA())),AL89))</f>
        <v>2000</v>
      </c>
      <c r="AM90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Elo]],NA())),AM89))</f>
        <v>2000</v>
      </c>
      <c r="AN90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Elo]],NA())),AN89))</f>
        <v>2000</v>
      </c>
      <c r="AO90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Elo]],NA())),AO89))</f>
        <v>2000</v>
      </c>
    </row>
    <row r="91" spans="1:41" ht="13">
      <c r="A91" s="25">
        <f>GameData[Game Number]</f>
        <v>88</v>
      </c>
      <c r="B91" s="11" t="str">
        <f>GameData[Winner]</f>
        <v>Kevin K</v>
      </c>
      <c r="C91" s="11">
        <f ca="1">IFERROR(IF(ROW()&gt;ROW(EloDataCalc[#Headers])+1,_xlfn.IFNA(LOOKUP(2,1/($B$4:INDIRECT("$B"&amp;(ROW()-1))=EloDataCalc[[#This Row],[Winner]]),EloDataCalc[Game Number]),0),0),0)</f>
        <v>83</v>
      </c>
      <c r="D91" s="11">
        <f ca="1">IFERROR(IF(ROW()&gt;ROW(EloDataCalc[#Headers])+1,_xlfn.IFNA(LOOKUP(2,1/($J$4:INDIRECT("$K"&amp;(ROW()-1))=EloDataCalc[[#This Row],[Winner]]),EloDataCalc[Game Number]),0),0),0)</f>
        <v>71</v>
      </c>
      <c r="E91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2043.8483079487264</v>
      </c>
      <c r="F91" s="11">
        <f ca="1">10^(EloDataCalc[Winner Last ELO]/400)</f>
        <v>128712.51307649518</v>
      </c>
      <c r="G91" s="23">
        <f ca="1">EloDataCalc[Winner Rating]/(EloDataCalc[Winner Rating]+EloDataCalc[Loser Rating])</f>
        <v>0.56543107335988996</v>
      </c>
      <c r="H91" s="75">
        <f ca="1">+kFactor[]*(1-EloDataCalc[Winner Expected Score])</f>
        <v>13.037067799203301</v>
      </c>
      <c r="I91" s="21">
        <f ca="1">EloDataCalc[Winner Last ELO]+EloDataCalc[[#This Row],[Winner Elo Change]]</f>
        <v>2056.8853757479296</v>
      </c>
      <c r="J91" s="11" t="str">
        <f>GameData[Loser]</f>
        <v>Jim</v>
      </c>
      <c r="K91" s="11">
        <f ca="1">IFERROR(IF(ROW()&gt;ROW(EloDataCalc[#Headers])+1,_xlfn.IFNA(LOOKUP(2,1/($B$4:INDIRECT("$B"&amp;(ROW()-1))=EloDataCalc[[#This Row],[Loser]]),EloDataCalc[Game Number]),0),0),0)</f>
        <v>86</v>
      </c>
      <c r="L91" s="11">
        <f ca="1">IFERROR(IF(ROW()&gt;ROW(EloDataCalc[#Headers])+1,_xlfn.IFNA(LOOKUP(2,1/($J$4:INDIRECT("$K"&amp;(ROW()-1))=EloDataCalc[[#This Row],[Loser]]),EloDataCalc[Game Number]),0),0),0)</f>
        <v>83</v>
      </c>
      <c r="M91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1998.1199070778921</v>
      </c>
      <c r="N91" s="11">
        <f ca="1">10^(EloDataCalc[Loser Last ELO]/400)</f>
        <v>98923.566970650063</v>
      </c>
      <c r="O91" s="23">
        <f ca="1">EloDataCalc[Loser Rating]/(EloDataCalc[Winner Rating]+EloDataCalc[Loser Rating])</f>
        <v>0.43456892664010993</v>
      </c>
      <c r="P91" s="75">
        <f ca="1">kFactor[]*(0-EloDataCalc[Loser Expected Score])</f>
        <v>-13.037067799203298</v>
      </c>
      <c r="Q91" s="21">
        <f ca="1">EloDataCalc[Loser Last ELO]+EloDataCalc[[#This Row],[Loser Elo Change]]</f>
        <v>1985.0828392786889</v>
      </c>
      <c r="R91" s="4"/>
      <c r="T91" s="56">
        <f ca="1">IF(ROW()=ROW(Elos[[#Headers],[Selected Player Elo Change]])+1,2000,HLOOKUP(PlayerDashPlayer,Elos[#All],ROW()-1,FALSE))</f>
        <v>2186.1881706560066</v>
      </c>
      <c r="U91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Elo]],NA())),U90))</f>
        <v>2186.1881706560066</v>
      </c>
      <c r="V91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Elo]],NA())),V90))</f>
        <v>2186.1881706560066</v>
      </c>
      <c r="W91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Elo]],NA())),W90))</f>
        <v>1985.0828392786889</v>
      </c>
      <c r="X91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Elo]],NA())),X90))</f>
        <v>2056.8853757479296</v>
      </c>
      <c r="Y91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Elo]],NA())),Y90))</f>
        <v>2008.4253974804881</v>
      </c>
      <c r="Z91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Elo]],NA())),Z90))</f>
        <v>1964.8232188267561</v>
      </c>
      <c r="AA91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Elo]],NA())),AA90))</f>
        <v>2000</v>
      </c>
      <c r="AB91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Elo]],NA())),AB90))</f>
        <v>1912.4486077330178</v>
      </c>
      <c r="AC91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Elo]],NA())),AC90))</f>
        <v>1912.8862097597939</v>
      </c>
      <c r="AD91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Elo]],NA())),AD90))</f>
        <v>1946.0551574516428</v>
      </c>
      <c r="AE91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Elo]],NA())),AE90))</f>
        <v>1969.4638697871235</v>
      </c>
      <c r="AF91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Elo]],NA())),AF90))</f>
        <v>1999.6920305958363</v>
      </c>
      <c r="AG91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Elo]],NA())),AG90))</f>
        <v>2013.8193131106564</v>
      </c>
      <c r="AH91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Elo]],NA())),AH90))</f>
        <v>2014.8770095635946</v>
      </c>
      <c r="AI91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Elo]],NA())),AI90))</f>
        <v>2015</v>
      </c>
      <c r="AJ91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Elo]],NA())),AJ90))</f>
        <v>2014.3528000084657</v>
      </c>
      <c r="AK91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Elo]],NA())),AK90))</f>
        <v>2000</v>
      </c>
      <c r="AL91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Elo]],NA())),AL90))</f>
        <v>2000</v>
      </c>
      <c r="AM91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Elo]],NA())),AM90))</f>
        <v>2000</v>
      </c>
      <c r="AN91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Elo]],NA())),AN90))</f>
        <v>2000</v>
      </c>
      <c r="AO91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Elo]],NA())),AO90))</f>
        <v>2000</v>
      </c>
    </row>
    <row r="92" spans="1:41" ht="13">
      <c r="A92" s="25">
        <f>GameData[Game Number]</f>
        <v>89</v>
      </c>
      <c r="B92" s="11" t="str">
        <f>GameData[Winner]</f>
        <v>Jim</v>
      </c>
      <c r="C92" s="11">
        <f ca="1">IFERROR(IF(ROW()&gt;ROW(EloDataCalc[#Headers])+1,_xlfn.IFNA(LOOKUP(2,1/($B$4:INDIRECT("$B"&amp;(ROW()-1))=EloDataCalc[[#This Row],[Winner]]),EloDataCalc[Game Number]),0),0),0)</f>
        <v>86</v>
      </c>
      <c r="D92" s="11">
        <f ca="1">IFERROR(IF(ROW()&gt;ROW(EloDataCalc[#Headers])+1,_xlfn.IFNA(LOOKUP(2,1/($J$4:INDIRECT("$K"&amp;(ROW()-1))=EloDataCalc[[#This Row],[Winner]]),EloDataCalc[Game Number]),0),0),0)</f>
        <v>88</v>
      </c>
      <c r="E92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1985.0828392786889</v>
      </c>
      <c r="F92" s="11">
        <f ca="1">10^(EloDataCalc[Winner Last ELO]/400)</f>
        <v>91771.345302122427</v>
      </c>
      <c r="G92" s="23">
        <f ca="1">EloDataCalc[Winner Rating]/(EloDataCalc[Winner Rating]+EloDataCalc[Loser Rating])</f>
        <v>0.39811424845907661</v>
      </c>
      <c r="H92" s="75">
        <f ca="1">+kFactor[]*(1-EloDataCalc[Winner Expected Score])</f>
        <v>18.056572546227702</v>
      </c>
      <c r="I92" s="21">
        <f ca="1">EloDataCalc[Winner Last ELO]+EloDataCalc[[#This Row],[Winner Elo Change]]</f>
        <v>2003.1394118249166</v>
      </c>
      <c r="J92" s="11" t="str">
        <f>GameData[Loser]</f>
        <v>Kevin K</v>
      </c>
      <c r="K92" s="11">
        <f ca="1">IFERROR(IF(ROW()&gt;ROW(EloDataCalc[#Headers])+1,_xlfn.IFNA(LOOKUP(2,1/($B$4:INDIRECT("$B"&amp;(ROW()-1))=EloDataCalc[[#This Row],[Loser]]),EloDataCalc[Game Number]),0),0),0)</f>
        <v>88</v>
      </c>
      <c r="L92" s="11">
        <f ca="1">IFERROR(IF(ROW()&gt;ROW(EloDataCalc[#Headers])+1,_xlfn.IFNA(LOOKUP(2,1/($J$4:INDIRECT("$K"&amp;(ROW()-1))=EloDataCalc[[#This Row],[Loser]]),EloDataCalc[Game Number]),0),0),0)</f>
        <v>71</v>
      </c>
      <c r="M92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2056.8853757479296</v>
      </c>
      <c r="N92" s="11">
        <f ca="1">10^(EloDataCalc[Loser Last ELO]/400)</f>
        <v>138743.75345992524</v>
      </c>
      <c r="O92" s="23">
        <f ca="1">EloDataCalc[Loser Rating]/(EloDataCalc[Winner Rating]+EloDataCalc[Loser Rating])</f>
        <v>0.60188575154092339</v>
      </c>
      <c r="P92" s="75">
        <f ca="1">kFactor[]*(0-EloDataCalc[Loser Expected Score])</f>
        <v>-18.056572546227702</v>
      </c>
      <c r="Q92" s="21">
        <f ca="1">EloDataCalc[Loser Last ELO]+EloDataCalc[[#This Row],[Loser Elo Change]]</f>
        <v>2038.8288032017019</v>
      </c>
      <c r="R92" s="4"/>
      <c r="T92" s="56">
        <f ca="1">IF(ROW()=ROW(Elos[[#Headers],[Selected Player Elo Change]])+1,2000,HLOOKUP(PlayerDashPlayer,Elos[#All],ROW()-1,FALSE))</f>
        <v>2186.1881706560066</v>
      </c>
      <c r="U92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Elo]],NA())),U91))</f>
        <v>2186.1881706560066</v>
      </c>
      <c r="V92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Elo]],NA())),V91))</f>
        <v>2186.1881706560066</v>
      </c>
      <c r="W92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Elo]],NA())),W91))</f>
        <v>2003.1394118249166</v>
      </c>
      <c r="X92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Elo]],NA())),X91))</f>
        <v>2038.8288032017019</v>
      </c>
      <c r="Y92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Elo]],NA())),Y91))</f>
        <v>2008.4253974804881</v>
      </c>
      <c r="Z92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Elo]],NA())),Z91))</f>
        <v>1964.8232188267561</v>
      </c>
      <c r="AA92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Elo]],NA())),AA91))</f>
        <v>2000</v>
      </c>
      <c r="AB92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Elo]],NA())),AB91))</f>
        <v>1912.4486077330178</v>
      </c>
      <c r="AC92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Elo]],NA())),AC91))</f>
        <v>1912.8862097597939</v>
      </c>
      <c r="AD92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Elo]],NA())),AD91))</f>
        <v>1946.0551574516428</v>
      </c>
      <c r="AE92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Elo]],NA())),AE91))</f>
        <v>1969.4638697871235</v>
      </c>
      <c r="AF92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Elo]],NA())),AF91))</f>
        <v>1999.6920305958363</v>
      </c>
      <c r="AG92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Elo]],NA())),AG91))</f>
        <v>2013.8193131106564</v>
      </c>
      <c r="AH92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Elo]],NA())),AH91))</f>
        <v>2014.8770095635946</v>
      </c>
      <c r="AI92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Elo]],NA())),AI91))</f>
        <v>2015</v>
      </c>
      <c r="AJ92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Elo]],NA())),AJ91))</f>
        <v>2014.3528000084657</v>
      </c>
      <c r="AK92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Elo]],NA())),AK91))</f>
        <v>2000</v>
      </c>
      <c r="AL92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Elo]],NA())),AL91))</f>
        <v>2000</v>
      </c>
      <c r="AM92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Elo]],NA())),AM91))</f>
        <v>2000</v>
      </c>
      <c r="AN92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Elo]],NA())),AN91))</f>
        <v>2000</v>
      </c>
      <c r="AO92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Elo]],NA())),AO91))</f>
        <v>2000</v>
      </c>
    </row>
    <row r="93" spans="1:41" ht="13">
      <c r="A93" s="25">
        <f>GameData[Game Number]</f>
        <v>90</v>
      </c>
      <c r="B93" s="11" t="str">
        <f>GameData[Winner]</f>
        <v>Jim</v>
      </c>
      <c r="C93" s="11">
        <f ca="1">IFERROR(IF(ROW()&gt;ROW(EloDataCalc[#Headers])+1,_xlfn.IFNA(LOOKUP(2,1/($B$4:INDIRECT("$B"&amp;(ROW()-1))=EloDataCalc[[#This Row],[Winner]]),EloDataCalc[Game Number]),0),0),0)</f>
        <v>89</v>
      </c>
      <c r="D93" s="11">
        <f ca="1">IFERROR(IF(ROW()&gt;ROW(EloDataCalc[#Headers])+1,_xlfn.IFNA(LOOKUP(2,1/($J$4:INDIRECT("$K"&amp;(ROW()-1))=EloDataCalc[[#This Row],[Winner]]),EloDataCalc[Game Number]),0),0),0)</f>
        <v>88</v>
      </c>
      <c r="E93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2003.1394118249166</v>
      </c>
      <c r="F93" s="11">
        <f ca="1">10^(EloDataCalc[Winner Last ELO]/400)</f>
        <v>101823.61922424607</v>
      </c>
      <c r="G93" s="23">
        <f ca="1">EloDataCalc[Winner Rating]/(EloDataCalc[Winner Rating]+EloDataCalc[Loser Rating])</f>
        <v>0.44881873011402318</v>
      </c>
      <c r="H93" s="75">
        <f ca="1">+kFactor[]*(1-EloDataCalc[Winner Expected Score])</f>
        <v>16.535438096579306</v>
      </c>
      <c r="I93" s="21">
        <f ca="1">EloDataCalc[Winner Last ELO]+EloDataCalc[[#This Row],[Winner Elo Change]]</f>
        <v>2019.6748499214959</v>
      </c>
      <c r="J93" s="11" t="str">
        <f>GameData[Loser]</f>
        <v>Kevin K</v>
      </c>
      <c r="K93" s="11">
        <f ca="1">IFERROR(IF(ROW()&gt;ROW(EloDataCalc[#Headers])+1,_xlfn.IFNA(LOOKUP(2,1/($B$4:INDIRECT("$B"&amp;(ROW()-1))=EloDataCalc[[#This Row],[Loser]]),EloDataCalc[Game Number]),0),0),0)</f>
        <v>88</v>
      </c>
      <c r="L93" s="11">
        <f ca="1">IFERROR(IF(ROW()&gt;ROW(EloDataCalc[#Headers])+1,_xlfn.IFNA(LOOKUP(2,1/($J$4:INDIRECT("$K"&amp;(ROW()-1))=EloDataCalc[[#This Row],[Loser]]),EloDataCalc[Game Number]),0),0),0)</f>
        <v>89</v>
      </c>
      <c r="M93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2038.8288032017019</v>
      </c>
      <c r="N93" s="11">
        <f ca="1">10^(EloDataCalc[Loser Last ELO]/400)</f>
        <v>125046.63460490586</v>
      </c>
      <c r="O93" s="23">
        <f ca="1">EloDataCalc[Loser Rating]/(EloDataCalc[Winner Rating]+EloDataCalc[Loser Rating])</f>
        <v>0.55118126988597693</v>
      </c>
      <c r="P93" s="75">
        <f ca="1">kFactor[]*(0-EloDataCalc[Loser Expected Score])</f>
        <v>-16.535438096579309</v>
      </c>
      <c r="Q93" s="21">
        <f ca="1">EloDataCalc[Loser Last ELO]+EloDataCalc[[#This Row],[Loser Elo Change]]</f>
        <v>2022.2933651051226</v>
      </c>
      <c r="R93" s="4"/>
      <c r="T93" s="56">
        <f ca="1">IF(ROW()=ROW(Elos[[#Headers],[Selected Player Elo Change]])+1,2000,HLOOKUP(PlayerDashPlayer,Elos[#All],ROW()-1,FALSE))</f>
        <v>2186.1881706560066</v>
      </c>
      <c r="U93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Elo]],NA())),U92))</f>
        <v>2186.1881706560066</v>
      </c>
      <c r="V93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Elo]],NA())),V92))</f>
        <v>2186.1881706560066</v>
      </c>
      <c r="W93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Elo]],NA())),W92))</f>
        <v>2019.6748499214959</v>
      </c>
      <c r="X93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Elo]],NA())),X92))</f>
        <v>2022.2933651051226</v>
      </c>
      <c r="Y93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Elo]],NA())),Y92))</f>
        <v>2008.4253974804881</v>
      </c>
      <c r="Z93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Elo]],NA())),Z92))</f>
        <v>1964.8232188267561</v>
      </c>
      <c r="AA93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Elo]],NA())),AA92))</f>
        <v>2000</v>
      </c>
      <c r="AB93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Elo]],NA())),AB92))</f>
        <v>1912.4486077330178</v>
      </c>
      <c r="AC93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Elo]],NA())),AC92))</f>
        <v>1912.8862097597939</v>
      </c>
      <c r="AD93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Elo]],NA())),AD92))</f>
        <v>1946.0551574516428</v>
      </c>
      <c r="AE93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Elo]],NA())),AE92))</f>
        <v>1969.4638697871235</v>
      </c>
      <c r="AF93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Elo]],NA())),AF92))</f>
        <v>1999.6920305958363</v>
      </c>
      <c r="AG93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Elo]],NA())),AG92))</f>
        <v>2013.8193131106564</v>
      </c>
      <c r="AH93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Elo]],NA())),AH92))</f>
        <v>2014.8770095635946</v>
      </c>
      <c r="AI93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Elo]],NA())),AI92))</f>
        <v>2015</v>
      </c>
      <c r="AJ93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Elo]],NA())),AJ92))</f>
        <v>2014.3528000084657</v>
      </c>
      <c r="AK93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Elo]],NA())),AK92))</f>
        <v>2000</v>
      </c>
      <c r="AL93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Elo]],NA())),AL92))</f>
        <v>2000</v>
      </c>
      <c r="AM93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Elo]],NA())),AM92))</f>
        <v>2000</v>
      </c>
      <c r="AN93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Elo]],NA())),AN92))</f>
        <v>2000</v>
      </c>
      <c r="AO93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Elo]],NA())),AO92))</f>
        <v>2000</v>
      </c>
    </row>
    <row r="94" spans="1:41" ht="13">
      <c r="A94" s="25">
        <f>GameData[Game Number]</f>
        <v>91</v>
      </c>
      <c r="B94" s="11" t="str">
        <f>GameData[Winner]</f>
        <v>Jason K</v>
      </c>
      <c r="C94" s="11">
        <f ca="1">IFERROR(IF(ROW()&gt;ROW(EloDataCalc[#Headers])+1,_xlfn.IFNA(LOOKUP(2,1/($B$4:INDIRECT("$B"&amp;(ROW()-1))=EloDataCalc[[#This Row],[Winner]]),EloDataCalc[Game Number]),0),0),0)</f>
        <v>80</v>
      </c>
      <c r="D94" s="11">
        <f ca="1">IFERROR(IF(ROW()&gt;ROW(EloDataCalc[#Headers])+1,_xlfn.IFNA(LOOKUP(2,1/($J$4:INDIRECT("$K"&amp;(ROW()-1))=EloDataCalc[[#This Row],[Winner]]),EloDataCalc[Game Number]),0),0),0)</f>
        <v>76</v>
      </c>
      <c r="E94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2008.4253974804881</v>
      </c>
      <c r="F94" s="11">
        <f ca="1">10^(EloDataCalc[Winner Last ELO]/400)</f>
        <v>104969.58826051619</v>
      </c>
      <c r="G94" s="23">
        <f ca="1">EloDataCalc[Winner Rating]/(EloDataCalc[Winner Rating]+EloDataCalc[Loser Rating])</f>
        <v>0.58880607925751371</v>
      </c>
      <c r="H94" s="75">
        <f ca="1">+kFactor[]*(1-EloDataCalc[Winner Expected Score])</f>
        <v>12.335817622274588</v>
      </c>
      <c r="I94" s="21">
        <f ca="1">EloDataCalc[Winner Last ELO]+EloDataCalc[[#This Row],[Winner Elo Change]]</f>
        <v>2020.7612151027627</v>
      </c>
      <c r="J94" s="11" t="str">
        <f>GameData[Loser]</f>
        <v>Jason T</v>
      </c>
      <c r="K94" s="11">
        <f ca="1">IFERROR(IF(ROW()&gt;ROW(EloDataCalc[#Headers])+1,_xlfn.IFNA(LOOKUP(2,1/($B$4:INDIRECT("$B"&amp;(ROW()-1))=EloDataCalc[[#This Row],[Loser]]),EloDataCalc[Game Number]),0),0),0)</f>
        <v>61</v>
      </c>
      <c r="L94" s="11">
        <f ca="1">IFERROR(IF(ROW()&gt;ROW(EloDataCalc[#Headers])+1,_xlfn.IFNA(LOOKUP(2,1/($J$4:INDIRECT("$K"&amp;(ROW()-1))=EloDataCalc[[#This Row],[Loser]]),EloDataCalc[Game Number]),0),0),0)</f>
        <v>80</v>
      </c>
      <c r="M94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1946.0551574516428</v>
      </c>
      <c r="N94" s="11">
        <f ca="1">10^(EloDataCalc[Loser Last ELO]/400)</f>
        <v>73305.725052965834</v>
      </c>
      <c r="O94" s="23">
        <f ca="1">EloDataCalc[Loser Rating]/(EloDataCalc[Winner Rating]+EloDataCalc[Loser Rating])</f>
        <v>0.41119392074248623</v>
      </c>
      <c r="P94" s="75">
        <f ca="1">kFactor[]*(0-EloDataCalc[Loser Expected Score])</f>
        <v>-12.335817622274586</v>
      </c>
      <c r="Q94" s="21">
        <f ca="1">EloDataCalc[Loser Last ELO]+EloDataCalc[[#This Row],[Loser Elo Change]]</f>
        <v>1933.7193398293682</v>
      </c>
      <c r="R94" s="4"/>
      <c r="T94" s="56">
        <f ca="1">IF(ROW()=ROW(Elos[[#Headers],[Selected Player Elo Change]])+1,2000,HLOOKUP(PlayerDashPlayer,Elos[#All],ROW()-1,FALSE))</f>
        <v>2186.1881706560066</v>
      </c>
      <c r="U94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Elo]],NA())),U93))</f>
        <v>2186.1881706560066</v>
      </c>
      <c r="V94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Elo]],NA())),V93))</f>
        <v>2186.1881706560066</v>
      </c>
      <c r="W94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Elo]],NA())),W93))</f>
        <v>2019.6748499214959</v>
      </c>
      <c r="X94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Elo]],NA())),X93))</f>
        <v>2022.2933651051226</v>
      </c>
      <c r="Y94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Elo]],NA())),Y93))</f>
        <v>2020.7612151027627</v>
      </c>
      <c r="Z94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Elo]],NA())),Z93))</f>
        <v>1964.8232188267561</v>
      </c>
      <c r="AA94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Elo]],NA())),AA93))</f>
        <v>2000</v>
      </c>
      <c r="AB94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Elo]],NA())),AB93))</f>
        <v>1912.4486077330178</v>
      </c>
      <c r="AC94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Elo]],NA())),AC93))</f>
        <v>1912.8862097597939</v>
      </c>
      <c r="AD94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Elo]],NA())),AD93))</f>
        <v>1933.7193398293682</v>
      </c>
      <c r="AE94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Elo]],NA())),AE93))</f>
        <v>1969.4638697871235</v>
      </c>
      <c r="AF94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Elo]],NA())),AF93))</f>
        <v>1999.6920305958363</v>
      </c>
      <c r="AG94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Elo]],NA())),AG93))</f>
        <v>2013.8193131106564</v>
      </c>
      <c r="AH94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Elo]],NA())),AH93))</f>
        <v>2014.8770095635946</v>
      </c>
      <c r="AI94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Elo]],NA())),AI93))</f>
        <v>2015</v>
      </c>
      <c r="AJ94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Elo]],NA())),AJ93))</f>
        <v>2014.3528000084657</v>
      </c>
      <c r="AK94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Elo]],NA())),AK93))</f>
        <v>2000</v>
      </c>
      <c r="AL94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Elo]],NA())),AL93))</f>
        <v>2000</v>
      </c>
      <c r="AM94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Elo]],NA())),AM93))</f>
        <v>2000</v>
      </c>
      <c r="AN94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Elo]],NA())),AN93))</f>
        <v>2000</v>
      </c>
      <c r="AO94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Elo]],NA())),AO93))</f>
        <v>2000</v>
      </c>
    </row>
    <row r="95" spans="1:41" ht="13">
      <c r="A95" s="25">
        <f>GameData[Game Number]</f>
        <v>92</v>
      </c>
      <c r="B95" s="11" t="str">
        <f>GameData[Winner]</f>
        <v>Jason K</v>
      </c>
      <c r="C95" s="11">
        <f ca="1">IFERROR(IF(ROW()&gt;ROW(EloDataCalc[#Headers])+1,_xlfn.IFNA(LOOKUP(2,1/($B$4:INDIRECT("$B"&amp;(ROW()-1))=EloDataCalc[[#This Row],[Winner]]),EloDataCalc[Game Number]),0),0),0)</f>
        <v>91</v>
      </c>
      <c r="D95" s="11">
        <f ca="1">IFERROR(IF(ROW()&gt;ROW(EloDataCalc[#Headers])+1,_xlfn.IFNA(LOOKUP(2,1/($J$4:INDIRECT("$K"&amp;(ROW()-1))=EloDataCalc[[#This Row],[Winner]]),EloDataCalc[Game Number]),0),0),0)</f>
        <v>76</v>
      </c>
      <c r="E95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2020.7612151027627</v>
      </c>
      <c r="F95" s="11">
        <f ca="1">10^(EloDataCalc[Winner Last ELO]/400)</f>
        <v>112694.58218620525</v>
      </c>
      <c r="G95" s="23">
        <f ca="1">EloDataCalc[Winner Rating]/(EloDataCalc[Winner Rating]+EloDataCalc[Loser Rating])</f>
        <v>0.622706831291162</v>
      </c>
      <c r="H95" s="75">
        <f ca="1">+kFactor[]*(1-EloDataCalc[Winner Expected Score])</f>
        <v>11.31879506126514</v>
      </c>
      <c r="I95" s="21">
        <f ca="1">EloDataCalc[Winner Last ELO]+EloDataCalc[[#This Row],[Winner Elo Change]]</f>
        <v>2032.0800101640277</v>
      </c>
      <c r="J95" s="11" t="str">
        <f>GameData[Loser]</f>
        <v>Jason T</v>
      </c>
      <c r="K95" s="11">
        <f ca="1">IFERROR(IF(ROW()&gt;ROW(EloDataCalc[#Headers])+1,_xlfn.IFNA(LOOKUP(2,1/($B$4:INDIRECT("$B"&amp;(ROW()-1))=EloDataCalc[[#This Row],[Loser]]),EloDataCalc[Game Number]),0),0),0)</f>
        <v>61</v>
      </c>
      <c r="L95" s="11">
        <f ca="1">IFERROR(IF(ROW()&gt;ROW(EloDataCalc[#Headers])+1,_xlfn.IFNA(LOOKUP(2,1/($J$4:INDIRECT("$K"&amp;(ROW()-1))=EloDataCalc[[#This Row],[Loser]]),EloDataCalc[Game Number]),0),0),0)</f>
        <v>91</v>
      </c>
      <c r="M95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1933.7193398293682</v>
      </c>
      <c r="N95" s="11">
        <f ca="1">10^(EloDataCalc[Loser Last ELO]/400)</f>
        <v>68280.760500395365</v>
      </c>
      <c r="O95" s="23">
        <f ca="1">EloDataCalc[Loser Rating]/(EloDataCalc[Winner Rating]+EloDataCalc[Loser Rating])</f>
        <v>0.37729316870883789</v>
      </c>
      <c r="P95" s="75">
        <f ca="1">kFactor[]*(0-EloDataCalc[Loser Expected Score])</f>
        <v>-11.318795061265137</v>
      </c>
      <c r="Q95" s="21">
        <f ca="1">EloDataCalc[Loser Last ELO]+EloDataCalc[[#This Row],[Loser Elo Change]]</f>
        <v>1922.4005447681031</v>
      </c>
      <c r="R95" s="4"/>
      <c r="T95" s="56">
        <f ca="1">IF(ROW()=ROW(Elos[[#Headers],[Selected Player Elo Change]])+1,2000,HLOOKUP(PlayerDashPlayer,Elos[#All],ROW()-1,FALSE))</f>
        <v>2186.1881706560066</v>
      </c>
      <c r="U95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Elo]],NA())),U94))</f>
        <v>2186.1881706560066</v>
      </c>
      <c r="V95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Elo]],NA())),V94))</f>
        <v>2186.1881706560066</v>
      </c>
      <c r="W95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Elo]],NA())),W94))</f>
        <v>2019.6748499214959</v>
      </c>
      <c r="X95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Elo]],NA())),X94))</f>
        <v>2022.2933651051226</v>
      </c>
      <c r="Y95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Elo]],NA())),Y94))</f>
        <v>2032.0800101640277</v>
      </c>
      <c r="Z95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Elo]],NA())),Z94))</f>
        <v>1964.8232188267561</v>
      </c>
      <c r="AA95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Elo]],NA())),AA94))</f>
        <v>2000</v>
      </c>
      <c r="AB95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Elo]],NA())),AB94))</f>
        <v>1912.4486077330178</v>
      </c>
      <c r="AC95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Elo]],NA())),AC94))</f>
        <v>1912.8862097597939</v>
      </c>
      <c r="AD95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Elo]],NA())),AD94))</f>
        <v>1922.4005447681031</v>
      </c>
      <c r="AE95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Elo]],NA())),AE94))</f>
        <v>1969.4638697871235</v>
      </c>
      <c r="AF95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Elo]],NA())),AF94))</f>
        <v>1999.6920305958363</v>
      </c>
      <c r="AG95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Elo]],NA())),AG94))</f>
        <v>2013.8193131106564</v>
      </c>
      <c r="AH95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Elo]],NA())),AH94))</f>
        <v>2014.8770095635946</v>
      </c>
      <c r="AI95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Elo]],NA())),AI94))</f>
        <v>2015</v>
      </c>
      <c r="AJ95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Elo]],NA())),AJ94))</f>
        <v>2014.3528000084657</v>
      </c>
      <c r="AK95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Elo]],NA())),AK94))</f>
        <v>2000</v>
      </c>
      <c r="AL95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Elo]],NA())),AL94))</f>
        <v>2000</v>
      </c>
      <c r="AM95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Elo]],NA())),AM94))</f>
        <v>2000</v>
      </c>
      <c r="AN95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Elo]],NA())),AN94))</f>
        <v>2000</v>
      </c>
      <c r="AO95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Elo]],NA())),AO94))</f>
        <v>2000</v>
      </c>
    </row>
    <row r="96" spans="1:41" ht="13">
      <c r="A96" s="25">
        <f>GameData[Game Number]</f>
        <v>93</v>
      </c>
      <c r="B96" s="11" t="str">
        <f>GameData[Winner]</f>
        <v>Kevin K</v>
      </c>
      <c r="C96" s="11">
        <f ca="1">IFERROR(IF(ROW()&gt;ROW(EloDataCalc[#Headers])+1,_xlfn.IFNA(LOOKUP(2,1/($B$4:INDIRECT("$B"&amp;(ROW()-1))=EloDataCalc[[#This Row],[Winner]]),EloDataCalc[Game Number]),0),0),0)</f>
        <v>88</v>
      </c>
      <c r="D96" s="11">
        <f ca="1">IFERROR(IF(ROW()&gt;ROW(EloDataCalc[#Headers])+1,_xlfn.IFNA(LOOKUP(2,1/($J$4:INDIRECT("$K"&amp;(ROW()-1))=EloDataCalc[[#This Row],[Winner]]),EloDataCalc[Game Number]),0),0),0)</f>
        <v>90</v>
      </c>
      <c r="E96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2022.2933651051226</v>
      </c>
      <c r="F96" s="11">
        <f ca="1">10^(EloDataCalc[Winner Last ELO]/400)</f>
        <v>113692.91792044442</v>
      </c>
      <c r="G96" s="23">
        <f ca="1">EloDataCalc[Winner Rating]/(EloDataCalc[Winner Rating]+EloDataCalc[Loser Rating])</f>
        <v>0.50376827491933474</v>
      </c>
      <c r="H96" s="75">
        <f ca="1">+kFactor[]*(1-EloDataCalc[Winner Expected Score])</f>
        <v>14.886951752419957</v>
      </c>
      <c r="I96" s="21">
        <f ca="1">EloDataCalc[Winner Last ELO]+EloDataCalc[[#This Row],[Winner Elo Change]]</f>
        <v>2037.1803168575425</v>
      </c>
      <c r="J96" s="11" t="str">
        <f>GameData[Loser]</f>
        <v>Jim</v>
      </c>
      <c r="K96" s="11">
        <f ca="1">IFERROR(IF(ROW()&gt;ROW(EloDataCalc[#Headers])+1,_xlfn.IFNA(LOOKUP(2,1/($B$4:INDIRECT("$B"&amp;(ROW()-1))=EloDataCalc[[#This Row],[Loser]]),EloDataCalc[Game Number]),0),0),0)</f>
        <v>90</v>
      </c>
      <c r="L96" s="11">
        <f ca="1">IFERROR(IF(ROW()&gt;ROW(EloDataCalc[#Headers])+1,_xlfn.IFNA(LOOKUP(2,1/($J$4:INDIRECT("$K"&amp;(ROW()-1))=EloDataCalc[[#This Row],[Loser]]),EloDataCalc[Game Number]),0),0),0)</f>
        <v>88</v>
      </c>
      <c r="M96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2019.6748499214959</v>
      </c>
      <c r="N96" s="11">
        <f ca="1">10^(EloDataCalc[Loser Last ELO]/400)</f>
        <v>111992.03204717583</v>
      </c>
      <c r="O96" s="23">
        <f ca="1">EloDataCalc[Loser Rating]/(EloDataCalc[Winner Rating]+EloDataCalc[Loser Rating])</f>
        <v>0.49623172508066526</v>
      </c>
      <c r="P96" s="75">
        <f ca="1">kFactor[]*(0-EloDataCalc[Loser Expected Score])</f>
        <v>-14.886951752419957</v>
      </c>
      <c r="Q96" s="21">
        <f ca="1">EloDataCalc[Loser Last ELO]+EloDataCalc[[#This Row],[Loser Elo Change]]</f>
        <v>2004.787898169076</v>
      </c>
      <c r="R96" s="4"/>
      <c r="T96" s="56">
        <f ca="1">IF(ROW()=ROW(Elos[[#Headers],[Selected Player Elo Change]])+1,2000,HLOOKUP(PlayerDashPlayer,Elos[#All],ROW()-1,FALSE))</f>
        <v>2186.1881706560066</v>
      </c>
      <c r="U96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Elo]],NA())),U95))</f>
        <v>2186.1881706560066</v>
      </c>
      <c r="V96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Elo]],NA())),V95))</f>
        <v>2186.1881706560066</v>
      </c>
      <c r="W96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Elo]],NA())),W95))</f>
        <v>2004.787898169076</v>
      </c>
      <c r="X96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Elo]],NA())),X95))</f>
        <v>2037.1803168575425</v>
      </c>
      <c r="Y96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Elo]],NA())),Y95))</f>
        <v>2032.0800101640277</v>
      </c>
      <c r="Z96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Elo]],NA())),Z95))</f>
        <v>1964.8232188267561</v>
      </c>
      <c r="AA96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Elo]],NA())),AA95))</f>
        <v>2000</v>
      </c>
      <c r="AB96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Elo]],NA())),AB95))</f>
        <v>1912.4486077330178</v>
      </c>
      <c r="AC96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Elo]],NA())),AC95))</f>
        <v>1912.8862097597939</v>
      </c>
      <c r="AD96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Elo]],NA())),AD95))</f>
        <v>1922.4005447681031</v>
      </c>
      <c r="AE96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Elo]],NA())),AE95))</f>
        <v>1969.4638697871235</v>
      </c>
      <c r="AF96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Elo]],NA())),AF95))</f>
        <v>1999.6920305958363</v>
      </c>
      <c r="AG96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Elo]],NA())),AG95))</f>
        <v>2013.8193131106564</v>
      </c>
      <c r="AH96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Elo]],NA())),AH95))</f>
        <v>2014.8770095635946</v>
      </c>
      <c r="AI96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Elo]],NA())),AI95))</f>
        <v>2015</v>
      </c>
      <c r="AJ96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Elo]],NA())),AJ95))</f>
        <v>2014.3528000084657</v>
      </c>
      <c r="AK96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Elo]],NA())),AK95))</f>
        <v>2000</v>
      </c>
      <c r="AL96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Elo]],NA())),AL95))</f>
        <v>2000</v>
      </c>
      <c r="AM96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Elo]],NA())),AM95))</f>
        <v>2000</v>
      </c>
      <c r="AN96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Elo]],NA())),AN95))</f>
        <v>2000</v>
      </c>
      <c r="AO96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Elo]],NA())),AO95))</f>
        <v>2000</v>
      </c>
    </row>
    <row r="97" spans="1:41" ht="13">
      <c r="A97" s="25">
        <f>GameData[Game Number]</f>
        <v>94</v>
      </c>
      <c r="B97" s="11" t="str">
        <f>GameData[Winner]</f>
        <v>Kevin K</v>
      </c>
      <c r="C97" s="11">
        <f ca="1">IFERROR(IF(ROW()&gt;ROW(EloDataCalc[#Headers])+1,_xlfn.IFNA(LOOKUP(2,1/($B$4:INDIRECT("$B"&amp;(ROW()-1))=EloDataCalc[[#This Row],[Winner]]),EloDataCalc[Game Number]),0),0),0)</f>
        <v>93</v>
      </c>
      <c r="D97" s="11">
        <f ca="1">IFERROR(IF(ROW()&gt;ROW(EloDataCalc[#Headers])+1,_xlfn.IFNA(LOOKUP(2,1/($J$4:INDIRECT("$K"&amp;(ROW()-1))=EloDataCalc[[#This Row],[Winner]]),EloDataCalc[Game Number]),0),0),0)</f>
        <v>90</v>
      </c>
      <c r="E97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2037.1803168575425</v>
      </c>
      <c r="F97" s="11">
        <f ca="1">10^(EloDataCalc[Winner Last ELO]/400)</f>
        <v>123865.62322927958</v>
      </c>
      <c r="G97" s="23">
        <f ca="1">EloDataCalc[Winner Rating]/(EloDataCalc[Winner Rating]+EloDataCalc[Loser Rating])</f>
        <v>0.54648183663652128</v>
      </c>
      <c r="H97" s="75">
        <f ca="1">+kFactor[]*(1-EloDataCalc[Winner Expected Score])</f>
        <v>13.605544900904361</v>
      </c>
      <c r="I97" s="21">
        <f ca="1">EloDataCalc[Winner Last ELO]+EloDataCalc[[#This Row],[Winner Elo Change]]</f>
        <v>2050.785861758447</v>
      </c>
      <c r="J97" s="11" t="str">
        <f>GameData[Loser]</f>
        <v>Jim</v>
      </c>
      <c r="K97" s="11">
        <f ca="1">IFERROR(IF(ROW()&gt;ROW(EloDataCalc[#Headers])+1,_xlfn.IFNA(LOOKUP(2,1/($B$4:INDIRECT("$B"&amp;(ROW()-1))=EloDataCalc[[#This Row],[Loser]]),EloDataCalc[Game Number]),0),0),0)</f>
        <v>90</v>
      </c>
      <c r="L97" s="11">
        <f ca="1">IFERROR(IF(ROW()&gt;ROW(EloDataCalc[#Headers])+1,_xlfn.IFNA(LOOKUP(2,1/($J$4:INDIRECT("$K"&amp;(ROW()-1))=EloDataCalc[[#This Row],[Loser]]),EloDataCalc[Game Number]),0),0),0)</f>
        <v>93</v>
      </c>
      <c r="M97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2004.787898169076</v>
      </c>
      <c r="N97" s="11">
        <f ca="1">10^(EloDataCalc[Loser Last ELO]/400)</f>
        <v>102794.46851621369</v>
      </c>
      <c r="O97" s="23">
        <f ca="1">EloDataCalc[Loser Rating]/(EloDataCalc[Winner Rating]+EloDataCalc[Loser Rating])</f>
        <v>0.45351816336347872</v>
      </c>
      <c r="P97" s="75">
        <f ca="1">kFactor[]*(0-EloDataCalc[Loser Expected Score])</f>
        <v>-13.605544900904361</v>
      </c>
      <c r="Q97" s="21">
        <f ca="1">EloDataCalc[Loser Last ELO]+EloDataCalc[[#This Row],[Loser Elo Change]]</f>
        <v>1991.1823532681717</v>
      </c>
      <c r="R97" s="4"/>
      <c r="T97" s="56">
        <f ca="1">IF(ROW()=ROW(Elos[[#Headers],[Selected Player Elo Change]])+1,2000,HLOOKUP(PlayerDashPlayer,Elos[#All],ROW()-1,FALSE))</f>
        <v>2186.1881706560066</v>
      </c>
      <c r="U97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Elo]],NA())),U96))</f>
        <v>2186.1881706560066</v>
      </c>
      <c r="V97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Elo]],NA())),V96))</f>
        <v>2186.1881706560066</v>
      </c>
      <c r="W97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Elo]],NA())),W96))</f>
        <v>1991.1823532681717</v>
      </c>
      <c r="X97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Elo]],NA())),X96))</f>
        <v>2050.785861758447</v>
      </c>
      <c r="Y97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Elo]],NA())),Y96))</f>
        <v>2032.0800101640277</v>
      </c>
      <c r="Z97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Elo]],NA())),Z96))</f>
        <v>1964.8232188267561</v>
      </c>
      <c r="AA97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Elo]],NA())),AA96))</f>
        <v>2000</v>
      </c>
      <c r="AB97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Elo]],NA())),AB96))</f>
        <v>1912.4486077330178</v>
      </c>
      <c r="AC97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Elo]],NA())),AC96))</f>
        <v>1912.8862097597939</v>
      </c>
      <c r="AD97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Elo]],NA())),AD96))</f>
        <v>1922.4005447681031</v>
      </c>
      <c r="AE97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Elo]],NA())),AE96))</f>
        <v>1969.4638697871235</v>
      </c>
      <c r="AF97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Elo]],NA())),AF96))</f>
        <v>1999.6920305958363</v>
      </c>
      <c r="AG97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Elo]],NA())),AG96))</f>
        <v>2013.8193131106564</v>
      </c>
      <c r="AH97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Elo]],NA())),AH96))</f>
        <v>2014.8770095635946</v>
      </c>
      <c r="AI97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Elo]],NA())),AI96))</f>
        <v>2015</v>
      </c>
      <c r="AJ97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Elo]],NA())),AJ96))</f>
        <v>2014.3528000084657</v>
      </c>
      <c r="AK97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Elo]],NA())),AK96))</f>
        <v>2000</v>
      </c>
      <c r="AL97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Elo]],NA())),AL96))</f>
        <v>2000</v>
      </c>
      <c r="AM97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Elo]],NA())),AM96))</f>
        <v>2000</v>
      </c>
      <c r="AN97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Elo]],NA())),AN96))</f>
        <v>2000</v>
      </c>
      <c r="AO97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Elo]],NA())),AO96))</f>
        <v>2000</v>
      </c>
    </row>
    <row r="98" spans="1:41" ht="13">
      <c r="A98" s="25">
        <f>GameData[Game Number]</f>
        <v>95</v>
      </c>
      <c r="B98" s="11" t="str">
        <f>GameData[Winner]</f>
        <v>Jason K</v>
      </c>
      <c r="C98" s="11">
        <f ca="1">IFERROR(IF(ROW()&gt;ROW(EloDataCalc[#Headers])+1,_xlfn.IFNA(LOOKUP(2,1/($B$4:INDIRECT("$B"&amp;(ROW()-1))=EloDataCalc[[#This Row],[Winner]]),EloDataCalc[Game Number]),0),0),0)</f>
        <v>92</v>
      </c>
      <c r="D98" s="11">
        <f ca="1">IFERROR(IF(ROW()&gt;ROW(EloDataCalc[#Headers])+1,_xlfn.IFNA(LOOKUP(2,1/($J$4:INDIRECT("$K"&amp;(ROW()-1))=EloDataCalc[[#This Row],[Winner]]),EloDataCalc[Game Number]),0),0),0)</f>
        <v>76</v>
      </c>
      <c r="E98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2032.0800101640277</v>
      </c>
      <c r="F98" s="11">
        <f ca="1">10^(EloDataCalc[Winner Last ELO]/400)</f>
        <v>120281.82957311628</v>
      </c>
      <c r="G98" s="23">
        <f ca="1">EloDataCalc[Winner Rating]/(EloDataCalc[Winner Rating]+EloDataCalc[Loser Rating])</f>
        <v>0.65279907847862317</v>
      </c>
      <c r="H98" s="75">
        <f ca="1">+kFactor[]*(1-EloDataCalc[Winner Expected Score])</f>
        <v>10.416027645641305</v>
      </c>
      <c r="I98" s="21">
        <f ca="1">EloDataCalc[Winner Last ELO]+EloDataCalc[[#This Row],[Winner Elo Change]]</f>
        <v>2042.4960378096691</v>
      </c>
      <c r="J98" s="11" t="str">
        <f>GameData[Loser]</f>
        <v>Jason T</v>
      </c>
      <c r="K98" s="11">
        <f ca="1">IFERROR(IF(ROW()&gt;ROW(EloDataCalc[#Headers])+1,_xlfn.IFNA(LOOKUP(2,1/($B$4:INDIRECT("$B"&amp;(ROW()-1))=EloDataCalc[[#This Row],[Loser]]),EloDataCalc[Game Number]),0),0),0)</f>
        <v>61</v>
      </c>
      <c r="L98" s="11">
        <f ca="1">IFERROR(IF(ROW()&gt;ROW(EloDataCalc[#Headers])+1,_xlfn.IFNA(LOOKUP(2,1/($J$4:INDIRECT("$K"&amp;(ROW()-1))=EloDataCalc[[#This Row],[Loser]]),EloDataCalc[Game Number]),0),0),0)</f>
        <v>92</v>
      </c>
      <c r="M98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1922.4005447681031</v>
      </c>
      <c r="N98" s="11">
        <f ca="1">10^(EloDataCalc[Loser Last ELO]/400)</f>
        <v>63973.684165411578</v>
      </c>
      <c r="O98" s="23">
        <f ca="1">EloDataCalc[Loser Rating]/(EloDataCalc[Winner Rating]+EloDataCalc[Loser Rating])</f>
        <v>0.34720092152137683</v>
      </c>
      <c r="P98" s="75">
        <f ca="1">kFactor[]*(0-EloDataCalc[Loser Expected Score])</f>
        <v>-10.416027645641305</v>
      </c>
      <c r="Q98" s="21">
        <f ca="1">EloDataCalc[Loser Last ELO]+EloDataCalc[[#This Row],[Loser Elo Change]]</f>
        <v>1911.9845171224617</v>
      </c>
      <c r="R98" s="4"/>
      <c r="T98" s="56">
        <f ca="1">IF(ROW()=ROW(Elos[[#Headers],[Selected Player Elo Change]])+1,2000,HLOOKUP(PlayerDashPlayer,Elos[#All],ROW()-1,FALSE))</f>
        <v>2186.1881706560066</v>
      </c>
      <c r="U98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Elo]],NA())),U97))</f>
        <v>2186.1881706560066</v>
      </c>
      <c r="V98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Elo]],NA())),V97))</f>
        <v>2186.1881706560066</v>
      </c>
      <c r="W98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Elo]],NA())),W97))</f>
        <v>1991.1823532681717</v>
      </c>
      <c r="X98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Elo]],NA())),X97))</f>
        <v>2050.785861758447</v>
      </c>
      <c r="Y98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Elo]],NA())),Y97))</f>
        <v>2042.4960378096691</v>
      </c>
      <c r="Z98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Elo]],NA())),Z97))</f>
        <v>1964.8232188267561</v>
      </c>
      <c r="AA98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Elo]],NA())),AA97))</f>
        <v>2000</v>
      </c>
      <c r="AB98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Elo]],NA())),AB97))</f>
        <v>1912.4486077330178</v>
      </c>
      <c r="AC98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Elo]],NA())),AC97))</f>
        <v>1912.8862097597939</v>
      </c>
      <c r="AD98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Elo]],NA())),AD97))</f>
        <v>1911.9845171224617</v>
      </c>
      <c r="AE98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Elo]],NA())),AE97))</f>
        <v>1969.4638697871235</v>
      </c>
      <c r="AF98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Elo]],NA())),AF97))</f>
        <v>1999.6920305958363</v>
      </c>
      <c r="AG98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Elo]],NA())),AG97))</f>
        <v>2013.8193131106564</v>
      </c>
      <c r="AH98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Elo]],NA())),AH97))</f>
        <v>2014.8770095635946</v>
      </c>
      <c r="AI98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Elo]],NA())),AI97))</f>
        <v>2015</v>
      </c>
      <c r="AJ98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Elo]],NA())),AJ97))</f>
        <v>2014.3528000084657</v>
      </c>
      <c r="AK98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Elo]],NA())),AK97))</f>
        <v>2000</v>
      </c>
      <c r="AL98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Elo]],NA())),AL97))</f>
        <v>2000</v>
      </c>
      <c r="AM98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Elo]],NA())),AM97))</f>
        <v>2000</v>
      </c>
      <c r="AN98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Elo]],NA())),AN97))</f>
        <v>2000</v>
      </c>
      <c r="AO98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Elo]],NA())),AO97))</f>
        <v>2000</v>
      </c>
    </row>
    <row r="99" spans="1:41" ht="13">
      <c r="A99" s="25">
        <f>GameData[Game Number]</f>
        <v>96</v>
      </c>
      <c r="B99" s="11" t="str">
        <f>GameData[Winner]</f>
        <v>Jason K</v>
      </c>
      <c r="C99" s="11">
        <f ca="1">IFERROR(IF(ROW()&gt;ROW(EloDataCalc[#Headers])+1,_xlfn.IFNA(LOOKUP(2,1/($B$4:INDIRECT("$B"&amp;(ROW()-1))=EloDataCalc[[#This Row],[Winner]]),EloDataCalc[Game Number]),0),0),0)</f>
        <v>95</v>
      </c>
      <c r="D99" s="11">
        <f ca="1">IFERROR(IF(ROW()&gt;ROW(EloDataCalc[#Headers])+1,_xlfn.IFNA(LOOKUP(2,1/($J$4:INDIRECT("$K"&amp;(ROW()-1))=EloDataCalc[[#This Row],[Winner]]),EloDataCalc[Game Number]),0),0),0)</f>
        <v>76</v>
      </c>
      <c r="E99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2042.4960378096691</v>
      </c>
      <c r="F99" s="11">
        <f ca="1">10^(EloDataCalc[Winner Last ELO]/400)</f>
        <v>127714.46678766848</v>
      </c>
      <c r="G99" s="23">
        <f ca="1">EloDataCalc[Winner Rating]/(EloDataCalc[Winner Rating]+EloDataCalc[Loser Rating])</f>
        <v>0.67945856550103645</v>
      </c>
      <c r="H99" s="75">
        <f ca="1">+kFactor[]*(1-EloDataCalc[Winner Expected Score])</f>
        <v>9.6162430349689068</v>
      </c>
      <c r="I99" s="21">
        <f ca="1">EloDataCalc[Winner Last ELO]+EloDataCalc[[#This Row],[Winner Elo Change]]</f>
        <v>2052.112280844638</v>
      </c>
      <c r="J99" s="11" t="str">
        <f>GameData[Loser]</f>
        <v>Jason T</v>
      </c>
      <c r="K99" s="11">
        <f ca="1">IFERROR(IF(ROW()&gt;ROW(EloDataCalc[#Headers])+1,_xlfn.IFNA(LOOKUP(2,1/($B$4:INDIRECT("$B"&amp;(ROW()-1))=EloDataCalc[[#This Row],[Loser]]),EloDataCalc[Game Number]),0),0),0)</f>
        <v>61</v>
      </c>
      <c r="L99" s="11">
        <f ca="1">IFERROR(IF(ROW()&gt;ROW(EloDataCalc[#Headers])+1,_xlfn.IFNA(LOOKUP(2,1/($J$4:INDIRECT("$K"&amp;(ROW()-1))=EloDataCalc[[#This Row],[Loser]]),EloDataCalc[Game Number]),0),0),0)</f>
        <v>95</v>
      </c>
      <c r="M99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1911.9845171224617</v>
      </c>
      <c r="N99" s="11">
        <f ca="1">10^(EloDataCalc[Loser Last ELO]/400)</f>
        <v>60250.588437577149</v>
      </c>
      <c r="O99" s="23">
        <f ca="1">EloDataCalc[Loser Rating]/(EloDataCalc[Winner Rating]+EloDataCalc[Loser Rating])</f>
        <v>0.32054143449896361</v>
      </c>
      <c r="P99" s="75">
        <f ca="1">kFactor[]*(0-EloDataCalc[Loser Expected Score])</f>
        <v>-9.6162430349689085</v>
      </c>
      <c r="Q99" s="21">
        <f ca="1">EloDataCalc[Loser Last ELO]+EloDataCalc[[#This Row],[Loser Elo Change]]</f>
        <v>1902.3682740874929</v>
      </c>
      <c r="R99" s="4"/>
      <c r="T99" s="56">
        <f ca="1">IF(ROW()=ROW(Elos[[#Headers],[Selected Player Elo Change]])+1,2000,HLOOKUP(PlayerDashPlayer,Elos[#All],ROW()-1,FALSE))</f>
        <v>2186.1881706560066</v>
      </c>
      <c r="U99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Elo]],NA())),U98))</f>
        <v>2186.1881706560066</v>
      </c>
      <c r="V99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Elo]],NA())),V98))</f>
        <v>2186.1881706560066</v>
      </c>
      <c r="W99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Elo]],NA())),W98))</f>
        <v>1991.1823532681717</v>
      </c>
      <c r="X99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Elo]],NA())),X98))</f>
        <v>2050.785861758447</v>
      </c>
      <c r="Y99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Elo]],NA())),Y98))</f>
        <v>2052.112280844638</v>
      </c>
      <c r="Z99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Elo]],NA())),Z98))</f>
        <v>1964.8232188267561</v>
      </c>
      <c r="AA99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Elo]],NA())),AA98))</f>
        <v>2000</v>
      </c>
      <c r="AB99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Elo]],NA())),AB98))</f>
        <v>1912.4486077330178</v>
      </c>
      <c r="AC99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Elo]],NA())),AC98))</f>
        <v>1912.8862097597939</v>
      </c>
      <c r="AD99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Elo]],NA())),AD98))</f>
        <v>1902.3682740874929</v>
      </c>
      <c r="AE99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Elo]],NA())),AE98))</f>
        <v>1969.4638697871235</v>
      </c>
      <c r="AF99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Elo]],NA())),AF98))</f>
        <v>1999.6920305958363</v>
      </c>
      <c r="AG99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Elo]],NA())),AG98))</f>
        <v>2013.8193131106564</v>
      </c>
      <c r="AH99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Elo]],NA())),AH98))</f>
        <v>2014.8770095635946</v>
      </c>
      <c r="AI99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Elo]],NA())),AI98))</f>
        <v>2015</v>
      </c>
      <c r="AJ99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Elo]],NA())),AJ98))</f>
        <v>2014.3528000084657</v>
      </c>
      <c r="AK99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Elo]],NA())),AK98))</f>
        <v>2000</v>
      </c>
      <c r="AL99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Elo]],NA())),AL98))</f>
        <v>2000</v>
      </c>
      <c r="AM99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Elo]],NA())),AM98))</f>
        <v>2000</v>
      </c>
      <c r="AN99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Elo]],NA())),AN98))</f>
        <v>2000</v>
      </c>
      <c r="AO99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Elo]],NA())),AO98))</f>
        <v>2000</v>
      </c>
    </row>
    <row r="100" spans="1:41" ht="13">
      <c r="A100" s="25">
        <f>GameData[Game Number]</f>
        <v>97</v>
      </c>
      <c r="B100" s="11" t="str">
        <f>GameData[Winner]</f>
        <v>Jim</v>
      </c>
      <c r="C100" s="11">
        <f ca="1">IFERROR(IF(ROW()&gt;ROW(EloDataCalc[#Headers])+1,_xlfn.IFNA(LOOKUP(2,1/($B$4:INDIRECT("$B"&amp;(ROW()-1))=EloDataCalc[[#This Row],[Winner]]),EloDataCalc[Game Number]),0),0),0)</f>
        <v>90</v>
      </c>
      <c r="D100" s="11">
        <f ca="1">IFERROR(IF(ROW()&gt;ROW(EloDataCalc[#Headers])+1,_xlfn.IFNA(LOOKUP(2,1/($J$4:INDIRECT("$K"&amp;(ROW()-1))=EloDataCalc[[#This Row],[Winner]]),EloDataCalc[Game Number]),0),0),0)</f>
        <v>94</v>
      </c>
      <c r="E100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1991.1823532681717</v>
      </c>
      <c r="F100" s="11">
        <f ca="1">10^(EloDataCalc[Winner Last ELO]/400)</f>
        <v>95050.823350776933</v>
      </c>
      <c r="G100" s="23">
        <f ca="1">EloDataCalc[Winner Rating]/(EloDataCalc[Winner Rating]+EloDataCalc[Loser Rating])</f>
        <v>0.41505534203426125</v>
      </c>
      <c r="H100" s="75">
        <f ca="1">+kFactor[]*(1-EloDataCalc[Winner Expected Score])</f>
        <v>17.54833973897216</v>
      </c>
      <c r="I100" s="21">
        <f ca="1">EloDataCalc[Winner Last ELO]+EloDataCalc[[#This Row],[Winner Elo Change]]</f>
        <v>2008.7306930071438</v>
      </c>
      <c r="J100" s="11" t="str">
        <f>GameData[Loser]</f>
        <v>Kevin K</v>
      </c>
      <c r="K100" s="11">
        <f ca="1">IFERROR(IF(ROW()&gt;ROW(EloDataCalc[#Headers])+1,_xlfn.IFNA(LOOKUP(2,1/($B$4:INDIRECT("$B"&amp;(ROW()-1))=EloDataCalc[[#This Row],[Loser]]),EloDataCalc[Game Number]),0),0),0)</f>
        <v>94</v>
      </c>
      <c r="L100" s="11">
        <f ca="1">IFERROR(IF(ROW()&gt;ROW(EloDataCalc[#Headers])+1,_xlfn.IFNA(LOOKUP(2,1/($J$4:INDIRECT("$K"&amp;(ROW()-1))=EloDataCalc[[#This Row],[Loser]]),EloDataCalc[Game Number]),0),0),0)</f>
        <v>90</v>
      </c>
      <c r="M100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2050.785861758447</v>
      </c>
      <c r="N100" s="11">
        <f ca="1">10^(EloDataCalc[Loser Last ELO]/400)</f>
        <v>133956.7660586634</v>
      </c>
      <c r="O100" s="23">
        <f ca="1">EloDataCalc[Loser Rating]/(EloDataCalc[Winner Rating]+EloDataCalc[Loser Rating])</f>
        <v>0.58494465796573869</v>
      </c>
      <c r="P100" s="75">
        <f ca="1">kFactor[]*(0-EloDataCalc[Loser Expected Score])</f>
        <v>-17.54833973897216</v>
      </c>
      <c r="Q100" s="21">
        <f ca="1">EloDataCalc[Loser Last ELO]+EloDataCalc[[#This Row],[Loser Elo Change]]</f>
        <v>2033.2375220194749</v>
      </c>
      <c r="R100" s="4"/>
      <c r="T100" s="56">
        <f ca="1">IF(ROW()=ROW(Elos[[#Headers],[Selected Player Elo Change]])+1,2000,HLOOKUP(PlayerDashPlayer,Elos[#All],ROW()-1,FALSE))</f>
        <v>2186.1881706560066</v>
      </c>
      <c r="U100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Elo]],NA())),U99))</f>
        <v>2186.1881706560066</v>
      </c>
      <c r="V100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Elo]],NA())),V99))</f>
        <v>2186.1881706560066</v>
      </c>
      <c r="W100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Elo]],NA())),W99))</f>
        <v>2008.7306930071438</v>
      </c>
      <c r="X100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Elo]],NA())),X99))</f>
        <v>2033.2375220194749</v>
      </c>
      <c r="Y100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Elo]],NA())),Y99))</f>
        <v>2052.112280844638</v>
      </c>
      <c r="Z100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Elo]],NA())),Z99))</f>
        <v>1964.8232188267561</v>
      </c>
      <c r="AA100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Elo]],NA())),AA99))</f>
        <v>2000</v>
      </c>
      <c r="AB100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Elo]],NA())),AB99))</f>
        <v>1912.4486077330178</v>
      </c>
      <c r="AC100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Elo]],NA())),AC99))</f>
        <v>1912.8862097597939</v>
      </c>
      <c r="AD100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Elo]],NA())),AD99))</f>
        <v>1902.3682740874929</v>
      </c>
      <c r="AE100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Elo]],NA())),AE99))</f>
        <v>1969.4638697871235</v>
      </c>
      <c r="AF100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Elo]],NA())),AF99))</f>
        <v>1999.6920305958363</v>
      </c>
      <c r="AG100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Elo]],NA())),AG99))</f>
        <v>2013.8193131106564</v>
      </c>
      <c r="AH100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Elo]],NA())),AH99))</f>
        <v>2014.8770095635946</v>
      </c>
      <c r="AI100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Elo]],NA())),AI99))</f>
        <v>2015</v>
      </c>
      <c r="AJ100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Elo]],NA())),AJ99))</f>
        <v>2014.3528000084657</v>
      </c>
      <c r="AK100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Elo]],NA())),AK99))</f>
        <v>2000</v>
      </c>
      <c r="AL100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Elo]],NA())),AL99))</f>
        <v>2000</v>
      </c>
      <c r="AM100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Elo]],NA())),AM99))</f>
        <v>2000</v>
      </c>
      <c r="AN100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Elo]],NA())),AN99))</f>
        <v>2000</v>
      </c>
      <c r="AO100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Elo]],NA())),AO99))</f>
        <v>2000</v>
      </c>
    </row>
    <row r="101" spans="1:41" ht="13">
      <c r="A101" s="25">
        <f>GameData[Game Number]</f>
        <v>98</v>
      </c>
      <c r="B101" s="11" t="str">
        <f>GameData[Winner]</f>
        <v>Jim</v>
      </c>
      <c r="C101" s="11">
        <f ca="1">IFERROR(IF(ROW()&gt;ROW(EloDataCalc[#Headers])+1,_xlfn.IFNA(LOOKUP(2,1/($B$4:INDIRECT("$B"&amp;(ROW()-1))=EloDataCalc[[#This Row],[Winner]]),EloDataCalc[Game Number]),0),0),0)</f>
        <v>97</v>
      </c>
      <c r="D101" s="11">
        <f ca="1">IFERROR(IF(ROW()&gt;ROW(EloDataCalc[#Headers])+1,_xlfn.IFNA(LOOKUP(2,1/($J$4:INDIRECT("$K"&amp;(ROW()-1))=EloDataCalc[[#This Row],[Winner]]),EloDataCalc[Game Number]),0),0),0)</f>
        <v>94</v>
      </c>
      <c r="E101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2008.7306930071438</v>
      </c>
      <c r="F101" s="11">
        <f ca="1">10^(EloDataCalc[Winner Last ELO]/400)</f>
        <v>105154.22635404477</v>
      </c>
      <c r="G101" s="23">
        <f ca="1">EloDataCalc[Winner Rating]/(EloDataCalc[Winner Rating]+EloDataCalc[Loser Rating])</f>
        <v>0.4647902126069815</v>
      </c>
      <c r="H101" s="75">
        <f ca="1">+kFactor[]*(1-EloDataCalc[Winner Expected Score])</f>
        <v>16.056293621790555</v>
      </c>
      <c r="I101" s="21">
        <f ca="1">EloDataCalc[Winner Last ELO]+EloDataCalc[[#This Row],[Winner Elo Change]]</f>
        <v>2024.7869866289343</v>
      </c>
      <c r="J101" s="11" t="str">
        <f>GameData[Loser]</f>
        <v>Kevin K</v>
      </c>
      <c r="K101" s="11">
        <f ca="1">IFERROR(IF(ROW()&gt;ROW(EloDataCalc[#Headers])+1,_xlfn.IFNA(LOOKUP(2,1/($B$4:INDIRECT("$B"&amp;(ROW()-1))=EloDataCalc[[#This Row],[Loser]]),EloDataCalc[Game Number]),0),0),0)</f>
        <v>94</v>
      </c>
      <c r="L101" s="11">
        <f ca="1">IFERROR(IF(ROW()&gt;ROW(EloDataCalc[#Headers])+1,_xlfn.IFNA(LOOKUP(2,1/($J$4:INDIRECT("$K"&amp;(ROW()-1))=EloDataCalc[[#This Row],[Loser]]),EloDataCalc[Game Number]),0),0),0)</f>
        <v>97</v>
      </c>
      <c r="M101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2033.2375220194749</v>
      </c>
      <c r="N101" s="11">
        <f ca="1">10^(EloDataCalc[Loser Last ELO]/400)</f>
        <v>121085.96438543053</v>
      </c>
      <c r="O101" s="23">
        <f ca="1">EloDataCalc[Loser Rating]/(EloDataCalc[Winner Rating]+EloDataCalc[Loser Rating])</f>
        <v>0.5352097873930185</v>
      </c>
      <c r="P101" s="75">
        <f ca="1">kFactor[]*(0-EloDataCalc[Loser Expected Score])</f>
        <v>-16.056293621790555</v>
      </c>
      <c r="Q101" s="21">
        <f ca="1">EloDataCalc[Loser Last ELO]+EloDataCalc[[#This Row],[Loser Elo Change]]</f>
        <v>2017.1812283976844</v>
      </c>
      <c r="R101" s="4"/>
      <c r="T101" s="56">
        <f ca="1">IF(ROW()=ROW(Elos[[#Headers],[Selected Player Elo Change]])+1,2000,HLOOKUP(PlayerDashPlayer,Elos[#All],ROW()-1,FALSE))</f>
        <v>2186.1881706560066</v>
      </c>
      <c r="U101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Elo]],NA())),U100))</f>
        <v>2186.1881706560066</v>
      </c>
      <c r="V101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Elo]],NA())),V100))</f>
        <v>2186.1881706560066</v>
      </c>
      <c r="W101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Elo]],NA())),W100))</f>
        <v>2024.7869866289343</v>
      </c>
      <c r="X101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Elo]],NA())),X100))</f>
        <v>2017.1812283976844</v>
      </c>
      <c r="Y101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Elo]],NA())),Y100))</f>
        <v>2052.112280844638</v>
      </c>
      <c r="Z101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Elo]],NA())),Z100))</f>
        <v>1964.8232188267561</v>
      </c>
      <c r="AA101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Elo]],NA())),AA100))</f>
        <v>2000</v>
      </c>
      <c r="AB101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Elo]],NA())),AB100))</f>
        <v>1912.4486077330178</v>
      </c>
      <c r="AC101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Elo]],NA())),AC100))</f>
        <v>1912.8862097597939</v>
      </c>
      <c r="AD101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Elo]],NA())),AD100))</f>
        <v>1902.3682740874929</v>
      </c>
      <c r="AE101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Elo]],NA())),AE100))</f>
        <v>1969.4638697871235</v>
      </c>
      <c r="AF101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Elo]],NA())),AF100))</f>
        <v>1999.6920305958363</v>
      </c>
      <c r="AG101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Elo]],NA())),AG100))</f>
        <v>2013.8193131106564</v>
      </c>
      <c r="AH101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Elo]],NA())),AH100))</f>
        <v>2014.8770095635946</v>
      </c>
      <c r="AI101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Elo]],NA())),AI100))</f>
        <v>2015</v>
      </c>
      <c r="AJ101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Elo]],NA())),AJ100))</f>
        <v>2014.3528000084657</v>
      </c>
      <c r="AK101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Elo]],NA())),AK100))</f>
        <v>2000</v>
      </c>
      <c r="AL101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Elo]],NA())),AL100))</f>
        <v>2000</v>
      </c>
      <c r="AM101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Elo]],NA())),AM100))</f>
        <v>2000</v>
      </c>
      <c r="AN101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Elo]],NA())),AN100))</f>
        <v>2000</v>
      </c>
      <c r="AO101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Elo]],NA())),AO100))</f>
        <v>2000</v>
      </c>
    </row>
    <row r="102" spans="1:41" ht="13">
      <c r="A102" s="25">
        <f>GameData[Game Number]</f>
        <v>99</v>
      </c>
      <c r="B102" s="11" t="str">
        <f>GameData[Winner]</f>
        <v>Kevin K</v>
      </c>
      <c r="C102" s="11">
        <f ca="1">IFERROR(IF(ROW()&gt;ROW(EloDataCalc[#Headers])+1,_xlfn.IFNA(LOOKUP(2,1/($B$4:INDIRECT("$B"&amp;(ROW()-1))=EloDataCalc[[#This Row],[Winner]]),EloDataCalc[Game Number]),0),0),0)</f>
        <v>94</v>
      </c>
      <c r="D102" s="11">
        <f ca="1">IFERROR(IF(ROW()&gt;ROW(EloDataCalc[#Headers])+1,_xlfn.IFNA(LOOKUP(2,1/($J$4:INDIRECT("$K"&amp;(ROW()-1))=EloDataCalc[[#This Row],[Winner]]),EloDataCalc[Game Number]),0),0),0)</f>
        <v>98</v>
      </c>
      <c r="E102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2017.1812283976844</v>
      </c>
      <c r="F102" s="11">
        <f ca="1">10^(EloDataCalc[Winner Last ELO]/400)</f>
        <v>110395.93217880474</v>
      </c>
      <c r="G102" s="23">
        <f ca="1">EloDataCalc[Winner Rating]/(EloDataCalc[Winner Rating]+EloDataCalc[Loser Rating])</f>
        <v>0.48905618216303409</v>
      </c>
      <c r="H102" s="75">
        <f ca="1">+kFactor[]*(1-EloDataCalc[Winner Expected Score])</f>
        <v>15.328314535108976</v>
      </c>
      <c r="I102" s="21">
        <f ca="1">EloDataCalc[Winner Last ELO]+EloDataCalc[[#This Row],[Winner Elo Change]]</f>
        <v>2032.5095429327935</v>
      </c>
      <c r="J102" s="11" t="str">
        <f>GameData[Loser]</f>
        <v>Jim</v>
      </c>
      <c r="K102" s="11">
        <f ca="1">IFERROR(IF(ROW()&gt;ROW(EloDataCalc[#Headers])+1,_xlfn.IFNA(LOOKUP(2,1/($B$4:INDIRECT("$B"&amp;(ROW()-1))=EloDataCalc[[#This Row],[Loser]]),EloDataCalc[Game Number]),0),0),0)</f>
        <v>98</v>
      </c>
      <c r="L102" s="11">
        <f ca="1">IFERROR(IF(ROW()&gt;ROW(EloDataCalc[#Headers])+1,_xlfn.IFNA(LOOKUP(2,1/($J$4:INDIRECT("$K"&amp;(ROW()-1))=EloDataCalc[[#This Row],[Loser]]),EloDataCalc[Game Number]),0),0),0)</f>
        <v>94</v>
      </c>
      <c r="M102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2024.7869866289343</v>
      </c>
      <c r="N102" s="11">
        <f ca="1">10^(EloDataCalc[Loser Last ELO]/400)</f>
        <v>115336.68547370586</v>
      </c>
      <c r="O102" s="23">
        <f ca="1">EloDataCalc[Loser Rating]/(EloDataCalc[Winner Rating]+EloDataCalc[Loser Rating])</f>
        <v>0.51094381783696596</v>
      </c>
      <c r="P102" s="75">
        <f ca="1">kFactor[]*(0-EloDataCalc[Loser Expected Score])</f>
        <v>-15.328314535108978</v>
      </c>
      <c r="Q102" s="21">
        <f ca="1">EloDataCalc[Loser Last ELO]+EloDataCalc[[#This Row],[Loser Elo Change]]</f>
        <v>2009.4586720938253</v>
      </c>
      <c r="R102" s="4"/>
      <c r="T102" s="56">
        <f ca="1">IF(ROW()=ROW(Elos[[#Headers],[Selected Player Elo Change]])+1,2000,HLOOKUP(PlayerDashPlayer,Elos[#All],ROW()-1,FALSE))</f>
        <v>2186.1881706560066</v>
      </c>
      <c r="U102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Elo]],NA())),U101))</f>
        <v>2186.1881706560066</v>
      </c>
      <c r="V102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Elo]],NA())),V101))</f>
        <v>2186.1881706560066</v>
      </c>
      <c r="W102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Elo]],NA())),W101))</f>
        <v>2009.4586720938253</v>
      </c>
      <c r="X102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Elo]],NA())),X101))</f>
        <v>2032.5095429327935</v>
      </c>
      <c r="Y102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Elo]],NA())),Y101))</f>
        <v>2052.112280844638</v>
      </c>
      <c r="Z102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Elo]],NA())),Z101))</f>
        <v>1964.8232188267561</v>
      </c>
      <c r="AA102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Elo]],NA())),AA101))</f>
        <v>2000</v>
      </c>
      <c r="AB102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Elo]],NA())),AB101))</f>
        <v>1912.4486077330178</v>
      </c>
      <c r="AC102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Elo]],NA())),AC101))</f>
        <v>1912.8862097597939</v>
      </c>
      <c r="AD102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Elo]],NA())),AD101))</f>
        <v>1902.3682740874929</v>
      </c>
      <c r="AE102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Elo]],NA())),AE101))</f>
        <v>1969.4638697871235</v>
      </c>
      <c r="AF102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Elo]],NA())),AF101))</f>
        <v>1999.6920305958363</v>
      </c>
      <c r="AG102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Elo]],NA())),AG101))</f>
        <v>2013.8193131106564</v>
      </c>
      <c r="AH102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Elo]],NA())),AH101))</f>
        <v>2014.8770095635946</v>
      </c>
      <c r="AI102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Elo]],NA())),AI101))</f>
        <v>2015</v>
      </c>
      <c r="AJ102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Elo]],NA())),AJ101))</f>
        <v>2014.3528000084657</v>
      </c>
      <c r="AK102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Elo]],NA())),AK101))</f>
        <v>2000</v>
      </c>
      <c r="AL102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Elo]],NA())),AL101))</f>
        <v>2000</v>
      </c>
      <c r="AM102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Elo]],NA())),AM101))</f>
        <v>2000</v>
      </c>
      <c r="AN102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Elo]],NA())),AN101))</f>
        <v>2000</v>
      </c>
      <c r="AO102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Elo]],NA())),AO101))</f>
        <v>2000</v>
      </c>
    </row>
    <row r="103" spans="1:41" ht="13">
      <c r="A103" s="25">
        <f>GameData[Game Number]</f>
        <v>100</v>
      </c>
      <c r="B103" s="11" t="str">
        <f>GameData[Winner]</f>
        <v>Kevin K</v>
      </c>
      <c r="C103" s="11">
        <f ca="1">IFERROR(IF(ROW()&gt;ROW(EloDataCalc[#Headers])+1,_xlfn.IFNA(LOOKUP(2,1/($B$4:INDIRECT("$B"&amp;(ROW()-1))=EloDataCalc[[#This Row],[Winner]]),EloDataCalc[Game Number]),0),0),0)</f>
        <v>99</v>
      </c>
      <c r="D103" s="11">
        <f ca="1">IFERROR(IF(ROW()&gt;ROW(EloDataCalc[#Headers])+1,_xlfn.IFNA(LOOKUP(2,1/($J$4:INDIRECT("$K"&amp;(ROW()-1))=EloDataCalc[[#This Row],[Winner]]),EloDataCalc[Game Number]),0),0),0)</f>
        <v>98</v>
      </c>
      <c r="E103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2032.5095429327935</v>
      </c>
      <c r="F103" s="11">
        <f ca="1">10^(EloDataCalc[Winner Last ELO]/400)</f>
        <v>120579.6051336528</v>
      </c>
      <c r="G103" s="23">
        <f ca="1">EloDataCalc[Winner Rating]/(EloDataCalc[Winner Rating]+EloDataCalc[Loser Rating])</f>
        <v>0.53312428230805864</v>
      </c>
      <c r="H103" s="75">
        <f ca="1">+kFactor[]*(1-EloDataCalc[Winner Expected Score])</f>
        <v>14.006271530758241</v>
      </c>
      <c r="I103" s="21">
        <f ca="1">EloDataCalc[Winner Last ELO]+EloDataCalc[[#This Row],[Winner Elo Change]]</f>
        <v>2046.5158144635518</v>
      </c>
      <c r="J103" s="11" t="str">
        <f>GameData[Loser]</f>
        <v>Jim</v>
      </c>
      <c r="K103" s="11">
        <f ca="1">IFERROR(IF(ROW()&gt;ROW(EloDataCalc[#Headers])+1,_xlfn.IFNA(LOOKUP(2,1/($B$4:INDIRECT("$B"&amp;(ROW()-1))=EloDataCalc[[#This Row],[Loser]]),EloDataCalc[Game Number]),0),0),0)</f>
        <v>98</v>
      </c>
      <c r="L103" s="11">
        <f ca="1">IFERROR(IF(ROW()&gt;ROW(EloDataCalc[#Headers])+1,_xlfn.IFNA(LOOKUP(2,1/($J$4:INDIRECT("$K"&amp;(ROW()-1))=EloDataCalc[[#This Row],[Loser]]),EloDataCalc[Game Number]),0),0),0)</f>
        <v>99</v>
      </c>
      <c r="M103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2009.4586720938253</v>
      </c>
      <c r="N103" s="11">
        <f ca="1">10^(EloDataCalc[Loser Last ELO]/400)</f>
        <v>105595.80862095369</v>
      </c>
      <c r="O103" s="23">
        <f ca="1">EloDataCalc[Loser Rating]/(EloDataCalc[Winner Rating]+EloDataCalc[Loser Rating])</f>
        <v>0.46687571769194131</v>
      </c>
      <c r="P103" s="75">
        <f ca="1">kFactor[]*(0-EloDataCalc[Loser Expected Score])</f>
        <v>-14.006271530758239</v>
      </c>
      <c r="Q103" s="21">
        <f ca="1">EloDataCalc[Loser Last ELO]+EloDataCalc[[#This Row],[Loser Elo Change]]</f>
        <v>1995.4524005630669</v>
      </c>
      <c r="R103" s="4"/>
      <c r="T103" s="56">
        <f ca="1">IF(ROW()=ROW(Elos[[#Headers],[Selected Player Elo Change]])+1,2000,HLOOKUP(PlayerDashPlayer,Elos[#All],ROW()-1,FALSE))</f>
        <v>2186.1881706560066</v>
      </c>
      <c r="U103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Elo]],NA())),U102))</f>
        <v>2186.1881706560066</v>
      </c>
      <c r="V103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Elo]],NA())),V102))</f>
        <v>2186.1881706560066</v>
      </c>
      <c r="W103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Elo]],NA())),W102))</f>
        <v>1995.4524005630669</v>
      </c>
      <c r="X103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Elo]],NA())),X102))</f>
        <v>2046.5158144635518</v>
      </c>
      <c r="Y103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Elo]],NA())),Y102))</f>
        <v>2052.112280844638</v>
      </c>
      <c r="Z103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Elo]],NA())),Z102))</f>
        <v>1964.8232188267561</v>
      </c>
      <c r="AA103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Elo]],NA())),AA102))</f>
        <v>2000</v>
      </c>
      <c r="AB103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Elo]],NA())),AB102))</f>
        <v>1912.4486077330178</v>
      </c>
      <c r="AC103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Elo]],NA())),AC102))</f>
        <v>1912.8862097597939</v>
      </c>
      <c r="AD103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Elo]],NA())),AD102))</f>
        <v>1902.3682740874929</v>
      </c>
      <c r="AE103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Elo]],NA())),AE102))</f>
        <v>1969.4638697871235</v>
      </c>
      <c r="AF103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Elo]],NA())),AF102))</f>
        <v>1999.6920305958363</v>
      </c>
      <c r="AG103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Elo]],NA())),AG102))</f>
        <v>2013.8193131106564</v>
      </c>
      <c r="AH103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Elo]],NA())),AH102))</f>
        <v>2014.8770095635946</v>
      </c>
      <c r="AI103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Elo]],NA())),AI102))</f>
        <v>2015</v>
      </c>
      <c r="AJ103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Elo]],NA())),AJ102))</f>
        <v>2014.3528000084657</v>
      </c>
      <c r="AK103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Elo]],NA())),AK102))</f>
        <v>2000</v>
      </c>
      <c r="AL103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Elo]],NA())),AL102))</f>
        <v>2000</v>
      </c>
      <c r="AM103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Elo]],NA())),AM102))</f>
        <v>2000</v>
      </c>
      <c r="AN103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Elo]],NA())),AN102))</f>
        <v>2000</v>
      </c>
      <c r="AO103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Elo]],NA())),AO102))</f>
        <v>2000</v>
      </c>
    </row>
    <row r="104" spans="1:41" ht="13">
      <c r="A104" s="25">
        <f>GameData[Game Number]</f>
        <v>101</v>
      </c>
      <c r="B104" s="11" t="str">
        <f>GameData[Winner]</f>
        <v>Jim</v>
      </c>
      <c r="C104" s="11">
        <f ca="1">IFERROR(IF(ROW()&gt;ROW(EloDataCalc[#Headers])+1,_xlfn.IFNA(LOOKUP(2,1/($B$4:INDIRECT("$B"&amp;(ROW()-1))=EloDataCalc[[#This Row],[Winner]]),EloDataCalc[Game Number]),0),0),0)</f>
        <v>98</v>
      </c>
      <c r="D104" s="11">
        <f ca="1">IFERROR(IF(ROW()&gt;ROW(EloDataCalc[#Headers])+1,_xlfn.IFNA(LOOKUP(2,1/($J$4:INDIRECT("$K"&amp;(ROW()-1))=EloDataCalc[[#This Row],[Winner]]),EloDataCalc[Game Number]),0),0),0)</f>
        <v>100</v>
      </c>
      <c r="E104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1995.4524005630669</v>
      </c>
      <c r="F104" s="11">
        <f ca="1">10^(EloDataCalc[Winner Last ELO]/400)</f>
        <v>97416.158895602144</v>
      </c>
      <c r="G104" s="23">
        <f ca="1">EloDataCalc[Winner Rating]/(EloDataCalc[Winner Rating]+EloDataCalc[Loser Rating])</f>
        <v>0.42703842953811932</v>
      </c>
      <c r="H104" s="75">
        <f ca="1">+kFactor[]*(1-EloDataCalc[Winner Expected Score])</f>
        <v>17.188847113856419</v>
      </c>
      <c r="I104" s="21">
        <f ca="1">EloDataCalc[Winner Last ELO]+EloDataCalc[[#This Row],[Winner Elo Change]]</f>
        <v>2012.6412476769233</v>
      </c>
      <c r="J104" s="11" t="str">
        <f>GameData[Loser]</f>
        <v>Kevin K</v>
      </c>
      <c r="K104" s="11">
        <f ca="1">IFERROR(IF(ROW()&gt;ROW(EloDataCalc[#Headers])+1,_xlfn.IFNA(LOOKUP(2,1/($B$4:INDIRECT("$B"&amp;(ROW()-1))=EloDataCalc[[#This Row],[Loser]]),EloDataCalc[Game Number]),0),0),0)</f>
        <v>100</v>
      </c>
      <c r="L104" s="11">
        <f ca="1">IFERROR(IF(ROW()&gt;ROW(EloDataCalc[#Headers])+1,_xlfn.IFNA(LOOKUP(2,1/($J$4:INDIRECT("$K"&amp;(ROW()-1))=EloDataCalc[[#This Row],[Loser]]),EloDataCalc[Game Number]),0),0),0)</f>
        <v>98</v>
      </c>
      <c r="M104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2046.5158144635518</v>
      </c>
      <c r="N104" s="11">
        <f ca="1">10^(EloDataCalc[Loser Last ELO]/400)</f>
        <v>130704.19786237519</v>
      </c>
      <c r="O104" s="23">
        <f ca="1">EloDataCalc[Loser Rating]/(EloDataCalc[Winner Rating]+EloDataCalc[Loser Rating])</f>
        <v>0.57296157046188068</v>
      </c>
      <c r="P104" s="75">
        <f ca="1">kFactor[]*(0-EloDataCalc[Loser Expected Score])</f>
        <v>-17.188847113856419</v>
      </c>
      <c r="Q104" s="21">
        <f ca="1">EloDataCalc[Loser Last ELO]+EloDataCalc[[#This Row],[Loser Elo Change]]</f>
        <v>2029.3269673496955</v>
      </c>
      <c r="R104" s="4"/>
      <c r="T104" s="56">
        <f ca="1">IF(ROW()=ROW(Elos[[#Headers],[Selected Player Elo Change]])+1,2000,HLOOKUP(PlayerDashPlayer,Elos[#All],ROW()-1,FALSE))</f>
        <v>2186.1881706560066</v>
      </c>
      <c r="U104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Elo]],NA())),U103))</f>
        <v>2186.1881706560066</v>
      </c>
      <c r="V104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Elo]],NA())),V103))</f>
        <v>2186.1881706560066</v>
      </c>
      <c r="W104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Elo]],NA())),W103))</f>
        <v>2012.6412476769233</v>
      </c>
      <c r="X104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Elo]],NA())),X103))</f>
        <v>2029.3269673496955</v>
      </c>
      <c r="Y104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Elo]],NA())),Y103))</f>
        <v>2052.112280844638</v>
      </c>
      <c r="Z104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Elo]],NA())),Z103))</f>
        <v>1964.8232188267561</v>
      </c>
      <c r="AA104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Elo]],NA())),AA103))</f>
        <v>2000</v>
      </c>
      <c r="AB104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Elo]],NA())),AB103))</f>
        <v>1912.4486077330178</v>
      </c>
      <c r="AC104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Elo]],NA())),AC103))</f>
        <v>1912.8862097597939</v>
      </c>
      <c r="AD104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Elo]],NA())),AD103))</f>
        <v>1902.3682740874929</v>
      </c>
      <c r="AE104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Elo]],NA())),AE103))</f>
        <v>1969.4638697871235</v>
      </c>
      <c r="AF104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Elo]],NA())),AF103))</f>
        <v>1999.6920305958363</v>
      </c>
      <c r="AG104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Elo]],NA())),AG103))</f>
        <v>2013.8193131106564</v>
      </c>
      <c r="AH104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Elo]],NA())),AH103))</f>
        <v>2014.8770095635946</v>
      </c>
      <c r="AI104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Elo]],NA())),AI103))</f>
        <v>2015</v>
      </c>
      <c r="AJ104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Elo]],NA())),AJ103))</f>
        <v>2014.3528000084657</v>
      </c>
      <c r="AK104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Elo]],NA())),AK103))</f>
        <v>2000</v>
      </c>
      <c r="AL104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Elo]],NA())),AL103))</f>
        <v>2000</v>
      </c>
      <c r="AM104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Elo]],NA())),AM103))</f>
        <v>2000</v>
      </c>
      <c r="AN104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Elo]],NA())),AN103))</f>
        <v>2000</v>
      </c>
      <c r="AO104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Elo]],NA())),AO103))</f>
        <v>2000</v>
      </c>
    </row>
    <row r="105" spans="1:41" ht="13">
      <c r="A105" s="25">
        <f>GameData[Game Number]</f>
        <v>102</v>
      </c>
      <c r="B105" s="11" t="str">
        <f>GameData[Winner]</f>
        <v>Jim</v>
      </c>
      <c r="C105" s="11">
        <f ca="1">IFERROR(IF(ROW()&gt;ROW(EloDataCalc[#Headers])+1,_xlfn.IFNA(LOOKUP(2,1/($B$4:INDIRECT("$B"&amp;(ROW()-1))=EloDataCalc[[#This Row],[Winner]]),EloDataCalc[Game Number]),0),0),0)</f>
        <v>101</v>
      </c>
      <c r="D105" s="11">
        <f ca="1">IFERROR(IF(ROW()&gt;ROW(EloDataCalc[#Headers])+1,_xlfn.IFNA(LOOKUP(2,1/($J$4:INDIRECT("$K"&amp;(ROW()-1))=EloDataCalc[[#This Row],[Winner]]),EloDataCalc[Game Number]),0),0),0)</f>
        <v>100</v>
      </c>
      <c r="E105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2012.6412476769233</v>
      </c>
      <c r="F105" s="11">
        <f ca="1">10^(EloDataCalc[Winner Last ELO]/400)</f>
        <v>107548.19332775334</v>
      </c>
      <c r="G105" s="23">
        <f ca="1">EloDataCalc[Winner Rating]/(EloDataCalc[Winner Rating]+EloDataCalc[Loser Rating])</f>
        <v>0.64032043615606582</v>
      </c>
      <c r="H105" s="75">
        <f ca="1">+kFactor[]*(1-EloDataCalc[Winner Expected Score])</f>
        <v>10.790386915318026</v>
      </c>
      <c r="I105" s="21">
        <f ca="1">EloDataCalc[Winner Last ELO]+EloDataCalc[[#This Row],[Winner Elo Change]]</f>
        <v>2023.4316345922414</v>
      </c>
      <c r="J105" s="11" t="str">
        <f>GameData[Loser]</f>
        <v>Clayton</v>
      </c>
      <c r="K105" s="11">
        <f ca="1">IFERROR(IF(ROW()&gt;ROW(EloDataCalc[#Headers])+1,_xlfn.IFNA(LOOKUP(2,1/($B$4:INDIRECT("$B"&amp;(ROW()-1))=EloDataCalc[[#This Row],[Loser]]),EloDataCalc[Game Number]),0),0),0)</f>
        <v>74</v>
      </c>
      <c r="L105" s="11">
        <f ca="1">IFERROR(IF(ROW()&gt;ROW(EloDataCalc[#Headers])+1,_xlfn.IFNA(LOOKUP(2,1/($J$4:INDIRECT("$K"&amp;(ROW()-1))=EloDataCalc[[#This Row],[Loser]]),EloDataCalc[Game Number]),0),0),0)</f>
        <v>87</v>
      </c>
      <c r="M105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1912.4486077330178</v>
      </c>
      <c r="N105" s="11">
        <f ca="1">10^(EloDataCalc[Loser Last ELO]/400)</f>
        <v>60411.764304366552</v>
      </c>
      <c r="O105" s="23">
        <f ca="1">EloDataCalc[Loser Rating]/(EloDataCalc[Winner Rating]+EloDataCalc[Loser Rating])</f>
        <v>0.35967956384393424</v>
      </c>
      <c r="P105" s="75">
        <f ca="1">kFactor[]*(0-EloDataCalc[Loser Expected Score])</f>
        <v>-10.790386915318027</v>
      </c>
      <c r="Q105" s="21">
        <f ca="1">EloDataCalc[Loser Last ELO]+EloDataCalc[[#This Row],[Loser Elo Change]]</f>
        <v>1901.6582208176997</v>
      </c>
      <c r="R105" s="4"/>
      <c r="T105" s="56">
        <f ca="1">IF(ROW()=ROW(Elos[[#Headers],[Selected Player Elo Change]])+1,2000,HLOOKUP(PlayerDashPlayer,Elos[#All],ROW()-1,FALSE))</f>
        <v>2186.1881706560066</v>
      </c>
      <c r="U105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Elo]],NA())),U104))</f>
        <v>2186.1881706560066</v>
      </c>
      <c r="V105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Elo]],NA())),V104))</f>
        <v>2186.1881706560066</v>
      </c>
      <c r="W105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Elo]],NA())),W104))</f>
        <v>2023.4316345922414</v>
      </c>
      <c r="X105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Elo]],NA())),X104))</f>
        <v>2029.3269673496955</v>
      </c>
      <c r="Y105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Elo]],NA())),Y104))</f>
        <v>2052.112280844638</v>
      </c>
      <c r="Z105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Elo]],NA())),Z104))</f>
        <v>1964.8232188267561</v>
      </c>
      <c r="AA105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Elo]],NA())),AA104))</f>
        <v>2000</v>
      </c>
      <c r="AB105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Elo]],NA())),AB104))</f>
        <v>1901.6582208176997</v>
      </c>
      <c r="AC105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Elo]],NA())),AC104))</f>
        <v>1912.8862097597939</v>
      </c>
      <c r="AD105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Elo]],NA())),AD104))</f>
        <v>1902.3682740874929</v>
      </c>
      <c r="AE105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Elo]],NA())),AE104))</f>
        <v>1969.4638697871235</v>
      </c>
      <c r="AF105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Elo]],NA())),AF104))</f>
        <v>1999.6920305958363</v>
      </c>
      <c r="AG105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Elo]],NA())),AG104))</f>
        <v>2013.8193131106564</v>
      </c>
      <c r="AH105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Elo]],NA())),AH104))</f>
        <v>2014.8770095635946</v>
      </c>
      <c r="AI105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Elo]],NA())),AI104))</f>
        <v>2015</v>
      </c>
      <c r="AJ105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Elo]],NA())),AJ104))</f>
        <v>2014.3528000084657</v>
      </c>
      <c r="AK105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Elo]],NA())),AK104))</f>
        <v>2000</v>
      </c>
      <c r="AL105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Elo]],NA())),AL104))</f>
        <v>2000</v>
      </c>
      <c r="AM105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Elo]],NA())),AM104))</f>
        <v>2000</v>
      </c>
      <c r="AN105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Elo]],NA())),AN104))</f>
        <v>2000</v>
      </c>
      <c r="AO105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Elo]],NA())),AO104))</f>
        <v>2000</v>
      </c>
    </row>
    <row r="106" spans="1:41" ht="13">
      <c r="A106" s="25">
        <f>GameData[Game Number]</f>
        <v>103</v>
      </c>
      <c r="B106" s="11" t="str">
        <f>GameData[Winner]</f>
        <v>Kevin K</v>
      </c>
      <c r="C106" s="11">
        <f ca="1">IFERROR(IF(ROW()&gt;ROW(EloDataCalc[#Headers])+1,_xlfn.IFNA(LOOKUP(2,1/($B$4:INDIRECT("$B"&amp;(ROW()-1))=EloDataCalc[[#This Row],[Winner]]),EloDataCalc[Game Number]),0),0),0)</f>
        <v>100</v>
      </c>
      <c r="D106" s="11">
        <f ca="1">IFERROR(IF(ROW()&gt;ROW(EloDataCalc[#Headers])+1,_xlfn.IFNA(LOOKUP(2,1/($J$4:INDIRECT("$K"&amp;(ROW()-1))=EloDataCalc[[#This Row],[Winner]]),EloDataCalc[Game Number]),0),0),0)</f>
        <v>101</v>
      </c>
      <c r="E106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2029.3269673496955</v>
      </c>
      <c r="F106" s="11">
        <f ca="1">10^(EloDataCalc[Winner Last ELO]/400)</f>
        <v>118390.65365310632</v>
      </c>
      <c r="G106" s="23">
        <f ca="1">EloDataCalc[Winner Rating]/(EloDataCalc[Winner Rating]+EloDataCalc[Loser Rating])</f>
        <v>0.50848325168524866</v>
      </c>
      <c r="H106" s="75">
        <f ca="1">+kFactor[]*(1-EloDataCalc[Winner Expected Score])</f>
        <v>14.74550244944254</v>
      </c>
      <c r="I106" s="21">
        <f ca="1">EloDataCalc[Winner Last ELO]+EloDataCalc[[#This Row],[Winner Elo Change]]</f>
        <v>2044.0724697991379</v>
      </c>
      <c r="J106" s="11" t="str">
        <f>GameData[Loser]</f>
        <v>Jim</v>
      </c>
      <c r="K106" s="11">
        <f ca="1">IFERROR(IF(ROW()&gt;ROW(EloDataCalc[#Headers])+1,_xlfn.IFNA(LOOKUP(2,1/($B$4:INDIRECT("$B"&amp;(ROW()-1))=EloDataCalc[[#This Row],[Loser]]),EloDataCalc[Game Number]),0),0),0)</f>
        <v>102</v>
      </c>
      <c r="L106" s="11">
        <f ca="1">IFERROR(IF(ROW()&gt;ROW(EloDataCalc[#Headers])+1,_xlfn.IFNA(LOOKUP(2,1/($J$4:INDIRECT("$K"&amp;(ROW()-1))=EloDataCalc[[#This Row],[Loser]]),EloDataCalc[Game Number]),0),0),0)</f>
        <v>100</v>
      </c>
      <c r="M106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2023.4316345922414</v>
      </c>
      <c r="N106" s="11">
        <f ca="1">10^(EloDataCalc[Loser Last ELO]/400)</f>
        <v>114440.32605119704</v>
      </c>
      <c r="O106" s="23">
        <f ca="1">EloDataCalc[Loser Rating]/(EloDataCalc[Winner Rating]+EloDataCalc[Loser Rating])</f>
        <v>0.49151674831475128</v>
      </c>
      <c r="P106" s="75">
        <f ca="1">kFactor[]*(0-EloDataCalc[Loser Expected Score])</f>
        <v>-14.745502449442538</v>
      </c>
      <c r="Q106" s="21">
        <f ca="1">EloDataCalc[Loser Last ELO]+EloDataCalc[[#This Row],[Loser Elo Change]]</f>
        <v>2008.6861321427989</v>
      </c>
      <c r="R106" s="4"/>
      <c r="T106" s="56">
        <f ca="1">IF(ROW()=ROW(Elos[[#Headers],[Selected Player Elo Change]])+1,2000,HLOOKUP(PlayerDashPlayer,Elos[#All],ROW()-1,FALSE))</f>
        <v>2186.1881706560066</v>
      </c>
      <c r="U106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Elo]],NA())),U105))</f>
        <v>2186.1881706560066</v>
      </c>
      <c r="V106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Elo]],NA())),V105))</f>
        <v>2186.1881706560066</v>
      </c>
      <c r="W106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Elo]],NA())),W105))</f>
        <v>2008.6861321427989</v>
      </c>
      <c r="X106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Elo]],NA())),X105))</f>
        <v>2044.0724697991379</v>
      </c>
      <c r="Y106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Elo]],NA())),Y105))</f>
        <v>2052.112280844638</v>
      </c>
      <c r="Z106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Elo]],NA())),Z105))</f>
        <v>1964.8232188267561</v>
      </c>
      <c r="AA106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Elo]],NA())),AA105))</f>
        <v>2000</v>
      </c>
      <c r="AB106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Elo]],NA())),AB105))</f>
        <v>1901.6582208176997</v>
      </c>
      <c r="AC106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Elo]],NA())),AC105))</f>
        <v>1912.8862097597939</v>
      </c>
      <c r="AD106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Elo]],NA())),AD105))</f>
        <v>1902.3682740874929</v>
      </c>
      <c r="AE106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Elo]],NA())),AE105))</f>
        <v>1969.4638697871235</v>
      </c>
      <c r="AF106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Elo]],NA())),AF105))</f>
        <v>1999.6920305958363</v>
      </c>
      <c r="AG106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Elo]],NA())),AG105))</f>
        <v>2013.8193131106564</v>
      </c>
      <c r="AH106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Elo]],NA())),AH105))</f>
        <v>2014.8770095635946</v>
      </c>
      <c r="AI106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Elo]],NA())),AI105))</f>
        <v>2015</v>
      </c>
      <c r="AJ106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Elo]],NA())),AJ105))</f>
        <v>2014.3528000084657</v>
      </c>
      <c r="AK106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Elo]],NA())),AK105))</f>
        <v>2000</v>
      </c>
      <c r="AL106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Elo]],NA())),AL105))</f>
        <v>2000</v>
      </c>
      <c r="AM106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Elo]],NA())),AM105))</f>
        <v>2000</v>
      </c>
      <c r="AN106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Elo]],NA())),AN105))</f>
        <v>2000</v>
      </c>
      <c r="AO106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Elo]],NA())),AO105))</f>
        <v>2000</v>
      </c>
    </row>
    <row r="107" spans="1:41" ht="13">
      <c r="A107" s="25">
        <f>GameData[Game Number]</f>
        <v>104</v>
      </c>
      <c r="B107" s="11" t="str">
        <f>GameData[Winner]</f>
        <v>Clayton</v>
      </c>
      <c r="C107" s="11">
        <f ca="1">IFERROR(IF(ROW()&gt;ROW(EloDataCalc[#Headers])+1,_xlfn.IFNA(LOOKUP(2,1/($B$4:INDIRECT("$B"&amp;(ROW()-1))=EloDataCalc[[#This Row],[Winner]]),EloDataCalc[Game Number]),0),0),0)</f>
        <v>74</v>
      </c>
      <c r="D107" s="11">
        <f ca="1">IFERROR(IF(ROW()&gt;ROW(EloDataCalc[#Headers])+1,_xlfn.IFNA(LOOKUP(2,1/($J$4:INDIRECT("$K"&amp;(ROW()-1))=EloDataCalc[[#This Row],[Winner]]),EloDataCalc[Game Number]),0),0),0)</f>
        <v>102</v>
      </c>
      <c r="E107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1901.6582208176997</v>
      </c>
      <c r="F107" s="11">
        <f ca="1">10^(EloDataCalc[Winner Last ELO]/400)</f>
        <v>56773.484757200327</v>
      </c>
      <c r="G107" s="23">
        <f ca="1">EloDataCalc[Winner Rating]/(EloDataCalc[Winner Rating]+EloDataCalc[Loser Rating])</f>
        <v>0.34243815961920282</v>
      </c>
      <c r="H107" s="75">
        <f ca="1">+kFactor[]*(1-EloDataCalc[Winner Expected Score])</f>
        <v>19.726855211423917</v>
      </c>
      <c r="I107" s="21">
        <f ca="1">EloDataCalc[Winner Last ELO]+EloDataCalc[[#This Row],[Winner Elo Change]]</f>
        <v>1921.3850760291236</v>
      </c>
      <c r="J107" s="11" t="str">
        <f>GameData[Loser]</f>
        <v>Kevin L</v>
      </c>
      <c r="K107" s="11">
        <f ca="1">IFERROR(IF(ROW()&gt;ROW(EloDataCalc[#Headers])+1,_xlfn.IFNA(LOOKUP(2,1/($B$4:INDIRECT("$B"&amp;(ROW()-1))=EloDataCalc[[#This Row],[Loser]]),EloDataCalc[Game Number]),0),0),0)</f>
        <v>60</v>
      </c>
      <c r="L107" s="11">
        <f ca="1">IFERROR(IF(ROW()&gt;ROW(EloDataCalc[#Headers])+1,_xlfn.IFNA(LOOKUP(2,1/($J$4:INDIRECT("$K"&amp;(ROW()-1))=EloDataCalc[[#This Row],[Loser]]),EloDataCalc[Game Number]),0),0),0)</f>
        <v>0</v>
      </c>
      <c r="M107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2015</v>
      </c>
      <c r="N107" s="11">
        <f ca="1">10^(EloDataCalc[Loser Last ELO]/400)</f>
        <v>109018.44923851275</v>
      </c>
      <c r="O107" s="23">
        <f ca="1">EloDataCalc[Loser Rating]/(EloDataCalc[Winner Rating]+EloDataCalc[Loser Rating])</f>
        <v>0.65756184038079724</v>
      </c>
      <c r="P107" s="75">
        <f ca="1">kFactor[]*(0-EloDataCalc[Loser Expected Score])</f>
        <v>-19.726855211423917</v>
      </c>
      <c r="Q107" s="21">
        <f ca="1">EloDataCalc[Loser Last ELO]+EloDataCalc[[#This Row],[Loser Elo Change]]</f>
        <v>1995.273144788576</v>
      </c>
      <c r="R107" s="4"/>
      <c r="T107" s="56">
        <f ca="1">IF(ROW()=ROW(Elos[[#Headers],[Selected Player Elo Change]])+1,2000,HLOOKUP(PlayerDashPlayer,Elos[#All],ROW()-1,FALSE))</f>
        <v>2186.1881706560066</v>
      </c>
      <c r="U107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Elo]],NA())),U106))</f>
        <v>2186.1881706560066</v>
      </c>
      <c r="V107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Elo]],NA())),V106))</f>
        <v>2186.1881706560066</v>
      </c>
      <c r="W107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Elo]],NA())),W106))</f>
        <v>2008.6861321427989</v>
      </c>
      <c r="X107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Elo]],NA())),X106))</f>
        <v>2044.0724697991379</v>
      </c>
      <c r="Y107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Elo]],NA())),Y106))</f>
        <v>2052.112280844638</v>
      </c>
      <c r="Z107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Elo]],NA())),Z106))</f>
        <v>1964.8232188267561</v>
      </c>
      <c r="AA107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Elo]],NA())),AA106))</f>
        <v>2000</v>
      </c>
      <c r="AB107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Elo]],NA())),AB106))</f>
        <v>1921.3850760291236</v>
      </c>
      <c r="AC107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Elo]],NA())),AC106))</f>
        <v>1912.8862097597939</v>
      </c>
      <c r="AD107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Elo]],NA())),AD106))</f>
        <v>1902.3682740874929</v>
      </c>
      <c r="AE107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Elo]],NA())),AE106))</f>
        <v>1969.4638697871235</v>
      </c>
      <c r="AF107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Elo]],NA())),AF106))</f>
        <v>1999.6920305958363</v>
      </c>
      <c r="AG107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Elo]],NA())),AG106))</f>
        <v>2013.8193131106564</v>
      </c>
      <c r="AH107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Elo]],NA())),AH106))</f>
        <v>2014.8770095635946</v>
      </c>
      <c r="AI107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Elo]],NA())),AI106))</f>
        <v>1995.273144788576</v>
      </c>
      <c r="AJ107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Elo]],NA())),AJ106))</f>
        <v>2014.3528000084657</v>
      </c>
      <c r="AK107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Elo]],NA())),AK106))</f>
        <v>2000</v>
      </c>
      <c r="AL107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Elo]],NA())),AL106))</f>
        <v>2000</v>
      </c>
      <c r="AM107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Elo]],NA())),AM106))</f>
        <v>2000</v>
      </c>
      <c r="AN107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Elo]],NA())),AN106))</f>
        <v>2000</v>
      </c>
      <c r="AO107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Elo]],NA())),AO106))</f>
        <v>2000</v>
      </c>
    </row>
    <row r="108" spans="1:41" ht="13">
      <c r="A108" s="25">
        <f>GameData[Game Number]</f>
        <v>105</v>
      </c>
      <c r="B108" s="11" t="str">
        <f>GameData[Winner]</f>
        <v>Clayton</v>
      </c>
      <c r="C108" s="11">
        <f ca="1">IFERROR(IF(ROW()&gt;ROW(EloDataCalc[#Headers])+1,_xlfn.IFNA(LOOKUP(2,1/($B$4:INDIRECT("$B"&amp;(ROW()-1))=EloDataCalc[[#This Row],[Winner]]),EloDataCalc[Game Number]),0),0),0)</f>
        <v>104</v>
      </c>
      <c r="D108" s="11">
        <f ca="1">IFERROR(IF(ROW()&gt;ROW(EloDataCalc[#Headers])+1,_xlfn.IFNA(LOOKUP(2,1/($J$4:INDIRECT("$K"&amp;(ROW()-1))=EloDataCalc[[#This Row],[Winner]]),EloDataCalc[Game Number]),0),0),0)</f>
        <v>102</v>
      </c>
      <c r="E108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1921.3850760291236</v>
      </c>
      <c r="F108" s="11">
        <f ca="1">10^(EloDataCalc[Winner Last ELO]/400)</f>
        <v>63600.816348541564</v>
      </c>
      <c r="G108" s="23">
        <f ca="1">EloDataCalc[Winner Rating]/(EloDataCalc[Winner Rating]+EloDataCalc[Loser Rating])</f>
        <v>0.43781118009667258</v>
      </c>
      <c r="H108" s="75">
        <f ca="1">+kFactor[]*(1-EloDataCalc[Winner Expected Score])</f>
        <v>16.865664597099823</v>
      </c>
      <c r="I108" s="21">
        <f ca="1">EloDataCalc[Winner Last ELO]+EloDataCalc[[#This Row],[Winner Elo Change]]</f>
        <v>1938.2507406262234</v>
      </c>
      <c r="J108" s="11" t="str">
        <f>GameData[Loser]</f>
        <v>Joe</v>
      </c>
      <c r="K108" s="11">
        <f ca="1">IFERROR(IF(ROW()&gt;ROW(EloDataCalc[#Headers])+1,_xlfn.IFNA(LOOKUP(2,1/($B$4:INDIRECT("$B"&amp;(ROW()-1))=EloDataCalc[[#This Row],[Loser]]),EloDataCalc[Game Number]),0),0),0)</f>
        <v>87</v>
      </c>
      <c r="L108" s="11">
        <f ca="1">IFERROR(IF(ROW()&gt;ROW(EloDataCalc[#Headers])+1,_xlfn.IFNA(LOOKUP(2,1/($J$4:INDIRECT("$K"&amp;(ROW()-1))=EloDataCalc[[#This Row],[Loser]]),EloDataCalc[Game Number]),0),0),0)</f>
        <v>86</v>
      </c>
      <c r="M108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1964.8232188267561</v>
      </c>
      <c r="N108" s="11">
        <f ca="1">10^(EloDataCalc[Loser Last ELO]/400)</f>
        <v>81669.152167333115</v>
      </c>
      <c r="O108" s="23">
        <f ca="1">EloDataCalc[Loser Rating]/(EloDataCalc[Winner Rating]+EloDataCalc[Loser Rating])</f>
        <v>0.56218881990332747</v>
      </c>
      <c r="P108" s="75">
        <f ca="1">kFactor[]*(0-EloDataCalc[Loser Expected Score])</f>
        <v>-16.865664597099823</v>
      </c>
      <c r="Q108" s="21">
        <f ca="1">EloDataCalc[Loser Last ELO]+EloDataCalc[[#This Row],[Loser Elo Change]]</f>
        <v>1947.9575542296564</v>
      </c>
      <c r="R108" s="4"/>
      <c r="T108" s="56">
        <f ca="1">IF(ROW()=ROW(Elos[[#Headers],[Selected Player Elo Change]])+1,2000,HLOOKUP(PlayerDashPlayer,Elos[#All],ROW()-1,FALSE))</f>
        <v>2186.1881706560066</v>
      </c>
      <c r="U108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Elo]],NA())),U107))</f>
        <v>2186.1881706560066</v>
      </c>
      <c r="V108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Elo]],NA())),V107))</f>
        <v>2186.1881706560066</v>
      </c>
      <c r="W108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Elo]],NA())),W107))</f>
        <v>2008.6861321427989</v>
      </c>
      <c r="X108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Elo]],NA())),X107))</f>
        <v>2044.0724697991379</v>
      </c>
      <c r="Y108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Elo]],NA())),Y107))</f>
        <v>2052.112280844638</v>
      </c>
      <c r="Z108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Elo]],NA())),Z107))</f>
        <v>1947.9575542296564</v>
      </c>
      <c r="AA108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Elo]],NA())),AA107))</f>
        <v>2000</v>
      </c>
      <c r="AB108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Elo]],NA())),AB107))</f>
        <v>1938.2507406262234</v>
      </c>
      <c r="AC108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Elo]],NA())),AC107))</f>
        <v>1912.8862097597939</v>
      </c>
      <c r="AD108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Elo]],NA())),AD107))</f>
        <v>1902.3682740874929</v>
      </c>
      <c r="AE108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Elo]],NA())),AE107))</f>
        <v>1969.4638697871235</v>
      </c>
      <c r="AF108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Elo]],NA())),AF107))</f>
        <v>1999.6920305958363</v>
      </c>
      <c r="AG108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Elo]],NA())),AG107))</f>
        <v>2013.8193131106564</v>
      </c>
      <c r="AH108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Elo]],NA())),AH107))</f>
        <v>2014.8770095635946</v>
      </c>
      <c r="AI108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Elo]],NA())),AI107))</f>
        <v>1995.273144788576</v>
      </c>
      <c r="AJ108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Elo]],NA())),AJ107))</f>
        <v>2014.3528000084657</v>
      </c>
      <c r="AK108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Elo]],NA())),AK107))</f>
        <v>2000</v>
      </c>
      <c r="AL108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Elo]],NA())),AL107))</f>
        <v>2000</v>
      </c>
      <c r="AM108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Elo]],NA())),AM107))</f>
        <v>2000</v>
      </c>
      <c r="AN108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Elo]],NA())),AN107))</f>
        <v>2000</v>
      </c>
      <c r="AO108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Elo]],NA())),AO107))</f>
        <v>2000</v>
      </c>
    </row>
    <row r="109" spans="1:41" ht="13">
      <c r="A109" s="25">
        <f>GameData[Game Number]</f>
        <v>106</v>
      </c>
      <c r="B109" s="11" t="str">
        <f>GameData[Winner]</f>
        <v>Jason K</v>
      </c>
      <c r="C109" s="11">
        <f ca="1">IFERROR(IF(ROW()&gt;ROW(EloDataCalc[#Headers])+1,_xlfn.IFNA(LOOKUP(2,1/($B$4:INDIRECT("$B"&amp;(ROW()-1))=EloDataCalc[[#This Row],[Winner]]),EloDataCalc[Game Number]),0),0),0)</f>
        <v>96</v>
      </c>
      <c r="D109" s="11">
        <f ca="1">IFERROR(IF(ROW()&gt;ROW(EloDataCalc[#Headers])+1,_xlfn.IFNA(LOOKUP(2,1/($J$4:INDIRECT("$K"&amp;(ROW()-1))=EloDataCalc[[#This Row],[Winner]]),EloDataCalc[Game Number]),0),0),0)</f>
        <v>76</v>
      </c>
      <c r="E109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2052.112280844638</v>
      </c>
      <c r="F109" s="11">
        <f ca="1">10^(EloDataCalc[Winner Last ELO]/400)</f>
        <v>134983.50537620185</v>
      </c>
      <c r="G109" s="23">
        <f ca="1">EloDataCalc[Winner Rating]/(EloDataCalc[Winner Rating]+EloDataCalc[Loser Rating])</f>
        <v>0.7030774642489952</v>
      </c>
      <c r="H109" s="75">
        <f ca="1">+kFactor[]*(1-EloDataCalc[Winner Expected Score])</f>
        <v>8.907676072530144</v>
      </c>
      <c r="I109" s="21">
        <f ca="1">EloDataCalc[Winner Last ELO]+EloDataCalc[[#This Row],[Winner Elo Change]]</f>
        <v>2061.0199569171682</v>
      </c>
      <c r="J109" s="11" t="str">
        <f>GameData[Loser]</f>
        <v>Jason T</v>
      </c>
      <c r="K109" s="11">
        <f ca="1">IFERROR(IF(ROW()&gt;ROW(EloDataCalc[#Headers])+1,_xlfn.IFNA(LOOKUP(2,1/($B$4:INDIRECT("$B"&amp;(ROW()-1))=EloDataCalc[[#This Row],[Loser]]),EloDataCalc[Game Number]),0),0),0)</f>
        <v>61</v>
      </c>
      <c r="L109" s="11">
        <f ca="1">IFERROR(IF(ROW()&gt;ROW(EloDataCalc[#Headers])+1,_xlfn.IFNA(LOOKUP(2,1/($J$4:INDIRECT("$K"&amp;(ROW()-1))=EloDataCalc[[#This Row],[Loser]]),EloDataCalc[Game Number]),0),0),0)</f>
        <v>96</v>
      </c>
      <c r="M109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1902.3682740874929</v>
      </c>
      <c r="N109" s="11">
        <f ca="1">10^(EloDataCalc[Loser Last ELO]/400)</f>
        <v>57006.015323891865</v>
      </c>
      <c r="O109" s="23">
        <f ca="1">EloDataCalc[Loser Rating]/(EloDataCalc[Winner Rating]+EloDataCalc[Loser Rating])</f>
        <v>0.29692253575100486</v>
      </c>
      <c r="P109" s="75">
        <f ca="1">kFactor[]*(0-EloDataCalc[Loser Expected Score])</f>
        <v>-8.9076760725301458</v>
      </c>
      <c r="Q109" s="21">
        <f ca="1">EloDataCalc[Loser Last ELO]+EloDataCalc[[#This Row],[Loser Elo Change]]</f>
        <v>1893.4605980149627</v>
      </c>
      <c r="R109" s="4"/>
      <c r="T109" s="56">
        <f ca="1">IF(ROW()=ROW(Elos[[#Headers],[Selected Player Elo Change]])+1,2000,HLOOKUP(PlayerDashPlayer,Elos[#All],ROW()-1,FALSE))</f>
        <v>2186.1881706560066</v>
      </c>
      <c r="U109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Elo]],NA())),U108))</f>
        <v>2186.1881706560066</v>
      </c>
      <c r="V109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Elo]],NA())),V108))</f>
        <v>2186.1881706560066</v>
      </c>
      <c r="W109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Elo]],NA())),W108))</f>
        <v>2008.6861321427989</v>
      </c>
      <c r="X109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Elo]],NA())),X108))</f>
        <v>2044.0724697991379</v>
      </c>
      <c r="Y109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Elo]],NA())),Y108))</f>
        <v>2061.0199569171682</v>
      </c>
      <c r="Z109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Elo]],NA())),Z108))</f>
        <v>1947.9575542296564</v>
      </c>
      <c r="AA109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Elo]],NA())),AA108))</f>
        <v>2000</v>
      </c>
      <c r="AB109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Elo]],NA())),AB108))</f>
        <v>1938.2507406262234</v>
      </c>
      <c r="AC109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Elo]],NA())),AC108))</f>
        <v>1912.8862097597939</v>
      </c>
      <c r="AD109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Elo]],NA())),AD108))</f>
        <v>1893.4605980149627</v>
      </c>
      <c r="AE109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Elo]],NA())),AE108))</f>
        <v>1969.4638697871235</v>
      </c>
      <c r="AF109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Elo]],NA())),AF108))</f>
        <v>1999.6920305958363</v>
      </c>
      <c r="AG109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Elo]],NA())),AG108))</f>
        <v>2013.8193131106564</v>
      </c>
      <c r="AH109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Elo]],NA())),AH108))</f>
        <v>2014.8770095635946</v>
      </c>
      <c r="AI109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Elo]],NA())),AI108))</f>
        <v>1995.273144788576</v>
      </c>
      <c r="AJ109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Elo]],NA())),AJ108))</f>
        <v>2014.3528000084657</v>
      </c>
      <c r="AK109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Elo]],NA())),AK108))</f>
        <v>2000</v>
      </c>
      <c r="AL109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Elo]],NA())),AL108))</f>
        <v>2000</v>
      </c>
      <c r="AM109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Elo]],NA())),AM108))</f>
        <v>2000</v>
      </c>
      <c r="AN109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Elo]],NA())),AN108))</f>
        <v>2000</v>
      </c>
      <c r="AO109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Elo]],NA())),AO108))</f>
        <v>2000</v>
      </c>
    </row>
    <row r="110" spans="1:41" ht="13">
      <c r="A110" s="25">
        <f>GameData[Game Number]</f>
        <v>107</v>
      </c>
      <c r="B110" s="11" t="str">
        <f>GameData[Winner]</f>
        <v>Jim</v>
      </c>
      <c r="C110" s="11">
        <f ca="1">IFERROR(IF(ROW()&gt;ROW(EloDataCalc[#Headers])+1,_xlfn.IFNA(LOOKUP(2,1/($B$4:INDIRECT("$B"&amp;(ROW()-1))=EloDataCalc[[#This Row],[Winner]]),EloDataCalc[Game Number]),0),0),0)</f>
        <v>102</v>
      </c>
      <c r="D110" s="11">
        <f ca="1">IFERROR(IF(ROW()&gt;ROW(EloDataCalc[#Headers])+1,_xlfn.IFNA(LOOKUP(2,1/($J$4:INDIRECT("$K"&amp;(ROW()-1))=EloDataCalc[[#This Row],[Winner]]),EloDataCalc[Game Number]),0),0),0)</f>
        <v>103</v>
      </c>
      <c r="E110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2008.6861321427989</v>
      </c>
      <c r="F110" s="11">
        <f ca="1">10^(EloDataCalc[Winner Last ELO]/400)</f>
        <v>105127.25639193969</v>
      </c>
      <c r="G110" s="23">
        <f ca="1">EloDataCalc[Winner Rating]/(EloDataCalc[Winner Rating]+EloDataCalc[Loser Rating])</f>
        <v>0.58651616175630295</v>
      </c>
      <c r="H110" s="75">
        <f ca="1">+kFactor[]*(1-EloDataCalc[Winner Expected Score])</f>
        <v>12.404515147310912</v>
      </c>
      <c r="I110" s="21">
        <f ca="1">EloDataCalc[Winner Last ELO]+EloDataCalc[[#This Row],[Winner Elo Change]]</f>
        <v>2021.0906472901097</v>
      </c>
      <c r="J110" s="11" t="str">
        <f>GameData[Loser]</f>
        <v>Joe</v>
      </c>
      <c r="K110" s="11">
        <f ca="1">IFERROR(IF(ROW()&gt;ROW(EloDataCalc[#Headers])+1,_xlfn.IFNA(LOOKUP(2,1/($B$4:INDIRECT("$B"&amp;(ROW()-1))=EloDataCalc[[#This Row],[Loser]]),EloDataCalc[Game Number]),0),0),0)</f>
        <v>87</v>
      </c>
      <c r="L110" s="11">
        <f ca="1">IFERROR(IF(ROW()&gt;ROW(EloDataCalc[#Headers])+1,_xlfn.IFNA(LOOKUP(2,1/($J$4:INDIRECT("$K"&amp;(ROW()-1))=EloDataCalc[[#This Row],[Loser]]),EloDataCalc[Game Number]),0),0),0)</f>
        <v>105</v>
      </c>
      <c r="M110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1947.9575542296564</v>
      </c>
      <c r="N110" s="11">
        <f ca="1">10^(EloDataCalc[Loser Last ELO]/400)</f>
        <v>74112.913354004966</v>
      </c>
      <c r="O110" s="23">
        <f ca="1">EloDataCalc[Loser Rating]/(EloDataCalc[Winner Rating]+EloDataCalc[Loser Rating])</f>
        <v>0.41348383824369694</v>
      </c>
      <c r="P110" s="75">
        <f ca="1">kFactor[]*(0-EloDataCalc[Loser Expected Score])</f>
        <v>-12.404515147310908</v>
      </c>
      <c r="Q110" s="21">
        <f ca="1">EloDataCalc[Loser Last ELO]+EloDataCalc[[#This Row],[Loser Elo Change]]</f>
        <v>1935.5530390823455</v>
      </c>
      <c r="R110" s="4"/>
      <c r="T110" s="56">
        <f ca="1">IF(ROW()=ROW(Elos[[#Headers],[Selected Player Elo Change]])+1,2000,HLOOKUP(PlayerDashPlayer,Elos[#All],ROW()-1,FALSE))</f>
        <v>2186.1881706560066</v>
      </c>
      <c r="U110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Elo]],NA())),U109))</f>
        <v>2186.1881706560066</v>
      </c>
      <c r="V110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Elo]],NA())),V109))</f>
        <v>2186.1881706560066</v>
      </c>
      <c r="W110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Elo]],NA())),W109))</f>
        <v>2021.0906472901097</v>
      </c>
      <c r="X110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Elo]],NA())),X109))</f>
        <v>2044.0724697991379</v>
      </c>
      <c r="Y110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Elo]],NA())),Y109))</f>
        <v>2061.0199569171682</v>
      </c>
      <c r="Z110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Elo]],NA())),Z109))</f>
        <v>1935.5530390823455</v>
      </c>
      <c r="AA110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Elo]],NA())),AA109))</f>
        <v>2000</v>
      </c>
      <c r="AB110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Elo]],NA())),AB109))</f>
        <v>1938.2507406262234</v>
      </c>
      <c r="AC110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Elo]],NA())),AC109))</f>
        <v>1912.8862097597939</v>
      </c>
      <c r="AD110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Elo]],NA())),AD109))</f>
        <v>1893.4605980149627</v>
      </c>
      <c r="AE110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Elo]],NA())),AE109))</f>
        <v>1969.4638697871235</v>
      </c>
      <c r="AF110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Elo]],NA())),AF109))</f>
        <v>1999.6920305958363</v>
      </c>
      <c r="AG110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Elo]],NA())),AG109))</f>
        <v>2013.8193131106564</v>
      </c>
      <c r="AH110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Elo]],NA())),AH109))</f>
        <v>2014.8770095635946</v>
      </c>
      <c r="AI110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Elo]],NA())),AI109))</f>
        <v>1995.273144788576</v>
      </c>
      <c r="AJ110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Elo]],NA())),AJ109))</f>
        <v>2014.3528000084657</v>
      </c>
      <c r="AK110" s="56">
        <f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Elo]],NA())),AK109))</f>
        <v>2000</v>
      </c>
      <c r="AL110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Elo]],NA())),AL109))</f>
        <v>2000</v>
      </c>
      <c r="AM110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Elo]],NA())),AM109))</f>
        <v>2000</v>
      </c>
      <c r="AN110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Elo]],NA())),AN109))</f>
        <v>2000</v>
      </c>
      <c r="AO110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Elo]],NA())),AO109))</f>
        <v>2000</v>
      </c>
    </row>
    <row r="111" spans="1:41" ht="13">
      <c r="A111" s="25">
        <f>GameData[Game Number]</f>
        <v>108</v>
      </c>
      <c r="B111" s="11" t="str">
        <f>GameData[Winner]</f>
        <v>Marco</v>
      </c>
      <c r="C111" s="11">
        <f ca="1">IFERROR(IF(ROW()&gt;ROW(EloDataCalc[#Headers])+1,_xlfn.IFNA(LOOKUP(2,1/($B$4:INDIRECT("$B"&amp;(ROW()-1))=EloDataCalc[[#This Row],[Winner]]),EloDataCalc[Game Number]),0),0),0)</f>
        <v>0</v>
      </c>
      <c r="D111" s="11">
        <f ca="1">IFERROR(IF(ROW()&gt;ROW(EloDataCalc[#Headers])+1,_xlfn.IFNA(LOOKUP(2,1/($J$4:INDIRECT("$K"&amp;(ROW()-1))=EloDataCalc[[#This Row],[Winner]]),EloDataCalc[Game Number]),0),0),0)</f>
        <v>0</v>
      </c>
      <c r="E111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2000</v>
      </c>
      <c r="F111" s="11">
        <f ca="1">10^(EloDataCalc[Winner Last ELO]/400)</f>
        <v>100000</v>
      </c>
      <c r="G111" s="23">
        <f ca="1">EloDataCalc[Winner Rating]/(EloDataCalc[Winner Rating]+EloDataCalc[Loser Rating])</f>
        <v>0.43691263711404815</v>
      </c>
      <c r="H111" s="75">
        <f ca="1">+kFactor[]*(1-EloDataCalc[Winner Expected Score])</f>
        <v>16.892620886578555</v>
      </c>
      <c r="I111" s="21">
        <f ca="1">EloDataCalc[Winner Last ELO]+EloDataCalc[[#This Row],[Winner Elo Change]]</f>
        <v>2016.8926208865785</v>
      </c>
      <c r="J111" s="11" t="str">
        <f>GameData[Loser]</f>
        <v>Kevin K</v>
      </c>
      <c r="K111" s="11">
        <f ca="1">IFERROR(IF(ROW()&gt;ROW(EloDataCalc[#Headers])+1,_xlfn.IFNA(LOOKUP(2,1/($B$4:INDIRECT("$B"&amp;(ROW()-1))=EloDataCalc[[#This Row],[Loser]]),EloDataCalc[Game Number]),0),0),0)</f>
        <v>103</v>
      </c>
      <c r="L111" s="11">
        <f ca="1">IFERROR(IF(ROW()&gt;ROW(EloDataCalc[#Headers])+1,_xlfn.IFNA(LOOKUP(2,1/($J$4:INDIRECT("$K"&amp;(ROW()-1))=EloDataCalc[[#This Row],[Loser]]),EloDataCalc[Game Number]),0),0),0)</f>
        <v>101</v>
      </c>
      <c r="M111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2044.0724697991379</v>
      </c>
      <c r="N111" s="11">
        <f ca="1">10^(EloDataCalc[Loser Last ELO]/400)</f>
        <v>128878.70824825056</v>
      </c>
      <c r="O111" s="23">
        <f ca="1">EloDataCalc[Loser Rating]/(EloDataCalc[Winner Rating]+EloDataCalc[Loser Rating])</f>
        <v>0.56308736288595185</v>
      </c>
      <c r="P111" s="75">
        <f ca="1">kFactor[]*(0-EloDataCalc[Loser Expected Score])</f>
        <v>-16.892620886578555</v>
      </c>
      <c r="Q111" s="21">
        <f ca="1">EloDataCalc[Loser Last ELO]+EloDataCalc[[#This Row],[Loser Elo Change]]</f>
        <v>2027.1798489125595</v>
      </c>
      <c r="R111" s="4"/>
      <c r="T111" s="56">
        <f ca="1">IF(ROW()=ROW(Elos[[#Headers],[Selected Player Elo Change]])+1,2000,HLOOKUP(PlayerDashPlayer,Elos[#All],ROW()-1,FALSE))</f>
        <v>2186.1881706560066</v>
      </c>
      <c r="U111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Elo]],NA())),U110))</f>
        <v>2186.1881706560066</v>
      </c>
      <c r="V111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Elo]],NA())),V110))</f>
        <v>2186.1881706560066</v>
      </c>
      <c r="W111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Elo]],NA())),W110))</f>
        <v>2021.0906472901097</v>
      </c>
      <c r="X111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Elo]],NA())),X110))</f>
        <v>2027.1798489125595</v>
      </c>
      <c r="Y111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Elo]],NA())),Y110))</f>
        <v>2061.0199569171682</v>
      </c>
      <c r="Z111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Elo]],NA())),Z110))</f>
        <v>1935.5530390823455</v>
      </c>
      <c r="AA111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Elo]],NA())),AA110))</f>
        <v>2000</v>
      </c>
      <c r="AB111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Elo]],NA())),AB110))</f>
        <v>1938.2507406262234</v>
      </c>
      <c r="AC111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Elo]],NA())),AC110))</f>
        <v>1912.8862097597939</v>
      </c>
      <c r="AD111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Elo]],NA())),AD110))</f>
        <v>1893.4605980149627</v>
      </c>
      <c r="AE111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Elo]],NA())),AE110))</f>
        <v>1969.4638697871235</v>
      </c>
      <c r="AF111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Elo]],NA())),AF110))</f>
        <v>1999.6920305958363</v>
      </c>
      <c r="AG111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Elo]],NA())),AG110))</f>
        <v>2013.8193131106564</v>
      </c>
      <c r="AH111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Elo]],NA())),AH110))</f>
        <v>2014.8770095635946</v>
      </c>
      <c r="AI111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Elo]],NA())),AI110))</f>
        <v>1995.273144788576</v>
      </c>
      <c r="AJ111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Elo]],NA())),AJ110))</f>
        <v>2014.3528000084657</v>
      </c>
      <c r="AK111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Elo]],NA())),AK110))</f>
        <v>2016.8926208865785</v>
      </c>
      <c r="AL111" s="56">
        <f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Elo]],NA())),AL110))</f>
        <v>2000</v>
      </c>
      <c r="AM111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Elo]],NA())),AM110))</f>
        <v>2000</v>
      </c>
      <c r="AN111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Elo]],NA())),AN110))</f>
        <v>2000</v>
      </c>
      <c r="AO111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Elo]],NA())),AO110))</f>
        <v>2000</v>
      </c>
    </row>
    <row r="112" spans="1:41" ht="13">
      <c r="A112" s="25">
        <f>GameData[Game Number]</f>
        <v>109</v>
      </c>
      <c r="B112" s="11" t="str">
        <f>GameData[Winner]</f>
        <v>Jon</v>
      </c>
      <c r="C112" s="11">
        <f ca="1">IFERROR(IF(ROW()&gt;ROW(EloDataCalc[#Headers])+1,_xlfn.IFNA(LOOKUP(2,1/($B$4:INDIRECT("$B"&amp;(ROW()-1))=EloDataCalc[[#This Row],[Winner]]),EloDataCalc[Game Number]),0),0),0)</f>
        <v>0</v>
      </c>
      <c r="D112" s="11">
        <f ca="1">IFERROR(IF(ROW()&gt;ROW(EloDataCalc[#Headers])+1,_xlfn.IFNA(LOOKUP(2,1/($J$4:INDIRECT("$K"&amp;(ROW()-1))=EloDataCalc[[#This Row],[Winner]]),EloDataCalc[Game Number]),0),0),0)</f>
        <v>0</v>
      </c>
      <c r="E112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2000</v>
      </c>
      <c r="F112" s="11">
        <f ca="1">10^(EloDataCalc[Winner Last ELO]/400)</f>
        <v>100000</v>
      </c>
      <c r="G112" s="23">
        <f ca="1">EloDataCalc[Winner Rating]/(EloDataCalc[Winner Rating]+EloDataCalc[Loser Rating])</f>
        <v>0.64869095189667014</v>
      </c>
      <c r="H112" s="75">
        <f ca="1">+kFactor[]*(1-EloDataCalc[Winner Expected Score])</f>
        <v>10.539271443099896</v>
      </c>
      <c r="I112" s="21">
        <f ca="1">EloDataCalc[Winner Last ELO]+EloDataCalc[[#This Row],[Winner Elo Change]]</f>
        <v>2010.5392714431</v>
      </c>
      <c r="J112" s="11" t="str">
        <f>GameData[Loser]</f>
        <v>Jason T</v>
      </c>
      <c r="K112" s="11">
        <f ca="1">IFERROR(IF(ROW()&gt;ROW(EloDataCalc[#Headers])+1,_xlfn.IFNA(LOOKUP(2,1/($B$4:INDIRECT("$B"&amp;(ROW()-1))=EloDataCalc[[#This Row],[Loser]]),EloDataCalc[Game Number]),0),0),0)</f>
        <v>61</v>
      </c>
      <c r="L112" s="11">
        <f ca="1">IFERROR(IF(ROW()&gt;ROW(EloDataCalc[#Headers])+1,_xlfn.IFNA(LOOKUP(2,1/($J$4:INDIRECT("$K"&amp;(ROW()-1))=EloDataCalc[[#This Row],[Loser]]),EloDataCalc[Game Number]),0),0),0)</f>
        <v>106</v>
      </c>
      <c r="M112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1893.4605980149627</v>
      </c>
      <c r="N112" s="11">
        <f ca="1">10^(EloDataCalc[Loser Last ELO]/400)</f>
        <v>54156.612956625577</v>
      </c>
      <c r="O112" s="23">
        <f ca="1">EloDataCalc[Loser Rating]/(EloDataCalc[Winner Rating]+EloDataCalc[Loser Rating])</f>
        <v>0.35130904810332986</v>
      </c>
      <c r="P112" s="75">
        <f ca="1">kFactor[]*(0-EloDataCalc[Loser Expected Score])</f>
        <v>-10.539271443099896</v>
      </c>
      <c r="Q112" s="21">
        <f ca="1">EloDataCalc[Loser Last ELO]+EloDataCalc[[#This Row],[Loser Elo Change]]</f>
        <v>1882.9213265718627</v>
      </c>
      <c r="R112" s="4"/>
      <c r="T112" s="56">
        <f ca="1">IF(ROW()=ROW(Elos[[#Headers],[Selected Player Elo Change]])+1,2000,HLOOKUP(PlayerDashPlayer,Elos[#All],ROW()-1,FALSE))</f>
        <v>2186.1881706560066</v>
      </c>
      <c r="U112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Elo]],NA())),U111))</f>
        <v>2186.1881706560066</v>
      </c>
      <c r="V112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Elo]],NA())),V111))</f>
        <v>2186.1881706560066</v>
      </c>
      <c r="W112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Elo]],NA())),W111))</f>
        <v>2021.0906472901097</v>
      </c>
      <c r="X112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Elo]],NA())),X111))</f>
        <v>2027.1798489125595</v>
      </c>
      <c r="Y112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Elo]],NA())),Y111))</f>
        <v>2061.0199569171682</v>
      </c>
      <c r="Z112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Elo]],NA())),Z111))</f>
        <v>1935.5530390823455</v>
      </c>
      <c r="AA112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Elo]],NA())),AA111))</f>
        <v>2000</v>
      </c>
      <c r="AB112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Elo]],NA())),AB111))</f>
        <v>1938.2507406262234</v>
      </c>
      <c r="AC112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Elo]],NA())),AC111))</f>
        <v>1912.8862097597939</v>
      </c>
      <c r="AD112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Elo]],NA())),AD111))</f>
        <v>1882.9213265718627</v>
      </c>
      <c r="AE112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Elo]],NA())),AE111))</f>
        <v>1969.4638697871235</v>
      </c>
      <c r="AF112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Elo]],NA())),AF111))</f>
        <v>1999.6920305958363</v>
      </c>
      <c r="AG112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Elo]],NA())),AG111))</f>
        <v>2013.8193131106564</v>
      </c>
      <c r="AH112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Elo]],NA())),AH111))</f>
        <v>2014.8770095635946</v>
      </c>
      <c r="AI112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Elo]],NA())),AI111))</f>
        <v>1995.273144788576</v>
      </c>
      <c r="AJ112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Elo]],NA())),AJ111))</f>
        <v>2014.3528000084657</v>
      </c>
      <c r="AK112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Elo]],NA())),AK111))</f>
        <v>2016.8926208865785</v>
      </c>
      <c r="AL112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Elo]],NA())),AL111))</f>
        <v>2010.5392714431</v>
      </c>
      <c r="AM112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Elo]],NA())),AM111))</f>
        <v>2000</v>
      </c>
      <c r="AN112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Elo]],NA())),AN111))</f>
        <v>2000</v>
      </c>
      <c r="AO112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Elo]],NA())),AO111))</f>
        <v>2000</v>
      </c>
    </row>
    <row r="113" spans="1:41" ht="13">
      <c r="A113" s="25">
        <f>GameData[Game Number]</f>
        <v>110</v>
      </c>
      <c r="B113" s="11" t="str">
        <f>GameData[Winner]</f>
        <v>Joe</v>
      </c>
      <c r="C113" s="11">
        <f ca="1">IFERROR(IF(ROW()&gt;ROW(EloDataCalc[#Headers])+1,_xlfn.IFNA(LOOKUP(2,1/($B$4:INDIRECT("$B"&amp;(ROW()-1))=EloDataCalc[[#This Row],[Winner]]),EloDataCalc[Game Number]),0),0),0)</f>
        <v>87</v>
      </c>
      <c r="D113" s="11">
        <f ca="1">IFERROR(IF(ROW()&gt;ROW(EloDataCalc[#Headers])+1,_xlfn.IFNA(LOOKUP(2,1/($J$4:INDIRECT("$K"&amp;(ROW()-1))=EloDataCalc[[#This Row],[Winner]]),EloDataCalc[Game Number]),0),0),0)</f>
        <v>107</v>
      </c>
      <c r="E113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1935.5530390823455</v>
      </c>
      <c r="F113" s="11">
        <f ca="1">10^(EloDataCalc[Winner Last ELO]/400)</f>
        <v>69005.323737971325</v>
      </c>
      <c r="G113" s="23">
        <f ca="1">EloDataCalc[Winner Rating]/(EloDataCalc[Winner Rating]+EloDataCalc[Loser Rating])</f>
        <v>0.38923312331013182</v>
      </c>
      <c r="H113" s="75">
        <f ca="1">+kFactor[]*(1-EloDataCalc[Winner Expected Score])</f>
        <v>18.323006300696044</v>
      </c>
      <c r="I113" s="21">
        <f ca="1">EloDataCalc[Winner Last ELO]+EloDataCalc[[#This Row],[Winner Elo Change]]</f>
        <v>1953.8760453830416</v>
      </c>
      <c r="J113" s="11" t="str">
        <f>GameData[Loser]</f>
        <v>Steven</v>
      </c>
      <c r="K113" s="11">
        <f ca="1">IFERROR(IF(ROW()&gt;ROW(EloDataCalc[#Headers])+1,_xlfn.IFNA(LOOKUP(2,1/($B$4:INDIRECT("$B"&amp;(ROW()-1))=EloDataCalc[[#This Row],[Loser]]),EloDataCalc[Game Number]),0),0),0)</f>
        <v>75</v>
      </c>
      <c r="L113" s="11">
        <f ca="1">IFERROR(IF(ROW()&gt;ROW(EloDataCalc[#Headers])+1,_xlfn.IFNA(LOOKUP(2,1/($J$4:INDIRECT("$K"&amp;(ROW()-1))=EloDataCalc[[#This Row],[Loser]]),EloDataCalc[Game Number]),0),0),0)</f>
        <v>79</v>
      </c>
      <c r="M113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2013.8193131106564</v>
      </c>
      <c r="N113" s="11">
        <f ca="1">10^(EloDataCalc[Loser Last ELO]/400)</f>
        <v>108280.008895422</v>
      </c>
      <c r="O113" s="23">
        <f ca="1">EloDataCalc[Loser Rating]/(EloDataCalc[Winner Rating]+EloDataCalc[Loser Rating])</f>
        <v>0.61076687668986818</v>
      </c>
      <c r="P113" s="75">
        <f ca="1">kFactor[]*(0-EloDataCalc[Loser Expected Score])</f>
        <v>-18.323006300696044</v>
      </c>
      <c r="Q113" s="21">
        <f ca="1">EloDataCalc[Loser Last ELO]+EloDataCalc[[#This Row],[Loser Elo Change]]</f>
        <v>1995.4963068099603</v>
      </c>
      <c r="R113" s="4"/>
      <c r="T113" s="56">
        <f ca="1">IF(ROW()=ROW(Elos[[#Headers],[Selected Player Elo Change]])+1,2000,HLOOKUP(PlayerDashPlayer,Elos[#All],ROW()-1,FALSE))</f>
        <v>2186.1881706560066</v>
      </c>
      <c r="U113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Elo]],NA())),U112))</f>
        <v>2186.1881706560066</v>
      </c>
      <c r="V113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Elo]],NA())),V112))</f>
        <v>2186.1881706560066</v>
      </c>
      <c r="W113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Elo]],NA())),W112))</f>
        <v>2021.0906472901097</v>
      </c>
      <c r="X113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Elo]],NA())),X112))</f>
        <v>2027.1798489125595</v>
      </c>
      <c r="Y113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Elo]],NA())),Y112))</f>
        <v>2061.0199569171682</v>
      </c>
      <c r="Z113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Elo]],NA())),Z112))</f>
        <v>1953.8760453830416</v>
      </c>
      <c r="AA113" s="56">
        <f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Elo]],NA())),AA112))</f>
        <v>2000</v>
      </c>
      <c r="AB113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Elo]],NA())),AB112))</f>
        <v>1938.2507406262234</v>
      </c>
      <c r="AC113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Elo]],NA())),AC112))</f>
        <v>1912.8862097597939</v>
      </c>
      <c r="AD113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Elo]],NA())),AD112))</f>
        <v>1882.9213265718627</v>
      </c>
      <c r="AE113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Elo]],NA())),AE112))</f>
        <v>1969.4638697871235</v>
      </c>
      <c r="AF113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Elo]],NA())),AF112))</f>
        <v>1999.6920305958363</v>
      </c>
      <c r="AG113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Elo]],NA())),AG112))</f>
        <v>1995.4963068099603</v>
      </c>
      <c r="AH113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Elo]],NA())),AH112))</f>
        <v>2014.8770095635946</v>
      </c>
      <c r="AI113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Elo]],NA())),AI112))</f>
        <v>1995.273144788576</v>
      </c>
      <c r="AJ113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Elo]],NA())),AJ112))</f>
        <v>2014.3528000084657</v>
      </c>
      <c r="AK113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Elo]],NA())),AK112))</f>
        <v>2016.8926208865785</v>
      </c>
      <c r="AL113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Elo]],NA())),AL112))</f>
        <v>2010.5392714431</v>
      </c>
      <c r="AM113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Elo]],NA())),AM112))</f>
        <v>2000</v>
      </c>
      <c r="AN113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Elo]],NA())),AN112))</f>
        <v>2000</v>
      </c>
      <c r="AO113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Elo]],NA())),AO112))</f>
        <v>2000</v>
      </c>
    </row>
    <row r="114" spans="1:41" ht="13">
      <c r="A114" s="25">
        <f>GameData[Game Number]</f>
        <v>111</v>
      </c>
      <c r="B114" s="11" t="str">
        <f>GameData[Winner]</f>
        <v>Aaron</v>
      </c>
      <c r="C114" s="11">
        <f ca="1">IFERROR(IF(ROW()&gt;ROW(EloDataCalc[#Headers])+1,_xlfn.IFNA(LOOKUP(2,1/($B$4:INDIRECT("$B"&amp;(ROW()-1))=EloDataCalc[[#This Row],[Winner]]),EloDataCalc[Game Number]),0),0),0)</f>
        <v>0</v>
      </c>
      <c r="D114" s="11">
        <f ca="1">IFERROR(IF(ROW()&gt;ROW(EloDataCalc[#Headers])+1,_xlfn.IFNA(LOOKUP(2,1/($J$4:INDIRECT("$K"&amp;(ROW()-1))=EloDataCalc[[#This Row],[Winner]]),EloDataCalc[Game Number]),0),0),0)</f>
        <v>0</v>
      </c>
      <c r="E114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2000</v>
      </c>
      <c r="F114" s="11">
        <f ca="1">10^(EloDataCalc[Winner Last ELO]/400)</f>
        <v>100000</v>
      </c>
      <c r="G114" s="23">
        <f ca="1">EloDataCalc[Winner Rating]/(EloDataCalc[Winner Rating]+EloDataCalc[Loser Rating])</f>
        <v>0.50680207179401793</v>
      </c>
      <c r="H114" s="75">
        <f ca="1">+kFactor[]*(1-EloDataCalc[Winner Expected Score])</f>
        <v>14.795937846179463</v>
      </c>
      <c r="I114" s="21">
        <f ca="1">EloDataCalc[Winner Last ELO]+EloDataCalc[[#This Row],[Winner Elo Change]]</f>
        <v>2014.7959378461794</v>
      </c>
      <c r="J114" s="11" t="str">
        <f>GameData[Loser]</f>
        <v>Kevin L</v>
      </c>
      <c r="K114" s="11">
        <f ca="1">IFERROR(IF(ROW()&gt;ROW(EloDataCalc[#Headers])+1,_xlfn.IFNA(LOOKUP(2,1/($B$4:INDIRECT("$B"&amp;(ROW()-1))=EloDataCalc[[#This Row],[Loser]]),EloDataCalc[Game Number]),0),0),0)</f>
        <v>60</v>
      </c>
      <c r="L114" s="11">
        <f ca="1">IFERROR(IF(ROW()&gt;ROW(EloDataCalc[#Headers])+1,_xlfn.IFNA(LOOKUP(2,1/($J$4:INDIRECT("$K"&amp;(ROW()-1))=EloDataCalc[[#This Row],[Loser]]),EloDataCalc[Game Number]),0),0),0)</f>
        <v>104</v>
      </c>
      <c r="M114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1995.273144788576</v>
      </c>
      <c r="N114" s="11">
        <f ca="1">10^(EloDataCalc[Loser Last ELO]/400)</f>
        <v>97315.689034206429</v>
      </c>
      <c r="O114" s="23">
        <f ca="1">EloDataCalc[Loser Rating]/(EloDataCalc[Winner Rating]+EloDataCalc[Loser Rating])</f>
        <v>0.49319792820598207</v>
      </c>
      <c r="P114" s="75">
        <f ca="1">kFactor[]*(0-EloDataCalc[Loser Expected Score])</f>
        <v>-14.795937846179463</v>
      </c>
      <c r="Q114" s="21">
        <f ca="1">EloDataCalc[Loser Last ELO]+EloDataCalc[[#This Row],[Loser Elo Change]]</f>
        <v>1980.4772069423966</v>
      </c>
      <c r="R114" s="4"/>
      <c r="T114" s="56">
        <f ca="1">IF(ROW()=ROW(Elos[[#Headers],[Selected Player Elo Change]])+1,2000,HLOOKUP(PlayerDashPlayer,Elos[#All],ROW()-1,FALSE))</f>
        <v>2186.1881706560066</v>
      </c>
      <c r="U114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Elo]],NA())),U113))</f>
        <v>2186.1881706560066</v>
      </c>
      <c r="V114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Elo]],NA())),V113))</f>
        <v>2186.1881706560066</v>
      </c>
      <c r="W114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Elo]],NA())),W113))</f>
        <v>2021.0906472901097</v>
      </c>
      <c r="X114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Elo]],NA())),X113))</f>
        <v>2027.1798489125595</v>
      </c>
      <c r="Y114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Elo]],NA())),Y113))</f>
        <v>2061.0199569171682</v>
      </c>
      <c r="Z114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Elo]],NA())),Z113))</f>
        <v>1953.8760453830416</v>
      </c>
      <c r="AA114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Elo]],NA())),AA113))</f>
        <v>2014.7959378461794</v>
      </c>
      <c r="AB114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Elo]],NA())),AB113))</f>
        <v>1938.2507406262234</v>
      </c>
      <c r="AC114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Elo]],NA())),AC113))</f>
        <v>1912.8862097597939</v>
      </c>
      <c r="AD114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Elo]],NA())),AD113))</f>
        <v>1882.9213265718627</v>
      </c>
      <c r="AE114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Elo]],NA())),AE113))</f>
        <v>1969.4638697871235</v>
      </c>
      <c r="AF114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Elo]],NA())),AF113))</f>
        <v>1999.6920305958363</v>
      </c>
      <c r="AG114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Elo]],NA())),AG113))</f>
        <v>1995.4963068099603</v>
      </c>
      <c r="AH114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Elo]],NA())),AH113))</f>
        <v>2014.8770095635946</v>
      </c>
      <c r="AI114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Elo]],NA())),AI113))</f>
        <v>1980.4772069423966</v>
      </c>
      <c r="AJ114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Elo]],NA())),AJ113))</f>
        <v>2014.3528000084657</v>
      </c>
      <c r="AK114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Elo]],NA())),AK113))</f>
        <v>2016.8926208865785</v>
      </c>
      <c r="AL114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Elo]],NA())),AL113))</f>
        <v>2010.5392714431</v>
      </c>
      <c r="AM114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Elo]],NA())),AM113))</f>
        <v>2000</v>
      </c>
      <c r="AN114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Elo]],NA())),AN113))</f>
        <v>2000</v>
      </c>
      <c r="AO114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Elo]],NA())),AO113))</f>
        <v>2000</v>
      </c>
    </row>
    <row r="115" spans="1:41" ht="13">
      <c r="A115" s="25">
        <f>GameData[Game Number]</f>
        <v>112</v>
      </c>
      <c r="B115" s="11" t="str">
        <f>GameData[Winner]</f>
        <v>Aaron</v>
      </c>
      <c r="C115" s="11">
        <f ca="1">IFERROR(IF(ROW()&gt;ROW(EloDataCalc[#Headers])+1,_xlfn.IFNA(LOOKUP(2,1/($B$4:INDIRECT("$B"&amp;(ROW()-1))=EloDataCalc[[#This Row],[Winner]]),EloDataCalc[Game Number]),0),0),0)</f>
        <v>111</v>
      </c>
      <c r="D115" s="11">
        <f ca="1">IFERROR(IF(ROW()&gt;ROW(EloDataCalc[#Headers])+1,_xlfn.IFNA(LOOKUP(2,1/($J$4:INDIRECT("$K"&amp;(ROW()-1))=EloDataCalc[[#This Row],[Winner]]),EloDataCalc[Game Number]),0),0),0)</f>
        <v>0</v>
      </c>
      <c r="E115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2014.7959378461794</v>
      </c>
      <c r="F115" s="11">
        <f ca="1">10^(EloDataCalc[Winner Last ELO]/400)</f>
        <v>108890.46304850331</v>
      </c>
      <c r="G115" s="23">
        <f ca="1">EloDataCalc[Winner Rating]/(EloDataCalc[Winner Rating]+EloDataCalc[Loser Rating])</f>
        <v>0.52172258729557452</v>
      </c>
      <c r="H115" s="75">
        <f ca="1">+kFactor[]*(1-EloDataCalc[Winner Expected Score])</f>
        <v>14.348322381132764</v>
      </c>
      <c r="I115" s="21">
        <f ca="1">EloDataCalc[Winner Last ELO]+EloDataCalc[[#This Row],[Winner Elo Change]]</f>
        <v>2029.1442602273121</v>
      </c>
      <c r="J115" s="11" t="str">
        <f>GameData[Loser]</f>
        <v>Veronica</v>
      </c>
      <c r="K115" s="11">
        <f ca="1">IFERROR(IF(ROW()&gt;ROW(EloDataCalc[#Headers])+1,_xlfn.IFNA(LOOKUP(2,1/($B$4:INDIRECT("$B"&amp;(ROW()-1))=EloDataCalc[[#This Row],[Loser]]),EloDataCalc[Game Number]),0),0),0)</f>
        <v>76</v>
      </c>
      <c r="L115" s="11">
        <f ca="1">IFERROR(IF(ROW()&gt;ROW(EloDataCalc[#Headers])+1,_xlfn.IFNA(LOOKUP(2,1/($J$4:INDIRECT("$K"&amp;(ROW()-1))=EloDataCalc[[#This Row],[Loser]]),EloDataCalc[Game Number]),0),0),0)</f>
        <v>48</v>
      </c>
      <c r="M115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1999.6920305958363</v>
      </c>
      <c r="N115" s="11">
        <f ca="1">10^(EloDataCalc[Loser Last ELO]/400)</f>
        <v>99822.875610942108</v>
      </c>
      <c r="O115" s="23">
        <f ca="1">EloDataCalc[Loser Rating]/(EloDataCalc[Winner Rating]+EloDataCalc[Loser Rating])</f>
        <v>0.47827741270442559</v>
      </c>
      <c r="P115" s="75">
        <f ca="1">kFactor[]*(0-EloDataCalc[Loser Expected Score])</f>
        <v>-14.348322381132768</v>
      </c>
      <c r="Q115" s="21">
        <f ca="1">EloDataCalc[Loser Last ELO]+EloDataCalc[[#This Row],[Loser Elo Change]]</f>
        <v>1985.3437082147036</v>
      </c>
      <c r="R115" s="4"/>
      <c r="T115" s="56">
        <f ca="1">IF(ROW()=ROW(Elos[[#Headers],[Selected Player Elo Change]])+1,2000,HLOOKUP(PlayerDashPlayer,Elos[#All],ROW()-1,FALSE))</f>
        <v>2186.1881706560066</v>
      </c>
      <c r="U115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Elo]],NA())),U114))</f>
        <v>2186.1881706560066</v>
      </c>
      <c r="V115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Elo]],NA())),V114))</f>
        <v>2186.1881706560066</v>
      </c>
      <c r="W115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Elo]],NA())),W114))</f>
        <v>2021.0906472901097</v>
      </c>
      <c r="X115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Elo]],NA())),X114))</f>
        <v>2027.1798489125595</v>
      </c>
      <c r="Y115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Elo]],NA())),Y114))</f>
        <v>2061.0199569171682</v>
      </c>
      <c r="Z115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Elo]],NA())),Z114))</f>
        <v>1953.8760453830416</v>
      </c>
      <c r="AA115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Elo]],NA())),AA114))</f>
        <v>2029.1442602273121</v>
      </c>
      <c r="AB115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Elo]],NA())),AB114))</f>
        <v>1938.2507406262234</v>
      </c>
      <c r="AC115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Elo]],NA())),AC114))</f>
        <v>1912.8862097597939</v>
      </c>
      <c r="AD115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Elo]],NA())),AD114))</f>
        <v>1882.9213265718627</v>
      </c>
      <c r="AE115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Elo]],NA())),AE114))</f>
        <v>1969.4638697871235</v>
      </c>
      <c r="AF115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Elo]],NA())),AF114))</f>
        <v>1985.3437082147036</v>
      </c>
      <c r="AG115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Elo]],NA())),AG114))</f>
        <v>1995.4963068099603</v>
      </c>
      <c r="AH115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Elo]],NA())),AH114))</f>
        <v>2014.8770095635946</v>
      </c>
      <c r="AI115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Elo]],NA())),AI114))</f>
        <v>1980.4772069423966</v>
      </c>
      <c r="AJ115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Elo]],NA())),AJ114))</f>
        <v>2014.3528000084657</v>
      </c>
      <c r="AK115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Elo]],NA())),AK114))</f>
        <v>2016.8926208865785</v>
      </c>
      <c r="AL115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Elo]],NA())),AL114))</f>
        <v>2010.5392714431</v>
      </c>
      <c r="AM115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Elo]],NA())),AM114))</f>
        <v>2000</v>
      </c>
      <c r="AN115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Elo]],NA())),AN114))</f>
        <v>2000</v>
      </c>
      <c r="AO115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Elo]],NA())),AO114))</f>
        <v>2000</v>
      </c>
    </row>
    <row r="116" spans="1:41" ht="13">
      <c r="A116" s="25">
        <f>GameData[Game Number]</f>
        <v>113</v>
      </c>
      <c r="B116" s="11" t="str">
        <f>GameData[Winner]</f>
        <v>Marco</v>
      </c>
      <c r="C116" s="11">
        <f ca="1">IFERROR(IF(ROW()&gt;ROW(EloDataCalc[#Headers])+1,_xlfn.IFNA(LOOKUP(2,1/($B$4:INDIRECT("$B"&amp;(ROW()-1))=EloDataCalc[[#This Row],[Winner]]),EloDataCalc[Game Number]),0),0),0)</f>
        <v>108</v>
      </c>
      <c r="D116" s="11">
        <f ca="1">IFERROR(IF(ROW()&gt;ROW(EloDataCalc[#Headers])+1,_xlfn.IFNA(LOOKUP(2,1/($J$4:INDIRECT("$K"&amp;(ROW()-1))=EloDataCalc[[#This Row],[Winner]]),EloDataCalc[Game Number]),0),0),0)</f>
        <v>0</v>
      </c>
      <c r="E116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2016.8926208865785</v>
      </c>
      <c r="F116" s="11">
        <f ca="1">10^(EloDataCalc[Winner Last ELO]/400)</f>
        <v>110212.67723975603</v>
      </c>
      <c r="G116" s="23">
        <f ca="1">EloDataCalc[Winner Rating]/(EloDataCalc[Winner Rating]+EloDataCalc[Loser Rating])</f>
        <v>0.482375778214651</v>
      </c>
      <c r="H116" s="75">
        <f ca="1">+kFactor[]*(1-EloDataCalc[Winner Expected Score])</f>
        <v>15.528726653560472</v>
      </c>
      <c r="I116" s="21">
        <f ca="1">EloDataCalc[Winner Last ELO]+EloDataCalc[[#This Row],[Winner Elo Change]]</f>
        <v>2032.4213475401389</v>
      </c>
      <c r="J116" s="11" t="str">
        <f>GameData[Loser]</f>
        <v>Aaron</v>
      </c>
      <c r="K116" s="11">
        <f ca="1">IFERROR(IF(ROW()&gt;ROW(EloDataCalc[#Headers])+1,_xlfn.IFNA(LOOKUP(2,1/($B$4:INDIRECT("$B"&amp;(ROW()-1))=EloDataCalc[[#This Row],[Loser]]),EloDataCalc[Game Number]),0),0),0)</f>
        <v>112</v>
      </c>
      <c r="L116" s="11">
        <f ca="1">IFERROR(IF(ROW()&gt;ROW(EloDataCalc[#Headers])+1,_xlfn.IFNA(LOOKUP(2,1/($J$4:INDIRECT("$K"&amp;(ROW()-1))=EloDataCalc[[#This Row],[Loser]]),EloDataCalc[Game Number]),0),0),0)</f>
        <v>0</v>
      </c>
      <c r="M116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2029.1442602273121</v>
      </c>
      <c r="N116" s="11">
        <f ca="1">10^(EloDataCalc[Loser Last ELO]/400)</f>
        <v>118266.20212618262</v>
      </c>
      <c r="O116" s="23">
        <f ca="1">EloDataCalc[Loser Rating]/(EloDataCalc[Winner Rating]+EloDataCalc[Loser Rating])</f>
        <v>0.51762422178534895</v>
      </c>
      <c r="P116" s="75">
        <f ca="1">kFactor[]*(0-EloDataCalc[Loser Expected Score])</f>
        <v>-15.528726653560469</v>
      </c>
      <c r="Q116" s="21">
        <f ca="1">EloDataCalc[Loser Last ELO]+EloDataCalc[[#This Row],[Loser Elo Change]]</f>
        <v>2013.6155335737517</v>
      </c>
      <c r="R116" s="4"/>
      <c r="T116" s="56">
        <f ca="1">IF(ROW()=ROW(Elos[[#Headers],[Selected Player Elo Change]])+1,2000,HLOOKUP(PlayerDashPlayer,Elos[#All],ROW()-1,FALSE))</f>
        <v>2186.1881706560066</v>
      </c>
      <c r="U116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Elo]],NA())),U115))</f>
        <v>2186.1881706560066</v>
      </c>
      <c r="V116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Elo]],NA())),V115))</f>
        <v>2186.1881706560066</v>
      </c>
      <c r="W116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Elo]],NA())),W115))</f>
        <v>2021.0906472901097</v>
      </c>
      <c r="X116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Elo]],NA())),X115))</f>
        <v>2027.1798489125595</v>
      </c>
      <c r="Y116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Elo]],NA())),Y115))</f>
        <v>2061.0199569171682</v>
      </c>
      <c r="Z116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Elo]],NA())),Z115))</f>
        <v>1953.8760453830416</v>
      </c>
      <c r="AA116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Elo]],NA())),AA115))</f>
        <v>2013.6155335737517</v>
      </c>
      <c r="AB116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Elo]],NA())),AB115))</f>
        <v>1938.2507406262234</v>
      </c>
      <c r="AC116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Elo]],NA())),AC115))</f>
        <v>1912.8862097597939</v>
      </c>
      <c r="AD116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Elo]],NA())),AD115))</f>
        <v>1882.9213265718627</v>
      </c>
      <c r="AE116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Elo]],NA())),AE115))</f>
        <v>1969.4638697871235</v>
      </c>
      <c r="AF116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Elo]],NA())),AF115))</f>
        <v>1985.3437082147036</v>
      </c>
      <c r="AG116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Elo]],NA())),AG115))</f>
        <v>1995.4963068099603</v>
      </c>
      <c r="AH116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Elo]],NA())),AH115))</f>
        <v>2014.8770095635946</v>
      </c>
      <c r="AI116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Elo]],NA())),AI115))</f>
        <v>1980.4772069423966</v>
      </c>
      <c r="AJ116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Elo]],NA())),AJ115))</f>
        <v>2014.3528000084657</v>
      </c>
      <c r="AK116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Elo]],NA())),AK115))</f>
        <v>2032.4213475401389</v>
      </c>
      <c r="AL116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Elo]],NA())),AL115))</f>
        <v>2010.5392714431</v>
      </c>
      <c r="AM116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Elo]],NA())),AM115))</f>
        <v>2000</v>
      </c>
      <c r="AN116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Elo]],NA())),AN115))</f>
        <v>2000</v>
      </c>
      <c r="AO116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Elo]],NA())),AO115))</f>
        <v>2000</v>
      </c>
    </row>
    <row r="117" spans="1:41" ht="13">
      <c r="A117" s="25">
        <f>GameData[Game Number]</f>
        <v>114</v>
      </c>
      <c r="B117" s="11" t="str">
        <f>GameData[Winner]</f>
        <v>Kevin K</v>
      </c>
      <c r="C117" s="11">
        <f ca="1">IFERROR(IF(ROW()&gt;ROW(EloDataCalc[#Headers])+1,_xlfn.IFNA(LOOKUP(2,1/($B$4:INDIRECT("$B"&amp;(ROW()-1))=EloDataCalc[[#This Row],[Winner]]),EloDataCalc[Game Number]),0),0),0)</f>
        <v>103</v>
      </c>
      <c r="D117" s="11">
        <f ca="1">IFERROR(IF(ROW()&gt;ROW(EloDataCalc[#Headers])+1,_xlfn.IFNA(LOOKUP(2,1/($J$4:INDIRECT("$K"&amp;(ROW()-1))=EloDataCalc[[#This Row],[Winner]]),EloDataCalc[Game Number]),0),0),0)</f>
        <v>108</v>
      </c>
      <c r="E117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2027.1798489125595</v>
      </c>
      <c r="F117" s="11">
        <f ca="1">10^(EloDataCalc[Winner Last ELO]/400)</f>
        <v>116936.37381468269</v>
      </c>
      <c r="G117" s="23">
        <f ca="1">EloDataCalc[Winner Rating]/(EloDataCalc[Winner Rating]+EloDataCalc[Loser Rating])</f>
        <v>0.51951070708339464</v>
      </c>
      <c r="H117" s="75">
        <f ca="1">+kFactor[]*(1-EloDataCalc[Winner Expected Score])</f>
        <v>14.414678787498161</v>
      </c>
      <c r="I117" s="21">
        <f ca="1">EloDataCalc[Winner Last ELO]+EloDataCalc[[#This Row],[Winner Elo Change]]</f>
        <v>2041.5945277000576</v>
      </c>
      <c r="J117" s="11" t="str">
        <f>GameData[Loser]</f>
        <v>Aaron</v>
      </c>
      <c r="K117" s="11">
        <f ca="1">IFERROR(IF(ROW()&gt;ROW(EloDataCalc[#Headers])+1,_xlfn.IFNA(LOOKUP(2,1/($B$4:INDIRECT("$B"&amp;(ROW()-1))=EloDataCalc[[#This Row],[Loser]]),EloDataCalc[Game Number]),0),0),0)</f>
        <v>112</v>
      </c>
      <c r="L117" s="11">
        <f ca="1">IFERROR(IF(ROW()&gt;ROW(EloDataCalc[#Headers])+1,_xlfn.IFNA(LOOKUP(2,1/($J$4:INDIRECT("$K"&amp;(ROW()-1))=EloDataCalc[[#This Row],[Loser]]),EloDataCalc[Game Number]),0),0),0)</f>
        <v>113</v>
      </c>
      <c r="M117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2013.6155335737517</v>
      </c>
      <c r="N117" s="11">
        <f ca="1">10^(EloDataCalc[Loser Last ELO]/400)</f>
        <v>108153.06557566165</v>
      </c>
      <c r="O117" s="23">
        <f ca="1">EloDataCalc[Loser Rating]/(EloDataCalc[Winner Rating]+EloDataCalc[Loser Rating])</f>
        <v>0.48048929291660536</v>
      </c>
      <c r="P117" s="75">
        <f ca="1">kFactor[]*(0-EloDataCalc[Loser Expected Score])</f>
        <v>-14.414678787498161</v>
      </c>
      <c r="Q117" s="21">
        <f ca="1">EloDataCalc[Loser Last ELO]+EloDataCalc[[#This Row],[Loser Elo Change]]</f>
        <v>1999.2008547862536</v>
      </c>
      <c r="R117" s="4"/>
      <c r="T117" s="56">
        <f ca="1">IF(ROW()=ROW(Elos[[#Headers],[Selected Player Elo Change]])+1,2000,HLOOKUP(PlayerDashPlayer,Elos[#All],ROW()-1,FALSE))</f>
        <v>2186.1881706560066</v>
      </c>
      <c r="U117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Elo]],NA())),U116))</f>
        <v>2186.1881706560066</v>
      </c>
      <c r="V117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Elo]],NA())),V116))</f>
        <v>2186.1881706560066</v>
      </c>
      <c r="W117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Elo]],NA())),W116))</f>
        <v>2021.0906472901097</v>
      </c>
      <c r="X117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Elo]],NA())),X116))</f>
        <v>2041.5945277000576</v>
      </c>
      <c r="Y117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Elo]],NA())),Y116))</f>
        <v>2061.0199569171682</v>
      </c>
      <c r="Z117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Elo]],NA())),Z116))</f>
        <v>1953.8760453830416</v>
      </c>
      <c r="AA117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Elo]],NA())),AA116))</f>
        <v>1999.2008547862536</v>
      </c>
      <c r="AB117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Elo]],NA())),AB116))</f>
        <v>1938.2507406262234</v>
      </c>
      <c r="AC117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Elo]],NA())),AC116))</f>
        <v>1912.8862097597939</v>
      </c>
      <c r="AD117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Elo]],NA())),AD116))</f>
        <v>1882.9213265718627</v>
      </c>
      <c r="AE117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Elo]],NA())),AE116))</f>
        <v>1969.4638697871235</v>
      </c>
      <c r="AF117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Elo]],NA())),AF116))</f>
        <v>1985.3437082147036</v>
      </c>
      <c r="AG117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Elo]],NA())),AG116))</f>
        <v>1995.4963068099603</v>
      </c>
      <c r="AH117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Elo]],NA())),AH116))</f>
        <v>2014.8770095635946</v>
      </c>
      <c r="AI117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Elo]],NA())),AI116))</f>
        <v>1980.4772069423966</v>
      </c>
      <c r="AJ117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Elo]],NA())),AJ116))</f>
        <v>2014.3528000084657</v>
      </c>
      <c r="AK117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Elo]],NA())),AK116))</f>
        <v>2032.4213475401389</v>
      </c>
      <c r="AL117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Elo]],NA())),AL116))</f>
        <v>2010.5392714431</v>
      </c>
      <c r="AM117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Elo]],NA())),AM116))</f>
        <v>2000</v>
      </c>
      <c r="AN117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Elo]],NA())),AN116))</f>
        <v>2000</v>
      </c>
      <c r="AO117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Elo]],NA())),AO116))</f>
        <v>2000</v>
      </c>
    </row>
    <row r="118" spans="1:41" ht="13">
      <c r="A118" s="25">
        <f>GameData[Game Number]</f>
        <v>115</v>
      </c>
      <c r="B118" s="11" t="str">
        <f>GameData[Winner]</f>
        <v>Kevin K</v>
      </c>
      <c r="C118" s="11">
        <f ca="1">IFERROR(IF(ROW()&gt;ROW(EloDataCalc[#Headers])+1,_xlfn.IFNA(LOOKUP(2,1/($B$4:INDIRECT("$B"&amp;(ROW()-1))=EloDataCalc[[#This Row],[Winner]]),EloDataCalc[Game Number]),0),0),0)</f>
        <v>114</v>
      </c>
      <c r="D118" s="11">
        <f ca="1">IFERROR(IF(ROW()&gt;ROW(EloDataCalc[#Headers])+1,_xlfn.IFNA(LOOKUP(2,1/($J$4:INDIRECT("$K"&amp;(ROW()-1))=EloDataCalc[[#This Row],[Winner]]),EloDataCalc[Game Number]),0),0),0)</f>
        <v>108</v>
      </c>
      <c r="E118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2041.5945277000576</v>
      </c>
      <c r="F118" s="11">
        <f ca="1">10^(EloDataCalc[Winner Last ELO]/400)</f>
        <v>127053.40813688388</v>
      </c>
      <c r="G118" s="23">
        <f ca="1">EloDataCalc[Winner Rating]/(EloDataCalc[Winner Rating]+EloDataCalc[Loser Rating])</f>
        <v>0.62362146399067653</v>
      </c>
      <c r="H118" s="75">
        <f ca="1">+kFactor[]*(1-EloDataCalc[Winner Expected Score])</f>
        <v>11.291356080279705</v>
      </c>
      <c r="I118" s="21">
        <f ca="1">EloDataCalc[Winner Last ELO]+EloDataCalc[[#This Row],[Winner Elo Change]]</f>
        <v>2052.8858837803373</v>
      </c>
      <c r="J118" s="11" t="str">
        <f>GameData[Loser]</f>
        <v>Joe</v>
      </c>
      <c r="K118" s="11">
        <f ca="1">IFERROR(IF(ROW()&gt;ROW(EloDataCalc[#Headers])+1,_xlfn.IFNA(LOOKUP(2,1/($B$4:INDIRECT("$B"&amp;(ROW()-1))=EloDataCalc[[#This Row],[Loser]]),EloDataCalc[Game Number]),0),0),0)</f>
        <v>110</v>
      </c>
      <c r="L118" s="11">
        <f ca="1">IFERROR(IF(ROW()&gt;ROW(EloDataCalc[#Headers])+1,_xlfn.IFNA(LOOKUP(2,1/($J$4:INDIRECT("$K"&amp;(ROW()-1))=EloDataCalc[[#This Row],[Loser]]),EloDataCalc[Game Number]),0),0),0)</f>
        <v>107</v>
      </c>
      <c r="M118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1953.8760453830416</v>
      </c>
      <c r="N118" s="11">
        <f ca="1">10^(EloDataCalc[Loser Last ELO]/400)</f>
        <v>76681.41414431874</v>
      </c>
      <c r="O118" s="23">
        <f ca="1">EloDataCalc[Loser Rating]/(EloDataCalc[Winner Rating]+EloDataCalc[Loser Rating])</f>
        <v>0.37637853600932347</v>
      </c>
      <c r="P118" s="75">
        <f ca="1">kFactor[]*(0-EloDataCalc[Loser Expected Score])</f>
        <v>-11.291356080279705</v>
      </c>
      <c r="Q118" s="21">
        <f ca="1">EloDataCalc[Loser Last ELO]+EloDataCalc[[#This Row],[Loser Elo Change]]</f>
        <v>1942.5846893027619</v>
      </c>
      <c r="R118" s="4"/>
      <c r="T118" s="56">
        <f ca="1">IF(ROW()=ROW(Elos[[#Headers],[Selected Player Elo Change]])+1,2000,HLOOKUP(PlayerDashPlayer,Elos[#All],ROW()-1,FALSE))</f>
        <v>2186.1881706560066</v>
      </c>
      <c r="U118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Elo]],NA())),U117))</f>
        <v>2186.1881706560066</v>
      </c>
      <c r="V118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Elo]],NA())),V117))</f>
        <v>2186.1881706560066</v>
      </c>
      <c r="W118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Elo]],NA())),W117))</f>
        <v>2021.0906472901097</v>
      </c>
      <c r="X118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Elo]],NA())),X117))</f>
        <v>2052.8858837803373</v>
      </c>
      <c r="Y118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Elo]],NA())),Y117))</f>
        <v>2061.0199569171682</v>
      </c>
      <c r="Z118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Elo]],NA())),Z117))</f>
        <v>1942.5846893027619</v>
      </c>
      <c r="AA118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Elo]],NA())),AA117))</f>
        <v>1999.2008547862536</v>
      </c>
      <c r="AB118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Elo]],NA())),AB117))</f>
        <v>1938.2507406262234</v>
      </c>
      <c r="AC118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Elo]],NA())),AC117))</f>
        <v>1912.8862097597939</v>
      </c>
      <c r="AD118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Elo]],NA())),AD117))</f>
        <v>1882.9213265718627</v>
      </c>
      <c r="AE118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Elo]],NA())),AE117))</f>
        <v>1969.4638697871235</v>
      </c>
      <c r="AF118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Elo]],NA())),AF117))</f>
        <v>1985.3437082147036</v>
      </c>
      <c r="AG118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Elo]],NA())),AG117))</f>
        <v>1995.4963068099603</v>
      </c>
      <c r="AH118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Elo]],NA())),AH117))</f>
        <v>2014.8770095635946</v>
      </c>
      <c r="AI118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Elo]],NA())),AI117))</f>
        <v>1980.4772069423966</v>
      </c>
      <c r="AJ118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Elo]],NA())),AJ117))</f>
        <v>2014.3528000084657</v>
      </c>
      <c r="AK118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Elo]],NA())),AK117))</f>
        <v>2032.4213475401389</v>
      </c>
      <c r="AL118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Elo]],NA())),AL117))</f>
        <v>2010.5392714431</v>
      </c>
      <c r="AM118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Elo]],NA())),AM117))</f>
        <v>2000</v>
      </c>
      <c r="AN118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Elo]],NA())),AN117))</f>
        <v>2000</v>
      </c>
      <c r="AO118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Elo]],NA())),AO117))</f>
        <v>2000</v>
      </c>
    </row>
    <row r="119" spans="1:41" ht="13">
      <c r="A119" s="25">
        <f>GameData[Game Number]</f>
        <v>116</v>
      </c>
      <c r="B119" s="11" t="str">
        <f>GameData[Winner]</f>
        <v>Jim</v>
      </c>
      <c r="C119" s="11">
        <f ca="1">IFERROR(IF(ROW()&gt;ROW(EloDataCalc[#Headers])+1,_xlfn.IFNA(LOOKUP(2,1/($B$4:INDIRECT("$B"&amp;(ROW()-1))=EloDataCalc[[#This Row],[Winner]]),EloDataCalc[Game Number]),0),0),0)</f>
        <v>107</v>
      </c>
      <c r="D119" s="11">
        <f ca="1">IFERROR(IF(ROW()&gt;ROW(EloDataCalc[#Headers])+1,_xlfn.IFNA(LOOKUP(2,1/($J$4:INDIRECT("$K"&amp;(ROW()-1))=EloDataCalc[[#This Row],[Winner]]),EloDataCalc[Game Number]),0),0),0)</f>
        <v>103</v>
      </c>
      <c r="E119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2021.0906472901097</v>
      </c>
      <c r="F119" s="11">
        <f ca="1">10^(EloDataCalc[Winner Last ELO]/400)</f>
        <v>112908.49491128205</v>
      </c>
      <c r="G119" s="23">
        <f ca="1">EloDataCalc[Winner Rating]/(EloDataCalc[Winner Rating]+EloDataCalc[Loser Rating])</f>
        <v>0.57375486380054463</v>
      </c>
      <c r="H119" s="75">
        <f ca="1">+kFactor[]*(1-EloDataCalc[Winner Expected Score])</f>
        <v>12.787354085983662</v>
      </c>
      <c r="I119" s="21">
        <f ca="1">EloDataCalc[Winner Last ELO]+EloDataCalc[[#This Row],[Winner Elo Change]]</f>
        <v>2033.8780013760934</v>
      </c>
      <c r="J119" s="11" t="str">
        <f>GameData[Loser]</f>
        <v>Robin</v>
      </c>
      <c r="K119" s="11">
        <f ca="1">IFERROR(IF(ROW()&gt;ROW(EloDataCalc[#Headers])+1,_xlfn.IFNA(LOOKUP(2,1/($B$4:INDIRECT("$B"&amp;(ROW()-1))=EloDataCalc[[#This Row],[Loser]]),EloDataCalc[Game Number]),0),0),0)</f>
        <v>0</v>
      </c>
      <c r="L119" s="11">
        <f ca="1">IFERROR(IF(ROW()&gt;ROW(EloDataCalc[#Headers])+1,_xlfn.IFNA(LOOKUP(2,1/($J$4:INDIRECT("$K"&amp;(ROW()-1))=EloDataCalc[[#This Row],[Loser]]),EloDataCalc[Game Number]),0),0),0)</f>
        <v>4</v>
      </c>
      <c r="M119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1969.4638697871235</v>
      </c>
      <c r="N119" s="11">
        <f ca="1">10^(EloDataCalc[Loser Last ELO]/400)</f>
        <v>83880.241942951616</v>
      </c>
      <c r="O119" s="23">
        <f ca="1">EloDataCalc[Loser Rating]/(EloDataCalc[Winner Rating]+EloDataCalc[Loser Rating])</f>
        <v>0.42624513619945542</v>
      </c>
      <c r="P119" s="75">
        <f ca="1">kFactor[]*(0-EloDataCalc[Loser Expected Score])</f>
        <v>-12.787354085983663</v>
      </c>
      <c r="Q119" s="21">
        <f ca="1">EloDataCalc[Loser Last ELO]+EloDataCalc[[#This Row],[Loser Elo Change]]</f>
        <v>1956.6765157011398</v>
      </c>
      <c r="R119" s="4"/>
      <c r="T119" s="56">
        <f ca="1">IF(ROW()=ROW(Elos[[#Headers],[Selected Player Elo Change]])+1,2000,HLOOKUP(PlayerDashPlayer,Elos[#All],ROW()-1,FALSE))</f>
        <v>2186.1881706560066</v>
      </c>
      <c r="U119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Elo]],NA())),U118))</f>
        <v>2186.1881706560066</v>
      </c>
      <c r="V119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Elo]],NA())),V118))</f>
        <v>2186.1881706560066</v>
      </c>
      <c r="W119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Elo]],NA())),W118))</f>
        <v>2033.8780013760934</v>
      </c>
      <c r="X119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Elo]],NA())),X118))</f>
        <v>2052.8858837803373</v>
      </c>
      <c r="Y119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Elo]],NA())),Y118))</f>
        <v>2061.0199569171682</v>
      </c>
      <c r="Z119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Elo]],NA())),Z118))</f>
        <v>1942.5846893027619</v>
      </c>
      <c r="AA119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Elo]],NA())),AA118))</f>
        <v>1999.2008547862536</v>
      </c>
      <c r="AB119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Elo]],NA())),AB118))</f>
        <v>1938.2507406262234</v>
      </c>
      <c r="AC119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Elo]],NA())),AC118))</f>
        <v>1912.8862097597939</v>
      </c>
      <c r="AD119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Elo]],NA())),AD118))</f>
        <v>1882.9213265718627</v>
      </c>
      <c r="AE119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Elo]],NA())),AE118))</f>
        <v>1956.6765157011398</v>
      </c>
      <c r="AF119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Elo]],NA())),AF118))</f>
        <v>1985.3437082147036</v>
      </c>
      <c r="AG119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Elo]],NA())),AG118))</f>
        <v>1995.4963068099603</v>
      </c>
      <c r="AH119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Elo]],NA())),AH118))</f>
        <v>2014.8770095635946</v>
      </c>
      <c r="AI119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Elo]],NA())),AI118))</f>
        <v>1980.4772069423966</v>
      </c>
      <c r="AJ119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Elo]],NA())),AJ118))</f>
        <v>2014.3528000084657</v>
      </c>
      <c r="AK119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Elo]],NA())),AK118))</f>
        <v>2032.4213475401389</v>
      </c>
      <c r="AL119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Elo]],NA())),AL118))</f>
        <v>2010.5392714431</v>
      </c>
      <c r="AM119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Elo]],NA())),AM118))</f>
        <v>2000</v>
      </c>
      <c r="AN119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Elo]],NA())),AN118))</f>
        <v>2000</v>
      </c>
      <c r="AO119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Elo]],NA())),AO118))</f>
        <v>2000</v>
      </c>
    </row>
    <row r="120" spans="1:41" ht="13">
      <c r="A120" s="25">
        <f>GameData[Game Number]</f>
        <v>117</v>
      </c>
      <c r="B120" s="11" t="str">
        <f>GameData[Winner]</f>
        <v>Kevin K</v>
      </c>
      <c r="C120" s="11">
        <f ca="1">IFERROR(IF(ROW()&gt;ROW(EloDataCalc[#Headers])+1,_xlfn.IFNA(LOOKUP(2,1/($B$4:INDIRECT("$B"&amp;(ROW()-1))=EloDataCalc[[#This Row],[Winner]]),EloDataCalc[Game Number]),0),0),0)</f>
        <v>115</v>
      </c>
      <c r="D120" s="11">
        <f ca="1">IFERROR(IF(ROW()&gt;ROW(EloDataCalc[#Headers])+1,_xlfn.IFNA(LOOKUP(2,1/($J$4:INDIRECT("$K"&amp;(ROW()-1))=EloDataCalc[[#This Row],[Winner]]),EloDataCalc[Game Number]),0),0),0)</f>
        <v>108</v>
      </c>
      <c r="E120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2052.8858837803373</v>
      </c>
      <c r="F120" s="41">
        <f ca="1">10^(EloDataCalc[Winner Last ELO]/400)</f>
        <v>135585.95657258676</v>
      </c>
      <c r="G120" s="23">
        <f ca="1">EloDataCalc[Winner Rating]/(EloDataCalc[Winner Rating]+EloDataCalc[Loser Rating])</f>
        <v>0.52732728282709707</v>
      </c>
      <c r="H120" s="75">
        <f ca="1">+kFactor[]*(1-EloDataCalc[Winner Expected Score])</f>
        <v>14.180181515187089</v>
      </c>
      <c r="I120" s="21">
        <f ca="1">EloDataCalc[Winner Last ELO]+EloDataCalc[[#This Row],[Winner Elo Change]]</f>
        <v>2067.0660652955244</v>
      </c>
      <c r="J120" s="41" t="str">
        <f>GameData[Loser]</f>
        <v>Jim</v>
      </c>
      <c r="K120" s="41">
        <f ca="1">IFERROR(IF(ROW()&gt;ROW(EloDataCalc[#Headers])+1,_xlfn.IFNA(LOOKUP(2,1/($B$4:INDIRECT("$B"&amp;(ROW()-1))=EloDataCalc[[#This Row],[Loser]]),EloDataCalc[Game Number]),0),0),0)</f>
        <v>116</v>
      </c>
      <c r="L120" s="41">
        <f ca="1">IFERROR(IF(ROW()&gt;ROW(EloDataCalc[#Headers])+1,_xlfn.IFNA(LOOKUP(2,1/($J$4:INDIRECT("$K"&amp;(ROW()-1))=EloDataCalc[[#This Row],[Loser]]),EloDataCalc[Game Number]),0),0),0)</f>
        <v>103</v>
      </c>
      <c r="M120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2033.8780013760934</v>
      </c>
      <c r="N120" s="41">
        <f ca="1">10^(EloDataCalc[Loser Last ELO]/400)</f>
        <v>121533.21967349306</v>
      </c>
      <c r="O120" s="23">
        <f ca="1">EloDataCalc[Loser Rating]/(EloDataCalc[Winner Rating]+EloDataCalc[Loser Rating])</f>
        <v>0.47267271717290293</v>
      </c>
      <c r="P120" s="75">
        <f ca="1">kFactor[]*(0-EloDataCalc[Loser Expected Score])</f>
        <v>-14.180181515187089</v>
      </c>
      <c r="Q120" s="21">
        <f ca="1">EloDataCalc[Loser Last ELO]+EloDataCalc[[#This Row],[Loser Elo Change]]</f>
        <v>2019.6978198609063</v>
      </c>
      <c r="R120" s="4"/>
      <c r="T120" s="56">
        <f ca="1">IF(ROW()=ROW(Elos[[#Headers],[Selected Player Elo Change]])+1,2000,HLOOKUP(PlayerDashPlayer,Elos[#All],ROW()-1,FALSE))</f>
        <v>2186.1881706560066</v>
      </c>
      <c r="U120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Elo]],NA())),U119))</f>
        <v>2186.1881706560066</v>
      </c>
      <c r="V120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Elo]],NA())),V119))</f>
        <v>2186.1881706560066</v>
      </c>
      <c r="W120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Elo]],NA())),W119))</f>
        <v>2019.6978198609063</v>
      </c>
      <c r="X120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Elo]],NA())),X119))</f>
        <v>2067.0660652955244</v>
      </c>
      <c r="Y120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Elo]],NA())),Y119))</f>
        <v>2061.0199569171682</v>
      </c>
      <c r="Z120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Elo]],NA())),Z119))</f>
        <v>1942.5846893027619</v>
      </c>
      <c r="AA120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Elo]],NA())),AA119))</f>
        <v>1999.2008547862536</v>
      </c>
      <c r="AB120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Elo]],NA())),AB119))</f>
        <v>1938.2507406262234</v>
      </c>
      <c r="AC120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Elo]],NA())),AC119))</f>
        <v>1912.8862097597939</v>
      </c>
      <c r="AD120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Elo]],NA())),AD119))</f>
        <v>1882.9213265718627</v>
      </c>
      <c r="AE120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Elo]],NA())),AE119))</f>
        <v>1956.6765157011398</v>
      </c>
      <c r="AF120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Elo]],NA())),AF119))</f>
        <v>1985.3437082147036</v>
      </c>
      <c r="AG120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Elo]],NA())),AG119))</f>
        <v>1995.4963068099603</v>
      </c>
      <c r="AH120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Elo]],NA())),AH119))</f>
        <v>2014.8770095635946</v>
      </c>
      <c r="AI120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Elo]],NA())),AI119))</f>
        <v>1980.4772069423966</v>
      </c>
      <c r="AJ120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Elo]],NA())),AJ119))</f>
        <v>2014.3528000084657</v>
      </c>
      <c r="AK120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Elo]],NA())),AK119))</f>
        <v>2032.4213475401389</v>
      </c>
      <c r="AL120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Elo]],NA())),AL119))</f>
        <v>2010.5392714431</v>
      </c>
      <c r="AM120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Elo]],NA())),AM119))</f>
        <v>2000</v>
      </c>
      <c r="AN120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Elo]],NA())),AN119))</f>
        <v>2000</v>
      </c>
      <c r="AO120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Elo]],NA())),AO119))</f>
        <v>2000</v>
      </c>
    </row>
    <row r="121" spans="1:41" ht="13">
      <c r="A121" s="25">
        <f>GameData[Game Number]</f>
        <v>118</v>
      </c>
      <c r="B121" s="11" t="str">
        <f>GameData[Winner]</f>
        <v>Kevin K</v>
      </c>
      <c r="C121" s="11">
        <f ca="1">IFERROR(IF(ROW()&gt;ROW(EloDataCalc[#Headers])+1,_xlfn.IFNA(LOOKUP(2,1/($B$4:INDIRECT("$B"&amp;(ROW()-1))=EloDataCalc[[#This Row],[Winner]]),EloDataCalc[Game Number]),0),0),0)</f>
        <v>117</v>
      </c>
      <c r="D121" s="11">
        <f ca="1">IFERROR(IF(ROW()&gt;ROW(EloDataCalc[#Headers])+1,_xlfn.IFNA(LOOKUP(2,1/($J$4:INDIRECT("$K"&amp;(ROW()-1))=EloDataCalc[[#This Row],[Winner]]),EloDataCalc[Game Number]),0),0),0)</f>
        <v>108</v>
      </c>
      <c r="E121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2067.0660652955244</v>
      </c>
      <c r="F121" s="41">
        <f ca="1">10^(EloDataCalc[Winner Last ELO]/400)</f>
        <v>147117.78014956773</v>
      </c>
      <c r="G121" s="23">
        <f ca="1">EloDataCalc[Winner Rating]/(EloDataCalc[Winner Rating]+EloDataCalc[Loser Rating])</f>
        <v>0.56774913692379902</v>
      </c>
      <c r="H121" s="75">
        <f ca="1">+kFactor[]*(1-EloDataCalc[Winner Expected Score])</f>
        <v>12.96752589228603</v>
      </c>
      <c r="I121" s="21">
        <f ca="1">EloDataCalc[Winner Last ELO]+EloDataCalc[[#This Row],[Winner Elo Change]]</f>
        <v>2080.0335911878105</v>
      </c>
      <c r="J121" s="41" t="str">
        <f>GameData[Loser]</f>
        <v>Jim</v>
      </c>
      <c r="K121" s="41">
        <f ca="1">IFERROR(IF(ROW()&gt;ROW(EloDataCalc[#Headers])+1,_xlfn.IFNA(LOOKUP(2,1/($B$4:INDIRECT("$B"&amp;(ROW()-1))=EloDataCalc[[#This Row],[Loser]]),EloDataCalc[Game Number]),0),0),0)</f>
        <v>116</v>
      </c>
      <c r="L121" s="41">
        <f ca="1">IFERROR(IF(ROW()&gt;ROW(EloDataCalc[#Headers])+1,_xlfn.IFNA(LOOKUP(2,1/($J$4:INDIRECT("$K"&amp;(ROW()-1))=EloDataCalc[[#This Row],[Loser]]),EloDataCalc[Game Number]),0),0),0)</f>
        <v>117</v>
      </c>
      <c r="M121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2019.6978198609063</v>
      </c>
      <c r="N121" s="41">
        <f ca="1">10^(EloDataCalc[Loser Last ELO]/400)</f>
        <v>112006.84123988458</v>
      </c>
      <c r="O121" s="23">
        <f ca="1">EloDataCalc[Loser Rating]/(EloDataCalc[Winner Rating]+EloDataCalc[Loser Rating])</f>
        <v>0.43225086307620103</v>
      </c>
      <c r="P121" s="75">
        <f ca="1">kFactor[]*(0-EloDataCalc[Loser Expected Score])</f>
        <v>-12.96752589228603</v>
      </c>
      <c r="Q121" s="21">
        <f ca="1">EloDataCalc[Loser Last ELO]+EloDataCalc[[#This Row],[Loser Elo Change]]</f>
        <v>2006.7302939686203</v>
      </c>
      <c r="R121" s="4"/>
      <c r="T121" s="56">
        <f ca="1">IF(ROW()=ROW(Elos[[#Headers],[Selected Player Elo Change]])+1,2000,HLOOKUP(PlayerDashPlayer,Elos[#All],ROW()-1,FALSE))</f>
        <v>2186.1881706560066</v>
      </c>
      <c r="U121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Elo]],NA())),U120))</f>
        <v>2186.1881706560066</v>
      </c>
      <c r="V121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Elo]],NA())),V120))</f>
        <v>2186.1881706560066</v>
      </c>
      <c r="W121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Elo]],NA())),W120))</f>
        <v>2006.7302939686203</v>
      </c>
      <c r="X121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Elo]],NA())),X120))</f>
        <v>2080.0335911878105</v>
      </c>
      <c r="Y121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Elo]],NA())),Y120))</f>
        <v>2061.0199569171682</v>
      </c>
      <c r="Z121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Elo]],NA())),Z120))</f>
        <v>1942.5846893027619</v>
      </c>
      <c r="AA121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Elo]],NA())),AA120))</f>
        <v>1999.2008547862536</v>
      </c>
      <c r="AB121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Elo]],NA())),AB120))</f>
        <v>1938.2507406262234</v>
      </c>
      <c r="AC121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Elo]],NA())),AC120))</f>
        <v>1912.8862097597939</v>
      </c>
      <c r="AD121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Elo]],NA())),AD120))</f>
        <v>1882.9213265718627</v>
      </c>
      <c r="AE121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Elo]],NA())),AE120))</f>
        <v>1956.6765157011398</v>
      </c>
      <c r="AF121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Elo]],NA())),AF120))</f>
        <v>1985.3437082147036</v>
      </c>
      <c r="AG121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Elo]],NA())),AG120))</f>
        <v>1995.4963068099603</v>
      </c>
      <c r="AH121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Elo]],NA())),AH120))</f>
        <v>2014.8770095635946</v>
      </c>
      <c r="AI121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Elo]],NA())),AI120))</f>
        <v>1980.4772069423966</v>
      </c>
      <c r="AJ121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Elo]],NA())),AJ120))</f>
        <v>2014.3528000084657</v>
      </c>
      <c r="AK121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Elo]],NA())),AK120))</f>
        <v>2032.4213475401389</v>
      </c>
      <c r="AL121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Elo]],NA())),AL120))</f>
        <v>2010.5392714431</v>
      </c>
      <c r="AM121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Elo]],NA())),AM120))</f>
        <v>2000</v>
      </c>
      <c r="AN121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Elo]],NA())),AN120))</f>
        <v>2000</v>
      </c>
      <c r="AO121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Elo]],NA())),AO120))</f>
        <v>2000</v>
      </c>
    </row>
    <row r="122" spans="1:41" ht="13">
      <c r="A122" s="25">
        <f>GameData[Game Number]</f>
        <v>119</v>
      </c>
      <c r="B122" s="11" t="str">
        <f>GameData[Winner]</f>
        <v>Joe</v>
      </c>
      <c r="C122" s="11">
        <f ca="1">IFERROR(IF(ROW()&gt;ROW(EloDataCalc[#Headers])+1,_xlfn.IFNA(LOOKUP(2,1/($B$4:INDIRECT("$B"&amp;(ROW()-1))=EloDataCalc[[#This Row],[Winner]]),EloDataCalc[Game Number]),0),0),0)</f>
        <v>110</v>
      </c>
      <c r="D122" s="11">
        <f ca="1">IFERROR(IF(ROW()&gt;ROW(EloDataCalc[#Headers])+1,_xlfn.IFNA(LOOKUP(2,1/($J$4:INDIRECT("$K"&amp;(ROW()-1))=EloDataCalc[[#This Row],[Winner]]),EloDataCalc[Game Number]),0),0),0)</f>
        <v>115</v>
      </c>
      <c r="E122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1942.5846893027619</v>
      </c>
      <c r="F122" s="41">
        <f ca="1">10^(EloDataCalc[Winner Last ELO]/400)</f>
        <v>71855.78251664844</v>
      </c>
      <c r="G122" s="23">
        <f ca="1">EloDataCalc[Winner Rating]/(EloDataCalc[Winner Rating]+EloDataCalc[Loser Rating])</f>
        <v>0.41923639547379393</v>
      </c>
      <c r="H122" s="75">
        <f ca="1">+kFactor[]*(1-EloDataCalc[Winner Expected Score])</f>
        <v>17.422908135786184</v>
      </c>
      <c r="I122" s="21">
        <f ca="1">EloDataCalc[Winner Last ELO]+EloDataCalc[[#This Row],[Winner Elo Change]]</f>
        <v>1960.0075974385481</v>
      </c>
      <c r="J122" s="41" t="str">
        <f>GameData[Loser]</f>
        <v>Aaron</v>
      </c>
      <c r="K122" s="41">
        <f ca="1">IFERROR(IF(ROW()&gt;ROW(EloDataCalc[#Headers])+1,_xlfn.IFNA(LOOKUP(2,1/($B$4:INDIRECT("$B"&amp;(ROW()-1))=EloDataCalc[[#This Row],[Loser]]),EloDataCalc[Game Number]),0),0),0)</f>
        <v>112</v>
      </c>
      <c r="L122" s="41">
        <f ca="1">IFERROR(IF(ROW()&gt;ROW(EloDataCalc[#Headers])+1,_xlfn.IFNA(LOOKUP(2,1/($J$4:INDIRECT("$K"&amp;(ROW()-1))=EloDataCalc[[#This Row],[Loser]]),EloDataCalc[Game Number]),0),0),0)</f>
        <v>114</v>
      </c>
      <c r="M122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1999.2008547862536</v>
      </c>
      <c r="N122" s="41">
        <f ca="1">10^(EloDataCalc[Loser Last ELO]/400)</f>
        <v>99541.031530094013</v>
      </c>
      <c r="O122" s="23">
        <f ca="1">EloDataCalc[Loser Rating]/(EloDataCalc[Winner Rating]+EloDataCalc[Loser Rating])</f>
        <v>0.58076360452620601</v>
      </c>
      <c r="P122" s="75">
        <f ca="1">kFactor[]*(0-EloDataCalc[Loser Expected Score])</f>
        <v>-17.42290813578618</v>
      </c>
      <c r="Q122" s="21">
        <f ca="1">EloDataCalc[Loser Last ELO]+EloDataCalc[[#This Row],[Loser Elo Change]]</f>
        <v>1981.7779466504674</v>
      </c>
      <c r="R122" s="4"/>
      <c r="T122" s="56">
        <f ca="1">IF(ROW()=ROW(Elos[[#Headers],[Selected Player Elo Change]])+1,2000,HLOOKUP(PlayerDashPlayer,Elos[#All],ROW()-1,FALSE))</f>
        <v>2186.1881706560066</v>
      </c>
      <c r="U122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Elo]],NA())),U121))</f>
        <v>2186.1881706560066</v>
      </c>
      <c r="V122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Elo]],NA())),V121))</f>
        <v>2186.1881706560066</v>
      </c>
      <c r="W122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Elo]],NA())),W121))</f>
        <v>2006.7302939686203</v>
      </c>
      <c r="X122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Elo]],NA())),X121))</f>
        <v>2080.0335911878105</v>
      </c>
      <c r="Y122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Elo]],NA())),Y121))</f>
        <v>2061.0199569171682</v>
      </c>
      <c r="Z122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Elo]],NA())),Z121))</f>
        <v>1960.0075974385481</v>
      </c>
      <c r="AA122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Elo]],NA())),AA121))</f>
        <v>1981.7779466504674</v>
      </c>
      <c r="AB122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Elo]],NA())),AB121))</f>
        <v>1938.2507406262234</v>
      </c>
      <c r="AC122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Elo]],NA())),AC121))</f>
        <v>1912.8862097597939</v>
      </c>
      <c r="AD122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Elo]],NA())),AD121))</f>
        <v>1882.9213265718627</v>
      </c>
      <c r="AE122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Elo]],NA())),AE121))</f>
        <v>1956.6765157011398</v>
      </c>
      <c r="AF122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Elo]],NA())),AF121))</f>
        <v>1985.3437082147036</v>
      </c>
      <c r="AG122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Elo]],NA())),AG121))</f>
        <v>1995.4963068099603</v>
      </c>
      <c r="AH122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Elo]],NA())),AH121))</f>
        <v>2014.8770095635946</v>
      </c>
      <c r="AI122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Elo]],NA())),AI121))</f>
        <v>1980.4772069423966</v>
      </c>
      <c r="AJ122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Elo]],NA())),AJ121))</f>
        <v>2014.3528000084657</v>
      </c>
      <c r="AK122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Elo]],NA())),AK121))</f>
        <v>2032.4213475401389</v>
      </c>
      <c r="AL122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Elo]],NA())),AL121))</f>
        <v>2010.5392714431</v>
      </c>
      <c r="AM122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Elo]],NA())),AM121))</f>
        <v>2000</v>
      </c>
      <c r="AN122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Elo]],NA())),AN121))</f>
        <v>2000</v>
      </c>
      <c r="AO122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Elo]],NA())),AO121))</f>
        <v>2000</v>
      </c>
    </row>
    <row r="123" spans="1:41" ht="13">
      <c r="A123" s="25">
        <f>GameData[Game Number]</f>
        <v>120</v>
      </c>
      <c r="B123" s="11" t="str">
        <f>GameData[Winner]</f>
        <v>Joe</v>
      </c>
      <c r="C123" s="11">
        <f ca="1">IFERROR(IF(ROW()&gt;ROW(EloDataCalc[#Headers])+1,_xlfn.IFNA(LOOKUP(2,1/($B$4:INDIRECT("$B"&amp;(ROW()-1))=EloDataCalc[[#This Row],[Winner]]),EloDataCalc[Game Number]),0),0),0)</f>
        <v>119</v>
      </c>
      <c r="D123" s="11">
        <f ca="1">IFERROR(IF(ROW()&gt;ROW(EloDataCalc[#Headers])+1,_xlfn.IFNA(LOOKUP(2,1/($J$4:INDIRECT("$K"&amp;(ROW()-1))=EloDataCalc[[#This Row],[Winner]]),EloDataCalc[Game Number]),0),0),0)</f>
        <v>115</v>
      </c>
      <c r="E123" s="22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1960.0075974385481</v>
      </c>
      <c r="F123" s="41">
        <f ca="1">10^(EloDataCalc[Winner Last ELO]/400)</f>
        <v>79436.297493034872</v>
      </c>
      <c r="G123" s="23">
        <f ca="1">EloDataCalc[Winner Rating]/(EloDataCalc[Winner Rating]+EloDataCalc[Loser Rating])</f>
        <v>0.46871088833248964</v>
      </c>
      <c r="H123" s="75">
        <f ca="1">+kFactor[]*(1-EloDataCalc[Winner Expected Score])</f>
        <v>15.938673350025311</v>
      </c>
      <c r="I123" s="21">
        <f ca="1">EloDataCalc[Winner Last ELO]+EloDataCalc[[#This Row],[Winner Elo Change]]</f>
        <v>1975.9462707885734</v>
      </c>
      <c r="J123" s="41" t="str">
        <f>GameData[Loser]</f>
        <v>Aaron</v>
      </c>
      <c r="K123" s="41">
        <f ca="1">IFERROR(IF(ROW()&gt;ROW(EloDataCalc[#Headers])+1,_xlfn.IFNA(LOOKUP(2,1/($B$4:INDIRECT("$B"&amp;(ROW()-1))=EloDataCalc[[#This Row],[Loser]]),EloDataCalc[Game Number]),0),0),0)</f>
        <v>112</v>
      </c>
      <c r="L123" s="41">
        <f ca="1">IFERROR(IF(ROW()&gt;ROW(EloDataCalc[#Headers])+1,_xlfn.IFNA(LOOKUP(2,1/($J$4:INDIRECT("$K"&amp;(ROW()-1))=EloDataCalc[[#This Row],[Loser]]),EloDataCalc[Game Number]),0),0),0)</f>
        <v>119</v>
      </c>
      <c r="M123" s="22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1981.7779466504674</v>
      </c>
      <c r="N123" s="41">
        <f ca="1">10^(EloDataCalc[Loser Last ELO]/400)</f>
        <v>90041.944788985915</v>
      </c>
      <c r="O123" s="23">
        <f ca="1">EloDataCalc[Loser Rating]/(EloDataCalc[Winner Rating]+EloDataCalc[Loser Rating])</f>
        <v>0.53128911166751025</v>
      </c>
      <c r="P123" s="75">
        <f ca="1">kFactor[]*(0-EloDataCalc[Loser Expected Score])</f>
        <v>-15.938673350025308</v>
      </c>
      <c r="Q123" s="21">
        <f ca="1">EloDataCalc[Loser Last ELO]+EloDataCalc[[#This Row],[Loser Elo Change]]</f>
        <v>1965.8392733004421</v>
      </c>
      <c r="R123" s="4"/>
      <c r="T123" s="56">
        <f ca="1">IF(ROW()=ROW(Elos[[#Headers],[Selected Player Elo Change]])+1,2000,HLOOKUP(PlayerDashPlayer,Elos[#All],ROW()-1,FALSE))</f>
        <v>2186.1881706560066</v>
      </c>
      <c r="U123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Elo]],NA())),U122))</f>
        <v>2186.1881706560066</v>
      </c>
      <c r="V123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Elo]],NA())),V122))</f>
        <v>2186.1881706560066</v>
      </c>
      <c r="W123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Elo]],NA())),W122))</f>
        <v>2006.7302939686203</v>
      </c>
      <c r="X123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Elo]],NA())),X122))</f>
        <v>2080.0335911878105</v>
      </c>
      <c r="Y123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Elo]],NA())),Y122))</f>
        <v>2061.0199569171682</v>
      </c>
      <c r="Z123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Elo]],NA())),Z122))</f>
        <v>1975.9462707885734</v>
      </c>
      <c r="AA123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Elo]],NA())),AA122))</f>
        <v>1965.8392733004421</v>
      </c>
      <c r="AB123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Elo]],NA())),AB122))</f>
        <v>1938.2507406262234</v>
      </c>
      <c r="AC123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Elo]],NA())),AC122))</f>
        <v>1912.8862097597939</v>
      </c>
      <c r="AD123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Elo]],NA())),AD122))</f>
        <v>1882.9213265718627</v>
      </c>
      <c r="AE123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Elo]],NA())),AE122))</f>
        <v>1956.6765157011398</v>
      </c>
      <c r="AF123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Elo]],NA())),AF122))</f>
        <v>1985.3437082147036</v>
      </c>
      <c r="AG123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Elo]],NA())),AG122))</f>
        <v>1995.4963068099603</v>
      </c>
      <c r="AH123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Elo]],NA())),AH122))</f>
        <v>2014.8770095635946</v>
      </c>
      <c r="AI123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Elo]],NA())),AI122))</f>
        <v>1980.4772069423966</v>
      </c>
      <c r="AJ123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Elo]],NA())),AJ122))</f>
        <v>2014.3528000084657</v>
      </c>
      <c r="AK123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Elo]],NA())),AK122))</f>
        <v>2032.4213475401389</v>
      </c>
      <c r="AL123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Elo]],NA())),AL122))</f>
        <v>2010.5392714431</v>
      </c>
      <c r="AM123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Elo]],NA())),AM122))</f>
        <v>2000</v>
      </c>
      <c r="AN123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Elo]],NA())),AN122))</f>
        <v>2000</v>
      </c>
      <c r="AO123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Elo]],NA())),AO122))</f>
        <v>2000</v>
      </c>
    </row>
    <row r="124" spans="1:41" ht="13">
      <c r="A124" s="25">
        <f>GameData[Game Number]</f>
        <v>121</v>
      </c>
      <c r="B124" s="66" t="str">
        <f>GameData[Winner]</f>
        <v>Jason K</v>
      </c>
      <c r="C124" s="66">
        <f ca="1">IFERROR(IF(ROW()&gt;ROW(EloDataCalc[#Headers])+1,_xlfn.IFNA(LOOKUP(2,1/($B$4:INDIRECT("$B"&amp;(ROW()-1))=EloDataCalc[[#This Row],[Winner]]),EloDataCalc[Game Number]),0),0),0)</f>
        <v>106</v>
      </c>
      <c r="D124" s="66">
        <f ca="1">IFERROR(IF(ROW()&gt;ROW(EloDataCalc[#Headers])+1,_xlfn.IFNA(LOOKUP(2,1/($J$4:INDIRECT("$K"&amp;(ROW()-1))=EloDataCalc[[#This Row],[Winner]]),EloDataCalc[Game Number]),0),0),0)</f>
        <v>76</v>
      </c>
      <c r="E124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2061.0199569171682</v>
      </c>
      <c r="F124" s="66">
        <f ca="1">10^(EloDataCalc[Winner Last ELO]/400)</f>
        <v>142085.54331326645</v>
      </c>
      <c r="G124" s="68">
        <f ca="1">EloDataCalc[Winner Rating]/(EloDataCalc[Winner Rating]+EloDataCalc[Loser Rating])</f>
        <v>0.73598778056603953</v>
      </c>
      <c r="H124" s="16">
        <f ca="1">+kFactor[]*(1-EloDataCalc[Winner Expected Score])</f>
        <v>7.9203665830188141</v>
      </c>
      <c r="I124" s="21">
        <f ca="1">EloDataCalc[Winner Last ELO]+EloDataCalc[[#This Row],[Winner Elo Change]]</f>
        <v>2068.9403235001869</v>
      </c>
      <c r="J124" s="66" t="str">
        <f>GameData[Loser]</f>
        <v>Jason T</v>
      </c>
      <c r="K124" s="66">
        <f ca="1">IFERROR(IF(ROW()&gt;ROW(EloDataCalc[#Headers])+1,_xlfn.IFNA(LOOKUP(2,1/($B$4:INDIRECT("$B"&amp;(ROW()-1))=EloDataCalc[[#This Row],[Loser]]),EloDataCalc[Game Number]),0),0),0)</f>
        <v>61</v>
      </c>
      <c r="L124" s="66">
        <f ca="1">IFERROR(IF(ROW()&gt;ROW(EloDataCalc[#Headers])+1,_xlfn.IFNA(LOOKUP(2,1/($J$4:INDIRECT("$K"&amp;(ROW()-1))=EloDataCalc[[#This Row],[Loser]]),EloDataCalc[Game Number]),0),0),0)</f>
        <v>109</v>
      </c>
      <c r="M124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1882.9213265718627</v>
      </c>
      <c r="N124" s="66">
        <f ca="1">10^(EloDataCalc[Loser Last ELO]/400)</f>
        <v>50968.671804259189</v>
      </c>
      <c r="O124" s="68">
        <f ca="1">EloDataCalc[Loser Rating]/(EloDataCalc[Winner Rating]+EloDataCalc[Loser Rating])</f>
        <v>0.26401221943396047</v>
      </c>
      <c r="P124" s="16">
        <f ca="1">kFactor[]*(0-EloDataCalc[Loser Expected Score])</f>
        <v>-7.9203665830188141</v>
      </c>
      <c r="Q124" s="21">
        <f ca="1">EloDataCalc[Loser Last ELO]+EloDataCalc[[#This Row],[Loser Elo Change]]</f>
        <v>1875.0009599888438</v>
      </c>
      <c r="R124" s="4"/>
      <c r="T124" s="56">
        <f ca="1">IF(ROW()=ROW(Elos[[#Headers],[Selected Player Elo Change]])+1,2000,HLOOKUP(PlayerDashPlayer,Elos[#All],ROW()-1,FALSE))</f>
        <v>2186.1881706560066</v>
      </c>
      <c r="U124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Elo]],NA())),U123))</f>
        <v>2186.1881706560066</v>
      </c>
      <c r="V124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Elo]],NA())),V123))</f>
        <v>2186.1881706560066</v>
      </c>
      <c r="W124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Elo]],NA())),W123))</f>
        <v>2006.7302939686203</v>
      </c>
      <c r="X124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Elo]],NA())),X123))</f>
        <v>2080.0335911878105</v>
      </c>
      <c r="Y124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Elo]],NA())),Y123))</f>
        <v>2068.9403235001869</v>
      </c>
      <c r="Z124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Elo]],NA())),Z123))</f>
        <v>1975.9462707885734</v>
      </c>
      <c r="AA124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Elo]],NA())),AA123))</f>
        <v>1965.8392733004421</v>
      </c>
      <c r="AB124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Elo]],NA())),AB123))</f>
        <v>1938.2507406262234</v>
      </c>
      <c r="AC124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Elo]],NA())),AC123))</f>
        <v>1912.8862097597939</v>
      </c>
      <c r="AD124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Elo]],NA())),AD123))</f>
        <v>1875.0009599888438</v>
      </c>
      <c r="AE124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Elo]],NA())),AE123))</f>
        <v>1956.6765157011398</v>
      </c>
      <c r="AF124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Elo]],NA())),AF123))</f>
        <v>1985.3437082147036</v>
      </c>
      <c r="AG124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Elo]],NA())),AG123))</f>
        <v>1995.4963068099603</v>
      </c>
      <c r="AH124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Elo]],NA())),AH123))</f>
        <v>2014.8770095635946</v>
      </c>
      <c r="AI124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Elo]],NA())),AI123))</f>
        <v>1980.4772069423966</v>
      </c>
      <c r="AJ124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Elo]],NA())),AJ123))</f>
        <v>2014.3528000084657</v>
      </c>
      <c r="AK124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Elo]],NA())),AK123))</f>
        <v>2032.4213475401389</v>
      </c>
      <c r="AL124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Elo]],NA())),AL123))</f>
        <v>2010.5392714431</v>
      </c>
      <c r="AM124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Elo]],NA())),AM123))</f>
        <v>2000</v>
      </c>
      <c r="AN124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Elo]],NA())),AN123))</f>
        <v>2000</v>
      </c>
      <c r="AO124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Elo]],NA())),AO123))</f>
        <v>2000</v>
      </c>
    </row>
    <row r="125" spans="1:41" ht="13">
      <c r="A125" s="25">
        <f>GameData[Game Number]</f>
        <v>122</v>
      </c>
      <c r="B125" s="66" t="str">
        <f>GameData[Winner]</f>
        <v>Jason K</v>
      </c>
      <c r="C125" s="66">
        <f ca="1">IFERROR(IF(ROW()&gt;ROW(EloDataCalc[#Headers])+1,_xlfn.IFNA(LOOKUP(2,1/($B$4:INDIRECT("$B"&amp;(ROW()-1))=EloDataCalc[[#This Row],[Winner]]),EloDataCalc[Game Number]),0),0),0)</f>
        <v>121</v>
      </c>
      <c r="D125" s="66">
        <f ca="1">IFERROR(IF(ROW()&gt;ROW(EloDataCalc[#Headers])+1,_xlfn.IFNA(LOOKUP(2,1/($J$4:INDIRECT("$K"&amp;(ROW()-1))=EloDataCalc[[#This Row],[Winner]]),EloDataCalc[Game Number]),0),0),0)</f>
        <v>76</v>
      </c>
      <c r="E125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2068.9403235001869</v>
      </c>
      <c r="F125" s="66">
        <f ca="1">10^(EloDataCalc[Winner Last ELO]/400)</f>
        <v>148713.64169697487</v>
      </c>
      <c r="G125" s="68">
        <f ca="1">EloDataCalc[Winner Rating]/(EloDataCalc[Winner Rating]+EloDataCalc[Loser Rating])</f>
        <v>0.75332121981871647</v>
      </c>
      <c r="H125" s="16">
        <f ca="1">+kFactor[]*(1-EloDataCalc[Winner Expected Score])</f>
        <v>7.4003634054385063</v>
      </c>
      <c r="I125" s="21">
        <f ca="1">EloDataCalc[Winner Last ELO]+EloDataCalc[[#This Row],[Winner Elo Change]]</f>
        <v>2076.3406869056253</v>
      </c>
      <c r="J125" s="66" t="str">
        <f>GameData[Loser]</f>
        <v>Jason T</v>
      </c>
      <c r="K125" s="66">
        <f ca="1">IFERROR(IF(ROW()&gt;ROW(EloDataCalc[#Headers])+1,_xlfn.IFNA(LOOKUP(2,1/($B$4:INDIRECT("$B"&amp;(ROW()-1))=EloDataCalc[[#This Row],[Loser]]),EloDataCalc[Game Number]),0),0),0)</f>
        <v>61</v>
      </c>
      <c r="L125" s="66">
        <f ca="1">IFERROR(IF(ROW()&gt;ROW(EloDataCalc[#Headers])+1,_xlfn.IFNA(LOOKUP(2,1/($J$4:INDIRECT("$K"&amp;(ROW()-1))=EloDataCalc[[#This Row],[Loser]]),EloDataCalc[Game Number]),0),0),0)</f>
        <v>121</v>
      </c>
      <c r="M125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1875.0009599888438</v>
      </c>
      <c r="N125" s="66">
        <f ca="1">10^(EloDataCalc[Loser Last ELO]/400)</f>
        <v>48697.021622401924</v>
      </c>
      <c r="O125" s="68">
        <f ca="1">EloDataCalc[Loser Rating]/(EloDataCalc[Winner Rating]+EloDataCalc[Loser Rating])</f>
        <v>0.24667878018128356</v>
      </c>
      <c r="P125" s="16">
        <f ca="1">kFactor[]*(0-EloDataCalc[Loser Expected Score])</f>
        <v>-7.4003634054385063</v>
      </c>
      <c r="Q125" s="21">
        <f ca="1">EloDataCalc[Loser Last ELO]+EloDataCalc[[#This Row],[Loser Elo Change]]</f>
        <v>1867.6005965834051</v>
      </c>
      <c r="R125" s="4"/>
      <c r="T125" s="56">
        <f ca="1">IF(ROW()=ROW(Elos[[#Headers],[Selected Player Elo Change]])+1,2000,HLOOKUP(PlayerDashPlayer,Elos[#All],ROW()-1,FALSE))</f>
        <v>2186.1881706560066</v>
      </c>
      <c r="U125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Elo]],NA())),U124))</f>
        <v>2186.1881706560066</v>
      </c>
      <c r="V125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Elo]],NA())),V124))</f>
        <v>2186.1881706560066</v>
      </c>
      <c r="W125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Elo]],NA())),W124))</f>
        <v>2006.7302939686203</v>
      </c>
      <c r="X125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Elo]],NA())),X124))</f>
        <v>2080.0335911878105</v>
      </c>
      <c r="Y125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Elo]],NA())),Y124))</f>
        <v>2076.3406869056253</v>
      </c>
      <c r="Z125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Elo]],NA())),Z124))</f>
        <v>1975.9462707885734</v>
      </c>
      <c r="AA125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Elo]],NA())),AA124))</f>
        <v>1965.8392733004421</v>
      </c>
      <c r="AB125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Elo]],NA())),AB124))</f>
        <v>1938.2507406262234</v>
      </c>
      <c r="AC125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Elo]],NA())),AC124))</f>
        <v>1912.8862097597939</v>
      </c>
      <c r="AD125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Elo]],NA())),AD124))</f>
        <v>1867.6005965834051</v>
      </c>
      <c r="AE125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Elo]],NA())),AE124))</f>
        <v>1956.6765157011398</v>
      </c>
      <c r="AF125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Elo]],NA())),AF124))</f>
        <v>1985.3437082147036</v>
      </c>
      <c r="AG125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Elo]],NA())),AG124))</f>
        <v>1995.4963068099603</v>
      </c>
      <c r="AH125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Elo]],NA())),AH124))</f>
        <v>2014.8770095635946</v>
      </c>
      <c r="AI125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Elo]],NA())),AI124))</f>
        <v>1980.4772069423966</v>
      </c>
      <c r="AJ125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Elo]],NA())),AJ124))</f>
        <v>2014.3528000084657</v>
      </c>
      <c r="AK125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Elo]],NA())),AK124))</f>
        <v>2032.4213475401389</v>
      </c>
      <c r="AL125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Elo]],NA())),AL124))</f>
        <v>2010.5392714431</v>
      </c>
      <c r="AM125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Elo]],NA())),AM124))</f>
        <v>2000</v>
      </c>
      <c r="AN125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Elo]],NA())),AN124))</f>
        <v>2000</v>
      </c>
      <c r="AO125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Elo]],NA())),AO124))</f>
        <v>2000</v>
      </c>
    </row>
    <row r="126" spans="1:41" ht="13">
      <c r="A126" s="25">
        <f>GameData[Game Number]</f>
        <v>123</v>
      </c>
      <c r="B126" s="66" t="str">
        <f>GameData[Winner]</f>
        <v>Kevin K</v>
      </c>
      <c r="C126" s="66">
        <f ca="1">IFERROR(IF(ROW()&gt;ROW(EloDataCalc[#Headers])+1,_xlfn.IFNA(LOOKUP(2,1/($B$4:INDIRECT("$B"&amp;(ROW()-1))=EloDataCalc[[#This Row],[Winner]]),EloDataCalc[Game Number]),0),0),0)</f>
        <v>118</v>
      </c>
      <c r="D126" s="66">
        <f ca="1">IFERROR(IF(ROW()&gt;ROW(EloDataCalc[#Headers])+1,_xlfn.IFNA(LOOKUP(2,1/($J$4:INDIRECT("$K"&amp;(ROW()-1))=EloDataCalc[[#This Row],[Winner]]),EloDataCalc[Game Number]),0),0),0)</f>
        <v>108</v>
      </c>
      <c r="E126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2080.0335911878105</v>
      </c>
      <c r="F126" s="66">
        <f ca="1">10^(EloDataCalc[Winner Last ELO]/400)</f>
        <v>158519.96872169882</v>
      </c>
      <c r="G126" s="68">
        <f ca="1">EloDataCalc[Winner Rating]/(EloDataCalc[Winner Rating]+EloDataCalc[Loser Rating])</f>
        <v>0.60395400685068867</v>
      </c>
      <c r="H126" s="16">
        <f ca="1">+kFactor[]*(1-EloDataCalc[Winner Expected Score])</f>
        <v>11.88137979447934</v>
      </c>
      <c r="I126" s="21">
        <f ca="1">EloDataCalc[Winner Last ELO]+EloDataCalc[[#This Row],[Winner Elo Change]]</f>
        <v>2091.91497098229</v>
      </c>
      <c r="J126" s="66" t="str">
        <f>GameData[Loser]</f>
        <v>Jim</v>
      </c>
      <c r="K126" s="66">
        <f ca="1">IFERROR(IF(ROW()&gt;ROW(EloDataCalc[#Headers])+1,_xlfn.IFNA(LOOKUP(2,1/($B$4:INDIRECT("$B"&amp;(ROW()-1))=EloDataCalc[[#This Row],[Loser]]),EloDataCalc[Game Number]),0),0),0)</f>
        <v>116</v>
      </c>
      <c r="L126" s="66">
        <f ca="1">IFERROR(IF(ROW()&gt;ROW(EloDataCalc[#Headers])+1,_xlfn.IFNA(LOOKUP(2,1/($J$4:INDIRECT("$K"&amp;(ROW()-1))=EloDataCalc[[#This Row],[Loser]]),EloDataCalc[Game Number]),0),0),0)</f>
        <v>118</v>
      </c>
      <c r="M126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2006.7302939686203</v>
      </c>
      <c r="N126" s="66">
        <f ca="1">10^(EloDataCalc[Loser Last ELO]/400)</f>
        <v>103950.29709920265</v>
      </c>
      <c r="O126" s="68">
        <f ca="1">EloDataCalc[Loser Rating]/(EloDataCalc[Winner Rating]+EloDataCalc[Loser Rating])</f>
        <v>0.39604599314931127</v>
      </c>
      <c r="P126" s="16">
        <f ca="1">kFactor[]*(0-EloDataCalc[Loser Expected Score])</f>
        <v>-11.881379794479338</v>
      </c>
      <c r="Q126" s="21">
        <f ca="1">EloDataCalc[Loser Last ELO]+EloDataCalc[[#This Row],[Loser Elo Change]]</f>
        <v>1994.8489141741411</v>
      </c>
      <c r="R126" s="4"/>
      <c r="T126" s="56">
        <f ca="1">IF(ROW()=ROW(Elos[[#Headers],[Selected Player Elo Change]])+1,2000,HLOOKUP(PlayerDashPlayer,Elos[#All],ROW()-1,FALSE))</f>
        <v>2186.1881706560066</v>
      </c>
      <c r="U126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Elo]],NA())),U125))</f>
        <v>2186.1881706560066</v>
      </c>
      <c r="V126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Elo]],NA())),V125))</f>
        <v>2186.1881706560066</v>
      </c>
      <c r="W126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Elo]],NA())),W125))</f>
        <v>1994.8489141741411</v>
      </c>
      <c r="X126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Elo]],NA())),X125))</f>
        <v>2091.91497098229</v>
      </c>
      <c r="Y126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Elo]],NA())),Y125))</f>
        <v>2076.3406869056253</v>
      </c>
      <c r="Z126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Elo]],NA())),Z125))</f>
        <v>1975.9462707885734</v>
      </c>
      <c r="AA126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Elo]],NA())),AA125))</f>
        <v>1965.8392733004421</v>
      </c>
      <c r="AB126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Elo]],NA())),AB125))</f>
        <v>1938.2507406262234</v>
      </c>
      <c r="AC126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Elo]],NA())),AC125))</f>
        <v>1912.8862097597939</v>
      </c>
      <c r="AD126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Elo]],NA())),AD125))</f>
        <v>1867.6005965834051</v>
      </c>
      <c r="AE126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Elo]],NA())),AE125))</f>
        <v>1956.6765157011398</v>
      </c>
      <c r="AF126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Elo]],NA())),AF125))</f>
        <v>1985.3437082147036</v>
      </c>
      <c r="AG126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Elo]],NA())),AG125))</f>
        <v>1995.4963068099603</v>
      </c>
      <c r="AH126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Elo]],NA())),AH125))</f>
        <v>2014.8770095635946</v>
      </c>
      <c r="AI126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Elo]],NA())),AI125))</f>
        <v>1980.4772069423966</v>
      </c>
      <c r="AJ126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Elo]],NA())),AJ125))</f>
        <v>2014.3528000084657</v>
      </c>
      <c r="AK126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Elo]],NA())),AK125))</f>
        <v>2032.4213475401389</v>
      </c>
      <c r="AL126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Elo]],NA())),AL125))</f>
        <v>2010.5392714431</v>
      </c>
      <c r="AM126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Elo]],NA())),AM125))</f>
        <v>2000</v>
      </c>
      <c r="AN126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Elo]],NA())),AN125))</f>
        <v>2000</v>
      </c>
      <c r="AO126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Elo]],NA())),AO125))</f>
        <v>2000</v>
      </c>
    </row>
    <row r="127" spans="1:41" ht="13">
      <c r="A127" s="25">
        <f>GameData[Game Number]</f>
        <v>124</v>
      </c>
      <c r="B127" s="66" t="str">
        <f>GameData[Winner]</f>
        <v>Jason T</v>
      </c>
      <c r="C127" s="66">
        <f ca="1">IFERROR(IF(ROW()&gt;ROW(EloDataCalc[#Headers])+1,_xlfn.IFNA(LOOKUP(2,1/($B$4:INDIRECT("$B"&amp;(ROW()-1))=EloDataCalc[[#This Row],[Winner]]),EloDataCalc[Game Number]),0),0),0)</f>
        <v>61</v>
      </c>
      <c r="D127" s="66">
        <f ca="1">IFERROR(IF(ROW()&gt;ROW(EloDataCalc[#Headers])+1,_xlfn.IFNA(LOOKUP(2,1/($J$4:INDIRECT("$K"&amp;(ROW()-1))=EloDataCalc[[#This Row],[Winner]]),EloDataCalc[Game Number]),0),0),0)</f>
        <v>122</v>
      </c>
      <c r="E127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1867.6005965834051</v>
      </c>
      <c r="F127" s="66">
        <f ca="1">10^(EloDataCalc[Winner Last ELO]/400)</f>
        <v>46666.098292341558</v>
      </c>
      <c r="G127" s="68">
        <f ca="1">EloDataCalc[Winner Rating]/(EloDataCalc[Winner Rating]+EloDataCalc[Loser Rating])</f>
        <v>0.30516513538943207</v>
      </c>
      <c r="H127" s="16">
        <f ca="1">+kFactor[]*(1-EloDataCalc[Winner Expected Score])</f>
        <v>20.845045938317039</v>
      </c>
      <c r="I127" s="21">
        <f ca="1">EloDataCalc[Winner Last ELO]+EloDataCalc[[#This Row],[Winner Elo Change]]</f>
        <v>1888.4456425217222</v>
      </c>
      <c r="J127" s="66" t="str">
        <f>GameData[Loser]</f>
        <v>Jon</v>
      </c>
      <c r="K127" s="66">
        <f ca="1">IFERROR(IF(ROW()&gt;ROW(EloDataCalc[#Headers])+1,_xlfn.IFNA(LOOKUP(2,1/($B$4:INDIRECT("$B"&amp;(ROW()-1))=EloDataCalc[[#This Row],[Loser]]),EloDataCalc[Game Number]),0),0),0)</f>
        <v>109</v>
      </c>
      <c r="L127" s="66">
        <f ca="1">IFERROR(IF(ROW()&gt;ROW(EloDataCalc[#Headers])+1,_xlfn.IFNA(LOOKUP(2,1/($J$4:INDIRECT("$K"&amp;(ROW()-1))=EloDataCalc[[#This Row],[Loser]]),EloDataCalc[Game Number]),0),0),0)</f>
        <v>0</v>
      </c>
      <c r="M127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2010.5392714431</v>
      </c>
      <c r="N127" s="66">
        <f ca="1">10^(EloDataCalc[Loser Last ELO]/400)</f>
        <v>106254.70713580571</v>
      </c>
      <c r="O127" s="68">
        <f ca="1">EloDataCalc[Loser Rating]/(EloDataCalc[Winner Rating]+EloDataCalc[Loser Rating])</f>
        <v>0.69483486461056798</v>
      </c>
      <c r="P127" s="16">
        <f ca="1">kFactor[]*(0-EloDataCalc[Loser Expected Score])</f>
        <v>-20.845045938317039</v>
      </c>
      <c r="Q127" s="21">
        <f ca="1">EloDataCalc[Loser Last ELO]+EloDataCalc[[#This Row],[Loser Elo Change]]</f>
        <v>1989.6942255047829</v>
      </c>
      <c r="R127" s="4"/>
      <c r="T127" s="56">
        <f ca="1">IF(ROW()=ROW(Elos[[#Headers],[Selected Player Elo Change]])+1,2000,HLOOKUP(PlayerDashPlayer,Elos[#All],ROW()-1,FALSE))</f>
        <v>2186.1881706560066</v>
      </c>
      <c r="U127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Elo]],NA())),U126))</f>
        <v>2186.1881706560066</v>
      </c>
      <c r="V127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Elo]],NA())),V126))</f>
        <v>2186.1881706560066</v>
      </c>
      <c r="W127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Elo]],NA())),W126))</f>
        <v>1994.8489141741411</v>
      </c>
      <c r="X127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Elo]],NA())),X126))</f>
        <v>2091.91497098229</v>
      </c>
      <c r="Y127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Elo]],NA())),Y126))</f>
        <v>2076.3406869056253</v>
      </c>
      <c r="Z127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Elo]],NA())),Z126))</f>
        <v>1975.9462707885734</v>
      </c>
      <c r="AA127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Elo]],NA())),AA126))</f>
        <v>1965.8392733004421</v>
      </c>
      <c r="AB127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Elo]],NA())),AB126))</f>
        <v>1938.2507406262234</v>
      </c>
      <c r="AC127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Elo]],NA())),AC126))</f>
        <v>1912.8862097597939</v>
      </c>
      <c r="AD127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Elo]],NA())),AD126))</f>
        <v>1888.4456425217222</v>
      </c>
      <c r="AE127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Elo]],NA())),AE126))</f>
        <v>1956.6765157011398</v>
      </c>
      <c r="AF127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Elo]],NA())),AF126))</f>
        <v>1985.3437082147036</v>
      </c>
      <c r="AG127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Elo]],NA())),AG126))</f>
        <v>1995.4963068099603</v>
      </c>
      <c r="AH127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Elo]],NA())),AH126))</f>
        <v>2014.8770095635946</v>
      </c>
      <c r="AI127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Elo]],NA())),AI126))</f>
        <v>1980.4772069423966</v>
      </c>
      <c r="AJ127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Elo]],NA())),AJ126))</f>
        <v>2014.3528000084657</v>
      </c>
      <c r="AK127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Elo]],NA())),AK126))</f>
        <v>2032.4213475401389</v>
      </c>
      <c r="AL127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Elo]],NA())),AL126))</f>
        <v>1989.6942255047829</v>
      </c>
      <c r="AM127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Elo]],NA())),AM126))</f>
        <v>2000</v>
      </c>
      <c r="AN127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Elo]],NA())),AN126))</f>
        <v>2000</v>
      </c>
      <c r="AO127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Elo]],NA())),AO126))</f>
        <v>2000</v>
      </c>
    </row>
    <row r="128" spans="1:41" ht="13">
      <c r="A128" s="25">
        <f>GameData[Game Number]</f>
        <v>125</v>
      </c>
      <c r="B128" s="66" t="str">
        <f>GameData[Winner]</f>
        <v>Jason T</v>
      </c>
      <c r="C128" s="66">
        <f ca="1">IFERROR(IF(ROW()&gt;ROW(EloDataCalc[#Headers])+1,_xlfn.IFNA(LOOKUP(2,1/($B$4:INDIRECT("$B"&amp;(ROW()-1))=EloDataCalc[[#This Row],[Winner]]),EloDataCalc[Game Number]),0),0),0)</f>
        <v>124</v>
      </c>
      <c r="D128" s="66">
        <f ca="1">IFERROR(IF(ROW()&gt;ROW(EloDataCalc[#Headers])+1,_xlfn.IFNA(LOOKUP(2,1/($J$4:INDIRECT("$K"&amp;(ROW()-1))=EloDataCalc[[#This Row],[Winner]]),EloDataCalc[Game Number]),0),0),0)</f>
        <v>122</v>
      </c>
      <c r="E128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1888.4456425217222</v>
      </c>
      <c r="F128" s="66">
        <f ca="1">10^(EloDataCalc[Winner Last ELO]/400)</f>
        <v>52615.549004889348</v>
      </c>
      <c r="G128" s="68">
        <f ca="1">EloDataCalc[Winner Rating]/(EloDataCalc[Winner Rating]+EloDataCalc[Loser Rating])</f>
        <v>0.25320130486961823</v>
      </c>
      <c r="H128" s="16">
        <f ca="1">+kFactor[]*(1-EloDataCalc[Winner Expected Score])</f>
        <v>22.403960853911453</v>
      </c>
      <c r="I128" s="21">
        <f ca="1">EloDataCalc[Winner Last ELO]+EloDataCalc[[#This Row],[Winner Elo Change]]</f>
        <v>1910.8496033756337</v>
      </c>
      <c r="J128" s="66" t="str">
        <f>GameData[Loser]</f>
        <v>Jason K</v>
      </c>
      <c r="K128" s="66">
        <f ca="1">IFERROR(IF(ROW()&gt;ROW(EloDataCalc[#Headers])+1,_xlfn.IFNA(LOOKUP(2,1/($B$4:INDIRECT("$B"&amp;(ROW()-1))=EloDataCalc[[#This Row],[Loser]]),EloDataCalc[Game Number]),0),0),0)</f>
        <v>122</v>
      </c>
      <c r="L128" s="66">
        <f ca="1">IFERROR(IF(ROW()&gt;ROW(EloDataCalc[#Headers])+1,_xlfn.IFNA(LOOKUP(2,1/($J$4:INDIRECT("$K"&amp;(ROW()-1))=EloDataCalc[[#This Row],[Loser]]),EloDataCalc[Game Number]),0),0),0)</f>
        <v>76</v>
      </c>
      <c r="M128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2076.3406869056253</v>
      </c>
      <c r="N128" s="66">
        <f ca="1">10^(EloDataCalc[Loser Last ELO]/400)</f>
        <v>155185.70633217474</v>
      </c>
      <c r="O128" s="68">
        <f ca="1">EloDataCalc[Loser Rating]/(EloDataCalc[Winner Rating]+EloDataCalc[Loser Rating])</f>
        <v>0.74679869513038177</v>
      </c>
      <c r="P128" s="16">
        <f ca="1">kFactor[]*(0-EloDataCalc[Loser Expected Score])</f>
        <v>-22.403960853911453</v>
      </c>
      <c r="Q128" s="21">
        <f ca="1">EloDataCalc[Loser Last ELO]+EloDataCalc[[#This Row],[Loser Elo Change]]</f>
        <v>2053.9367260517138</v>
      </c>
      <c r="R128" s="4"/>
      <c r="T128" s="56">
        <f ca="1">IF(ROW()=ROW(Elos[[#Headers],[Selected Player Elo Change]])+1,2000,HLOOKUP(PlayerDashPlayer,Elos[#All],ROW()-1,FALSE))</f>
        <v>2186.1881706560066</v>
      </c>
      <c r="U128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Elo]],NA())),U127))</f>
        <v>2186.1881706560066</v>
      </c>
      <c r="V128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Elo]],NA())),V127))</f>
        <v>2186.1881706560066</v>
      </c>
      <c r="W128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Elo]],NA())),W127))</f>
        <v>1994.8489141741411</v>
      </c>
      <c r="X128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Elo]],NA())),X127))</f>
        <v>2091.91497098229</v>
      </c>
      <c r="Y128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Elo]],NA())),Y127))</f>
        <v>2053.9367260517138</v>
      </c>
      <c r="Z128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Elo]],NA())),Z127))</f>
        <v>1975.9462707885734</v>
      </c>
      <c r="AA128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Elo]],NA())),AA127))</f>
        <v>1965.8392733004421</v>
      </c>
      <c r="AB128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Elo]],NA())),AB127))</f>
        <v>1938.2507406262234</v>
      </c>
      <c r="AC128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Elo]],NA())),AC127))</f>
        <v>1912.8862097597939</v>
      </c>
      <c r="AD128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Elo]],NA())),AD127))</f>
        <v>1910.8496033756337</v>
      </c>
      <c r="AE128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Elo]],NA())),AE127))</f>
        <v>1956.6765157011398</v>
      </c>
      <c r="AF128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Elo]],NA())),AF127))</f>
        <v>1985.3437082147036</v>
      </c>
      <c r="AG128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Elo]],NA())),AG127))</f>
        <v>1995.4963068099603</v>
      </c>
      <c r="AH128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Elo]],NA())),AH127))</f>
        <v>2014.8770095635946</v>
      </c>
      <c r="AI128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Elo]],NA())),AI127))</f>
        <v>1980.4772069423966</v>
      </c>
      <c r="AJ128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Elo]],NA())),AJ127))</f>
        <v>2014.3528000084657</v>
      </c>
      <c r="AK128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Elo]],NA())),AK127))</f>
        <v>2032.4213475401389</v>
      </c>
      <c r="AL128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Elo]],NA())),AL127))</f>
        <v>1989.6942255047829</v>
      </c>
      <c r="AM128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Elo]],NA())),AM127))</f>
        <v>2000</v>
      </c>
      <c r="AN128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Elo]],NA())),AN127))</f>
        <v>2000</v>
      </c>
      <c r="AO128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Elo]],NA())),AO127))</f>
        <v>2000</v>
      </c>
    </row>
    <row r="129" spans="1:41" ht="13">
      <c r="A129" s="25">
        <f>GameData[Game Number]</f>
        <v>126</v>
      </c>
      <c r="B129" s="66" t="str">
        <f>GameData[Winner]</f>
        <v>Joe</v>
      </c>
      <c r="C129" s="66">
        <f ca="1">IFERROR(IF(ROW()&gt;ROW(EloDataCalc[#Headers])+1,_xlfn.IFNA(LOOKUP(2,1/($B$4:INDIRECT("$B"&amp;(ROW()-1))=EloDataCalc[[#This Row],[Winner]]),EloDataCalc[Game Number]),0),0),0)</f>
        <v>120</v>
      </c>
      <c r="D129" s="66">
        <f ca="1">IFERROR(IF(ROW()&gt;ROW(EloDataCalc[#Headers])+1,_xlfn.IFNA(LOOKUP(2,1/($J$4:INDIRECT("$K"&amp;(ROW()-1))=EloDataCalc[[#This Row],[Winner]]),EloDataCalc[Game Number]),0),0),0)</f>
        <v>115</v>
      </c>
      <c r="E129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1975.9462707885734</v>
      </c>
      <c r="F129" s="66">
        <f ca="1">10^(EloDataCalc[Winner Last ELO]/400)</f>
        <v>87069.42511044252</v>
      </c>
      <c r="G129" s="68">
        <f ca="1">EloDataCalc[Winner Rating]/(EloDataCalc[Winner Rating]+EloDataCalc[Loser Rating])</f>
        <v>0.38961064427037656</v>
      </c>
      <c r="H129" s="16">
        <f ca="1">+kFactor[]*(1-EloDataCalc[Winner Expected Score])</f>
        <v>18.311680671888702</v>
      </c>
      <c r="I129" s="21">
        <f ca="1">EloDataCalc[Winner Last ELO]+EloDataCalc[[#This Row],[Winner Elo Change]]</f>
        <v>1994.2579514604622</v>
      </c>
      <c r="J129" s="66" t="str">
        <f>GameData[Loser]</f>
        <v>Jason K</v>
      </c>
      <c r="K129" s="66">
        <f ca="1">IFERROR(IF(ROW()&gt;ROW(EloDataCalc[#Headers])+1,_xlfn.IFNA(LOOKUP(2,1/($B$4:INDIRECT("$B"&amp;(ROW()-1))=EloDataCalc[[#This Row],[Loser]]),EloDataCalc[Game Number]),0),0),0)</f>
        <v>122</v>
      </c>
      <c r="L129" s="66">
        <f ca="1">IFERROR(IF(ROW()&gt;ROW(EloDataCalc[#Headers])+1,_xlfn.IFNA(LOOKUP(2,1/($J$4:INDIRECT("$K"&amp;(ROW()-1))=EloDataCalc[[#This Row],[Loser]]),EloDataCalc[Game Number]),0),0),0)</f>
        <v>125</v>
      </c>
      <c r="M129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2053.9367260517138</v>
      </c>
      <c r="N129" s="66">
        <f ca="1">10^(EloDataCalc[Loser Last ELO]/400)</f>
        <v>136408.61993500878</v>
      </c>
      <c r="O129" s="68">
        <f ca="1">EloDataCalc[Loser Rating]/(EloDataCalc[Winner Rating]+EloDataCalc[Loser Rating])</f>
        <v>0.61038935572962338</v>
      </c>
      <c r="P129" s="16">
        <f ca="1">kFactor[]*(0-EloDataCalc[Loser Expected Score])</f>
        <v>-18.311680671888702</v>
      </c>
      <c r="Q129" s="21">
        <f ca="1">EloDataCalc[Loser Last ELO]+EloDataCalc[[#This Row],[Loser Elo Change]]</f>
        <v>2035.625045379825</v>
      </c>
      <c r="R129" s="4"/>
      <c r="T129" s="56">
        <f ca="1">IF(ROW()=ROW(Elos[[#Headers],[Selected Player Elo Change]])+1,2000,HLOOKUP(PlayerDashPlayer,Elos[#All],ROW()-1,FALSE))</f>
        <v>2186.1881706560066</v>
      </c>
      <c r="U129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Elo]],NA())),U128))</f>
        <v>2186.1881706560066</v>
      </c>
      <c r="V129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Elo]],NA())),V128))</f>
        <v>2186.1881706560066</v>
      </c>
      <c r="W129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Elo]],NA())),W128))</f>
        <v>1994.8489141741411</v>
      </c>
      <c r="X129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Elo]],NA())),X128))</f>
        <v>2091.91497098229</v>
      </c>
      <c r="Y129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Elo]],NA())),Y128))</f>
        <v>2035.625045379825</v>
      </c>
      <c r="Z129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Elo]],NA())),Z128))</f>
        <v>1994.2579514604622</v>
      </c>
      <c r="AA129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Elo]],NA())),AA128))</f>
        <v>1965.8392733004421</v>
      </c>
      <c r="AB129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Elo]],NA())),AB128))</f>
        <v>1938.2507406262234</v>
      </c>
      <c r="AC129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Elo]],NA())),AC128))</f>
        <v>1912.8862097597939</v>
      </c>
      <c r="AD129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Elo]],NA())),AD128))</f>
        <v>1910.8496033756337</v>
      </c>
      <c r="AE129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Elo]],NA())),AE128))</f>
        <v>1956.6765157011398</v>
      </c>
      <c r="AF129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Elo]],NA())),AF128))</f>
        <v>1985.3437082147036</v>
      </c>
      <c r="AG129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Elo]],NA())),AG128))</f>
        <v>1995.4963068099603</v>
      </c>
      <c r="AH129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Elo]],NA())),AH128))</f>
        <v>2014.8770095635946</v>
      </c>
      <c r="AI129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Elo]],NA())),AI128))</f>
        <v>1980.4772069423966</v>
      </c>
      <c r="AJ129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Elo]],NA())),AJ128))</f>
        <v>2014.3528000084657</v>
      </c>
      <c r="AK129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Elo]],NA())),AK128))</f>
        <v>2032.4213475401389</v>
      </c>
      <c r="AL129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Elo]],NA())),AL128))</f>
        <v>1989.6942255047829</v>
      </c>
      <c r="AM129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Elo]],NA())),AM128))</f>
        <v>2000</v>
      </c>
      <c r="AN129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Elo]],NA())),AN128))</f>
        <v>2000</v>
      </c>
      <c r="AO129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Elo]],NA())),AO128))</f>
        <v>2000</v>
      </c>
    </row>
    <row r="130" spans="1:41" ht="13">
      <c r="A130" s="25">
        <f>GameData[Game Number]</f>
        <v>127</v>
      </c>
      <c r="B130" s="66" t="str">
        <f>GameData[Winner]</f>
        <v>Jason T</v>
      </c>
      <c r="C130" s="66">
        <f ca="1">IFERROR(IF(ROW()&gt;ROW(EloDataCalc[#Headers])+1,_xlfn.IFNA(LOOKUP(2,1/($B$4:INDIRECT("$B"&amp;(ROW()-1))=EloDataCalc[[#This Row],[Winner]]),EloDataCalc[Game Number]),0),0),0)</f>
        <v>125</v>
      </c>
      <c r="D130" s="66">
        <f ca="1">IFERROR(IF(ROW()&gt;ROW(EloDataCalc[#Headers])+1,_xlfn.IFNA(LOOKUP(2,1/($J$4:INDIRECT("$K"&amp;(ROW()-1))=EloDataCalc[[#This Row],[Winner]]),EloDataCalc[Game Number]),0),0),0)</f>
        <v>122</v>
      </c>
      <c r="E130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1910.8496033756337</v>
      </c>
      <c r="F130" s="66">
        <f ca="1">10^(EloDataCalc[Winner Last ELO]/400)</f>
        <v>59858.248989463806</v>
      </c>
      <c r="G130" s="68">
        <f ca="1">EloDataCalc[Winner Rating]/(EloDataCalc[Winner Rating]+EloDataCalc[Loser Rating])</f>
        <v>0.38221976402208457</v>
      </c>
      <c r="H130" s="16">
        <f ca="1">+kFactor[]*(1-EloDataCalc[Winner Expected Score])</f>
        <v>18.533407079337461</v>
      </c>
      <c r="I130" s="21">
        <f ca="1">EloDataCalc[Winner Last ELO]+EloDataCalc[[#This Row],[Winner Elo Change]]</f>
        <v>1929.3830104549711</v>
      </c>
      <c r="J130" s="66" t="str">
        <f>GameData[Loser]</f>
        <v>Joe</v>
      </c>
      <c r="K130" s="66">
        <f ca="1">IFERROR(IF(ROW()&gt;ROW(EloDataCalc[#Headers])+1,_xlfn.IFNA(LOOKUP(2,1/($B$4:INDIRECT("$B"&amp;(ROW()-1))=EloDataCalc[[#This Row],[Loser]]),EloDataCalc[Game Number]),0),0),0)</f>
        <v>126</v>
      </c>
      <c r="L130" s="66">
        <f ca="1">IFERROR(IF(ROW()&gt;ROW(EloDataCalc[#Headers])+1,_xlfn.IFNA(LOOKUP(2,1/($J$4:INDIRECT("$K"&amp;(ROW()-1))=EloDataCalc[[#This Row],[Loser]]),EloDataCalc[Game Number]),0),0),0)</f>
        <v>115</v>
      </c>
      <c r="M130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1994.2579514604622</v>
      </c>
      <c r="N130" s="66">
        <f ca="1">10^(EloDataCalc[Loser Last ELO]/400)</f>
        <v>96748.64218638133</v>
      </c>
      <c r="O130" s="68">
        <f ca="1">EloDataCalc[Loser Rating]/(EloDataCalc[Winner Rating]+EloDataCalc[Loser Rating])</f>
        <v>0.61778023597791543</v>
      </c>
      <c r="P130" s="16">
        <f ca="1">kFactor[]*(0-EloDataCalc[Loser Expected Score])</f>
        <v>-18.533407079337461</v>
      </c>
      <c r="Q130" s="21">
        <f ca="1">EloDataCalc[Loser Last ELO]+EloDataCalc[[#This Row],[Loser Elo Change]]</f>
        <v>1975.7245443811248</v>
      </c>
      <c r="R130" s="4"/>
      <c r="T130" s="56">
        <f ca="1">IF(ROW()=ROW(Elos[[#Headers],[Selected Player Elo Change]])+1,2000,HLOOKUP(PlayerDashPlayer,Elos[#All],ROW()-1,FALSE))</f>
        <v>2186.1881706560066</v>
      </c>
      <c r="U130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Elo]],NA())),U129))</f>
        <v>2186.1881706560066</v>
      </c>
      <c r="V130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Elo]],NA())),V129))</f>
        <v>2186.1881706560066</v>
      </c>
      <c r="W130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Elo]],NA())),W129))</f>
        <v>1994.8489141741411</v>
      </c>
      <c r="X130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Elo]],NA())),X129))</f>
        <v>2091.91497098229</v>
      </c>
      <c r="Y130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Elo]],NA())),Y129))</f>
        <v>2035.625045379825</v>
      </c>
      <c r="Z130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Elo]],NA())),Z129))</f>
        <v>1975.7245443811248</v>
      </c>
      <c r="AA130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Elo]],NA())),AA129))</f>
        <v>1965.8392733004421</v>
      </c>
      <c r="AB130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Elo]],NA())),AB129))</f>
        <v>1938.2507406262234</v>
      </c>
      <c r="AC130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Elo]],NA())),AC129))</f>
        <v>1912.8862097597939</v>
      </c>
      <c r="AD130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Elo]],NA())),AD129))</f>
        <v>1929.3830104549711</v>
      </c>
      <c r="AE130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Elo]],NA())),AE129))</f>
        <v>1956.6765157011398</v>
      </c>
      <c r="AF130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Elo]],NA())),AF129))</f>
        <v>1985.3437082147036</v>
      </c>
      <c r="AG130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Elo]],NA())),AG129))</f>
        <v>1995.4963068099603</v>
      </c>
      <c r="AH130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Elo]],NA())),AH129))</f>
        <v>2014.8770095635946</v>
      </c>
      <c r="AI130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Elo]],NA())),AI129))</f>
        <v>1980.4772069423966</v>
      </c>
      <c r="AJ130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Elo]],NA())),AJ129))</f>
        <v>2014.3528000084657</v>
      </c>
      <c r="AK130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Elo]],NA())),AK129))</f>
        <v>2032.4213475401389</v>
      </c>
      <c r="AL130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Elo]],NA())),AL129))</f>
        <v>1989.6942255047829</v>
      </c>
      <c r="AM130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Elo]],NA())),AM129))</f>
        <v>2000</v>
      </c>
      <c r="AN130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Elo]],NA())),AN129))</f>
        <v>2000</v>
      </c>
      <c r="AO130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Elo]],NA())),AO129))</f>
        <v>2000</v>
      </c>
    </row>
    <row r="131" spans="1:41" ht="13">
      <c r="A131" s="25">
        <f>GameData[Game Number]</f>
        <v>128</v>
      </c>
      <c r="B131" s="66" t="str">
        <f>GameData[Winner]</f>
        <v>Kevin K</v>
      </c>
      <c r="C131" s="66">
        <f ca="1">IFERROR(IF(ROW()&gt;ROW(EloDataCalc[#Headers])+1,_xlfn.IFNA(LOOKUP(2,1/($B$4:INDIRECT("$B"&amp;(ROW()-1))=EloDataCalc[[#This Row],[Winner]]),EloDataCalc[Game Number]),0),0),0)</f>
        <v>123</v>
      </c>
      <c r="D131" s="66">
        <f ca="1">IFERROR(IF(ROW()&gt;ROW(EloDataCalc[#Headers])+1,_xlfn.IFNA(LOOKUP(2,1/($J$4:INDIRECT("$K"&amp;(ROW()-1))=EloDataCalc[[#This Row],[Winner]]),EloDataCalc[Game Number]),0),0),0)</f>
        <v>108</v>
      </c>
      <c r="E131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2091.91497098229</v>
      </c>
      <c r="F131" s="66">
        <f ca="1">10^(EloDataCalc[Winner Last ELO]/400)</f>
        <v>169741.26227001895</v>
      </c>
      <c r="G131" s="68">
        <f ca="1">EloDataCalc[Winner Rating]/(EloDataCalc[Winner Rating]+EloDataCalc[Loser Rating])</f>
        <v>0.63616491739539638</v>
      </c>
      <c r="H131" s="16">
        <f ca="1">+kFactor[]*(1-EloDataCalc[Winner Expected Score])</f>
        <v>10.915052478138108</v>
      </c>
      <c r="I131" s="21">
        <f ca="1">EloDataCalc[Winner Last ELO]+EloDataCalc[[#This Row],[Winner Elo Change]]</f>
        <v>2102.830023460428</v>
      </c>
      <c r="J131" s="66" t="str">
        <f>GameData[Loser]</f>
        <v>Jim</v>
      </c>
      <c r="K131" s="66">
        <f ca="1">IFERROR(IF(ROW()&gt;ROW(EloDataCalc[#Headers])+1,_xlfn.IFNA(LOOKUP(2,1/($B$4:INDIRECT("$B"&amp;(ROW()-1))=EloDataCalc[[#This Row],[Loser]]),EloDataCalc[Game Number]),0),0),0)</f>
        <v>116</v>
      </c>
      <c r="L131" s="66">
        <f ca="1">IFERROR(IF(ROW()&gt;ROW(EloDataCalc[#Headers])+1,_xlfn.IFNA(LOOKUP(2,1/($J$4:INDIRECT("$K"&amp;(ROW()-1))=EloDataCalc[[#This Row],[Loser]]),EloDataCalc[Game Number]),0),0),0)</f>
        <v>123</v>
      </c>
      <c r="M131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1994.8489141741411</v>
      </c>
      <c r="N131" s="66">
        <f ca="1">10^(EloDataCalc[Loser Last ELO]/400)</f>
        <v>97078.32747563727</v>
      </c>
      <c r="O131" s="68">
        <f ca="1">EloDataCalc[Loser Rating]/(EloDataCalc[Winner Rating]+EloDataCalc[Loser Rating])</f>
        <v>0.36383508260460357</v>
      </c>
      <c r="P131" s="16">
        <f ca="1">kFactor[]*(0-EloDataCalc[Loser Expected Score])</f>
        <v>-10.915052478138106</v>
      </c>
      <c r="Q131" s="21">
        <f ca="1">EloDataCalc[Loser Last ELO]+EloDataCalc[[#This Row],[Loser Elo Change]]</f>
        <v>1983.9338616960031</v>
      </c>
      <c r="R131" s="4"/>
      <c r="T131" s="56">
        <f ca="1">IF(ROW()=ROW(Elos[[#Headers],[Selected Player Elo Change]])+1,2000,HLOOKUP(PlayerDashPlayer,Elos[#All],ROW()-1,FALSE))</f>
        <v>2186.1881706560066</v>
      </c>
      <c r="U131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Elo]],NA())),U130))</f>
        <v>2186.1881706560066</v>
      </c>
      <c r="V131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Elo]],NA())),V130))</f>
        <v>2186.1881706560066</v>
      </c>
      <c r="W131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Elo]],NA())),W130))</f>
        <v>1983.9338616960031</v>
      </c>
      <c r="X131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Elo]],NA())),X130))</f>
        <v>2102.830023460428</v>
      </c>
      <c r="Y131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Elo]],NA())),Y130))</f>
        <v>2035.625045379825</v>
      </c>
      <c r="Z131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Elo]],NA())),Z130))</f>
        <v>1975.7245443811248</v>
      </c>
      <c r="AA131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Elo]],NA())),AA130))</f>
        <v>1965.8392733004421</v>
      </c>
      <c r="AB131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Elo]],NA())),AB130))</f>
        <v>1938.2507406262234</v>
      </c>
      <c r="AC131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Elo]],NA())),AC130))</f>
        <v>1912.8862097597939</v>
      </c>
      <c r="AD131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Elo]],NA())),AD130))</f>
        <v>1929.3830104549711</v>
      </c>
      <c r="AE131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Elo]],NA())),AE130))</f>
        <v>1956.6765157011398</v>
      </c>
      <c r="AF131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Elo]],NA())),AF130))</f>
        <v>1985.3437082147036</v>
      </c>
      <c r="AG131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Elo]],NA())),AG130))</f>
        <v>1995.4963068099603</v>
      </c>
      <c r="AH131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Elo]],NA())),AH130))</f>
        <v>2014.8770095635946</v>
      </c>
      <c r="AI131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Elo]],NA())),AI130))</f>
        <v>1980.4772069423966</v>
      </c>
      <c r="AJ131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Elo]],NA())),AJ130))</f>
        <v>2014.3528000084657</v>
      </c>
      <c r="AK131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Elo]],NA())),AK130))</f>
        <v>2032.4213475401389</v>
      </c>
      <c r="AL131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Elo]],NA())),AL130))</f>
        <v>1989.6942255047829</v>
      </c>
      <c r="AM131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Elo]],NA())),AM130))</f>
        <v>2000</v>
      </c>
      <c r="AN131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Elo]],NA())),AN130))</f>
        <v>2000</v>
      </c>
      <c r="AO131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Elo]],NA())),AO130))</f>
        <v>2000</v>
      </c>
    </row>
    <row r="132" spans="1:41" ht="13">
      <c r="A132" s="25">
        <f>GameData[Game Number]</f>
        <v>129</v>
      </c>
      <c r="B132" s="66" t="str">
        <f>GameData[Winner]</f>
        <v>Jim</v>
      </c>
      <c r="C132" s="66">
        <f ca="1">IFERROR(IF(ROW()&gt;ROW(EloDataCalc[#Headers])+1,_xlfn.IFNA(LOOKUP(2,1/($B$4:INDIRECT("$B"&amp;(ROW()-1))=EloDataCalc[[#This Row],[Winner]]),EloDataCalc[Game Number]),0),0),0)</f>
        <v>116</v>
      </c>
      <c r="D132" s="66">
        <f ca="1">IFERROR(IF(ROW()&gt;ROW(EloDataCalc[#Headers])+1,_xlfn.IFNA(LOOKUP(2,1/($J$4:INDIRECT("$K"&amp;(ROW()-1))=EloDataCalc[[#This Row],[Winner]]),EloDataCalc[Game Number]),0),0),0)</f>
        <v>128</v>
      </c>
      <c r="E132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1983.9338616960031</v>
      </c>
      <c r="F132" s="66">
        <f ca="1">10^(EloDataCalc[Winner Last ELO]/400)</f>
        <v>91166.368223249257</v>
      </c>
      <c r="G132" s="68">
        <f ca="1">EloDataCalc[Winner Rating]/(EloDataCalc[Winner Rating]+EloDataCalc[Loser Rating])</f>
        <v>0.56536702530386373</v>
      </c>
      <c r="H132" s="16">
        <f ca="1">+kFactor[]*(1-EloDataCalc[Winner Expected Score])</f>
        <v>13.038989240884089</v>
      </c>
      <c r="I132" s="21">
        <f ca="1">EloDataCalc[Winner Last ELO]+EloDataCalc[[#This Row],[Winner Elo Change]]</f>
        <v>1996.9728509368872</v>
      </c>
      <c r="J132" s="66" t="str">
        <f>GameData[Loser]</f>
        <v>Clayton</v>
      </c>
      <c r="K132" s="66">
        <f ca="1">IFERROR(IF(ROW()&gt;ROW(EloDataCalc[#Headers])+1,_xlfn.IFNA(LOOKUP(2,1/($B$4:INDIRECT("$B"&amp;(ROW()-1))=EloDataCalc[[#This Row],[Loser]]),EloDataCalc[Game Number]),0),0),0)</f>
        <v>105</v>
      </c>
      <c r="L132" s="66">
        <f ca="1">IFERROR(IF(ROW()&gt;ROW(EloDataCalc[#Headers])+1,_xlfn.IFNA(LOOKUP(2,1/($J$4:INDIRECT("$K"&amp;(ROW()-1))=EloDataCalc[[#This Row],[Loser]]),EloDataCalc[Game Number]),0),0),0)</f>
        <v>102</v>
      </c>
      <c r="M132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1938.2507406262234</v>
      </c>
      <c r="N132" s="66">
        <f ca="1">10^(EloDataCalc[Loser Last ELO]/400)</f>
        <v>70085.286264825525</v>
      </c>
      <c r="O132" s="68">
        <f ca="1">EloDataCalc[Loser Rating]/(EloDataCalc[Winner Rating]+EloDataCalc[Loser Rating])</f>
        <v>0.43463297469613638</v>
      </c>
      <c r="P132" s="16">
        <f ca="1">kFactor[]*(0-EloDataCalc[Loser Expected Score])</f>
        <v>-13.038989240884092</v>
      </c>
      <c r="Q132" s="21">
        <f ca="1">EloDataCalc[Loser Last ELO]+EloDataCalc[[#This Row],[Loser Elo Change]]</f>
        <v>1925.2117513853393</v>
      </c>
      <c r="R132" s="4"/>
      <c r="T132" s="56">
        <f ca="1">IF(ROW()=ROW(Elos[[#Headers],[Selected Player Elo Change]])+1,2000,HLOOKUP(PlayerDashPlayer,Elos[#All],ROW()-1,FALSE))</f>
        <v>2186.1881706560066</v>
      </c>
      <c r="U132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Elo]],NA())),U131))</f>
        <v>2186.1881706560066</v>
      </c>
      <c r="V132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Elo]],NA())),V131))</f>
        <v>2186.1881706560066</v>
      </c>
      <c r="W132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Elo]],NA())),W131))</f>
        <v>1996.9728509368872</v>
      </c>
      <c r="X132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Elo]],NA())),X131))</f>
        <v>2102.830023460428</v>
      </c>
      <c r="Y132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Elo]],NA())),Y131))</f>
        <v>2035.625045379825</v>
      </c>
      <c r="Z132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Elo]],NA())),Z131))</f>
        <v>1975.7245443811248</v>
      </c>
      <c r="AA132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Elo]],NA())),AA131))</f>
        <v>1965.8392733004421</v>
      </c>
      <c r="AB132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Elo]],NA())),AB131))</f>
        <v>1925.2117513853393</v>
      </c>
      <c r="AC132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Elo]],NA())),AC131))</f>
        <v>1912.8862097597939</v>
      </c>
      <c r="AD132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Elo]],NA())),AD131))</f>
        <v>1929.3830104549711</v>
      </c>
      <c r="AE132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Elo]],NA())),AE131))</f>
        <v>1956.6765157011398</v>
      </c>
      <c r="AF132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Elo]],NA())),AF131))</f>
        <v>1985.3437082147036</v>
      </c>
      <c r="AG132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Elo]],NA())),AG131))</f>
        <v>1995.4963068099603</v>
      </c>
      <c r="AH132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Elo]],NA())),AH131))</f>
        <v>2014.8770095635946</v>
      </c>
      <c r="AI132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Elo]],NA())),AI131))</f>
        <v>1980.4772069423966</v>
      </c>
      <c r="AJ132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Elo]],NA())),AJ131))</f>
        <v>2014.3528000084657</v>
      </c>
      <c r="AK132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Elo]],NA())),AK131))</f>
        <v>2032.4213475401389</v>
      </c>
      <c r="AL132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Elo]],NA())),AL131))</f>
        <v>1989.6942255047829</v>
      </c>
      <c r="AM132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Elo]],NA())),AM131))</f>
        <v>2000</v>
      </c>
      <c r="AN132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Elo]],NA())),AN131))</f>
        <v>2000</v>
      </c>
      <c r="AO132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Elo]],NA())),AO131))</f>
        <v>2000</v>
      </c>
    </row>
    <row r="133" spans="1:41" ht="13">
      <c r="A133" s="25">
        <f>GameData[Game Number]</f>
        <v>130</v>
      </c>
      <c r="B133" s="66" t="str">
        <f>GameData[Winner]</f>
        <v>Clayton</v>
      </c>
      <c r="C133" s="66">
        <f ca="1">IFERROR(IF(ROW()&gt;ROW(EloDataCalc[#Headers])+1,_xlfn.IFNA(LOOKUP(2,1/($B$4:INDIRECT("$B"&amp;(ROW()-1))=EloDataCalc[[#This Row],[Winner]]),EloDataCalc[Game Number]),0),0),0)</f>
        <v>105</v>
      </c>
      <c r="D133" s="66">
        <f ca="1">IFERROR(IF(ROW()&gt;ROW(EloDataCalc[#Headers])+1,_xlfn.IFNA(LOOKUP(2,1/($J$4:INDIRECT("$K"&amp;(ROW()-1))=EloDataCalc[[#This Row],[Winner]]),EloDataCalc[Game Number]),0),0),0)</f>
        <v>129</v>
      </c>
      <c r="E133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1925.2117513853393</v>
      </c>
      <c r="F133" s="66">
        <f ca="1">10^(EloDataCalc[Winner Last ELO]/400)</f>
        <v>65017.367077136441</v>
      </c>
      <c r="G133" s="68">
        <f ca="1">EloDataCalc[Winner Rating]/(EloDataCalc[Winner Rating]+EloDataCalc[Loser Rating])</f>
        <v>0.42113068682378019</v>
      </c>
      <c r="H133" s="16">
        <f ca="1">+kFactor[]*(1-EloDataCalc[Winner Expected Score])</f>
        <v>17.366079395286594</v>
      </c>
      <c r="I133" s="21">
        <f ca="1">EloDataCalc[Winner Last ELO]+EloDataCalc[[#This Row],[Winner Elo Change]]</f>
        <v>1942.5778307806258</v>
      </c>
      <c r="J133" s="66" t="str">
        <f>GameData[Loser]</f>
        <v>Kevin L</v>
      </c>
      <c r="K133" s="66">
        <f ca="1">IFERROR(IF(ROW()&gt;ROW(EloDataCalc[#Headers])+1,_xlfn.IFNA(LOOKUP(2,1/($B$4:INDIRECT("$B"&amp;(ROW()-1))=EloDataCalc[[#This Row],[Loser]]),EloDataCalc[Game Number]),0),0),0)</f>
        <v>60</v>
      </c>
      <c r="L133" s="66">
        <f ca="1">IFERROR(IF(ROW()&gt;ROW(EloDataCalc[#Headers])+1,_xlfn.IFNA(LOOKUP(2,1/($J$4:INDIRECT("$K"&amp;(ROW()-1))=EloDataCalc[[#This Row],[Loser]]),EloDataCalc[Game Number]),0),0),0)</f>
        <v>111</v>
      </c>
      <c r="M133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1980.4772069423966</v>
      </c>
      <c r="N133" s="66">
        <f ca="1">10^(EloDataCalc[Loser Last ELO]/400)</f>
        <v>89370.25916664429</v>
      </c>
      <c r="O133" s="68">
        <f ca="1">EloDataCalc[Loser Rating]/(EloDataCalc[Winner Rating]+EloDataCalc[Loser Rating])</f>
        <v>0.57886931317621992</v>
      </c>
      <c r="P133" s="16">
        <f ca="1">kFactor[]*(0-EloDataCalc[Loser Expected Score])</f>
        <v>-17.366079395286597</v>
      </c>
      <c r="Q133" s="21">
        <f ca="1">EloDataCalc[Loser Last ELO]+EloDataCalc[[#This Row],[Loser Elo Change]]</f>
        <v>1963.1111275471101</v>
      </c>
      <c r="R133" s="4"/>
      <c r="T133" s="56">
        <f ca="1">IF(ROW()=ROW(Elos[[#Headers],[Selected Player Elo Change]])+1,2000,HLOOKUP(PlayerDashPlayer,Elos[#All],ROW()-1,FALSE))</f>
        <v>2186.1881706560066</v>
      </c>
      <c r="U133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Elo]],NA())),U132))</f>
        <v>2186.1881706560066</v>
      </c>
      <c r="V133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Elo]],NA())),V132))</f>
        <v>2186.1881706560066</v>
      </c>
      <c r="W133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Elo]],NA())),W132))</f>
        <v>1996.9728509368872</v>
      </c>
      <c r="X133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Elo]],NA())),X132))</f>
        <v>2102.830023460428</v>
      </c>
      <c r="Y133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Elo]],NA())),Y132))</f>
        <v>2035.625045379825</v>
      </c>
      <c r="Z133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Elo]],NA())),Z132))</f>
        <v>1975.7245443811248</v>
      </c>
      <c r="AA133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Elo]],NA())),AA132))</f>
        <v>1965.8392733004421</v>
      </c>
      <c r="AB133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Elo]],NA())),AB132))</f>
        <v>1942.5778307806258</v>
      </c>
      <c r="AC133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Elo]],NA())),AC132))</f>
        <v>1912.8862097597939</v>
      </c>
      <c r="AD133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Elo]],NA())),AD132))</f>
        <v>1929.3830104549711</v>
      </c>
      <c r="AE133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Elo]],NA())),AE132))</f>
        <v>1956.6765157011398</v>
      </c>
      <c r="AF133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Elo]],NA())),AF132))</f>
        <v>1985.3437082147036</v>
      </c>
      <c r="AG133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Elo]],NA())),AG132))</f>
        <v>1995.4963068099603</v>
      </c>
      <c r="AH133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Elo]],NA())),AH132))</f>
        <v>2014.8770095635946</v>
      </c>
      <c r="AI133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Elo]],NA())),AI132))</f>
        <v>1963.1111275471101</v>
      </c>
      <c r="AJ133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Elo]],NA())),AJ132))</f>
        <v>2014.3528000084657</v>
      </c>
      <c r="AK133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Elo]],NA())),AK132))</f>
        <v>2032.4213475401389</v>
      </c>
      <c r="AL133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Elo]],NA())),AL132))</f>
        <v>1989.6942255047829</v>
      </c>
      <c r="AM133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Elo]],NA())),AM132))</f>
        <v>2000</v>
      </c>
      <c r="AN133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Elo]],NA())),AN132))</f>
        <v>2000</v>
      </c>
      <c r="AO133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Elo]],NA())),AO132))</f>
        <v>2000</v>
      </c>
    </row>
    <row r="134" spans="1:41" ht="13">
      <c r="A134" s="25">
        <f>GameData[Game Number]</f>
        <v>131</v>
      </c>
      <c r="B134" s="66" t="str">
        <f>GameData[Winner]</f>
        <v>Jason K</v>
      </c>
      <c r="C134" s="66">
        <f ca="1">IFERROR(IF(ROW()&gt;ROW(EloDataCalc[#Headers])+1,_xlfn.IFNA(LOOKUP(2,1/($B$4:INDIRECT("$B"&amp;(ROW()-1))=EloDataCalc[[#This Row],[Winner]]),EloDataCalc[Game Number]),0),0),0)</f>
        <v>122</v>
      </c>
      <c r="D134" s="66">
        <f ca="1">IFERROR(IF(ROW()&gt;ROW(EloDataCalc[#Headers])+1,_xlfn.IFNA(LOOKUP(2,1/($J$4:INDIRECT("$K"&amp;(ROW()-1))=EloDataCalc[[#This Row],[Winner]]),EloDataCalc[Game Number]),0),0),0)</f>
        <v>126</v>
      </c>
      <c r="E134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2035.625045379825</v>
      </c>
      <c r="F134" s="66">
        <f ca="1">10^(EloDataCalc[Winner Last ELO]/400)</f>
        <v>122761.62072610373</v>
      </c>
      <c r="G134" s="68">
        <f ca="1">EloDataCalc[Winner Rating]/(EloDataCalc[Winner Rating]+EloDataCalc[Loser Rating])</f>
        <v>0.64830075287165057</v>
      </c>
      <c r="H134" s="16">
        <f ca="1">+kFactor[]*(1-EloDataCalc[Winner Expected Score])</f>
        <v>10.550977413850482</v>
      </c>
      <c r="I134" s="21">
        <f ca="1">EloDataCalc[Winner Last ELO]+EloDataCalc[[#This Row],[Winner Elo Change]]</f>
        <v>2046.1760227936754</v>
      </c>
      <c r="J134" s="66" t="str">
        <f>GameData[Loser]</f>
        <v>Jason T</v>
      </c>
      <c r="K134" s="66">
        <f ca="1">IFERROR(IF(ROW()&gt;ROW(EloDataCalc[#Headers])+1,_xlfn.IFNA(LOOKUP(2,1/($B$4:INDIRECT("$B"&amp;(ROW()-1))=EloDataCalc[[#This Row],[Loser]]),EloDataCalc[Game Number]),0),0),0)</f>
        <v>127</v>
      </c>
      <c r="L134" s="66">
        <f ca="1">IFERROR(IF(ROW()&gt;ROW(EloDataCalc[#Headers])+1,_xlfn.IFNA(LOOKUP(2,1/($J$4:INDIRECT("$K"&amp;(ROW()-1))=EloDataCalc[[#This Row],[Loser]]),EloDataCalc[Game Number]),0),0),0)</f>
        <v>122</v>
      </c>
      <c r="M134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1929.3830104549711</v>
      </c>
      <c r="N134" s="66">
        <f ca="1">10^(EloDataCalc[Loser Last ELO]/400)</f>
        <v>66597.438602966446</v>
      </c>
      <c r="O134" s="68">
        <f ca="1">EloDataCalc[Loser Rating]/(EloDataCalc[Winner Rating]+EloDataCalc[Loser Rating])</f>
        <v>0.35169924712834949</v>
      </c>
      <c r="P134" s="16">
        <f ca="1">kFactor[]*(0-EloDataCalc[Loser Expected Score])</f>
        <v>-10.550977413850484</v>
      </c>
      <c r="Q134" s="21">
        <f ca="1">EloDataCalc[Loser Last ELO]+EloDataCalc[[#This Row],[Loser Elo Change]]</f>
        <v>1918.8320330411207</v>
      </c>
      <c r="R134" s="4"/>
      <c r="T134" s="56">
        <f ca="1">IF(ROW()=ROW(Elos[[#Headers],[Selected Player Elo Change]])+1,2000,HLOOKUP(PlayerDashPlayer,Elos[#All],ROW()-1,FALSE))</f>
        <v>2186.1881706560066</v>
      </c>
      <c r="U134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Elo]],NA())),U133))</f>
        <v>2186.1881706560066</v>
      </c>
      <c r="V134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Elo]],NA())),V133))</f>
        <v>2186.1881706560066</v>
      </c>
      <c r="W134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Elo]],NA())),W133))</f>
        <v>1996.9728509368872</v>
      </c>
      <c r="X134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Elo]],NA())),X133))</f>
        <v>2102.830023460428</v>
      </c>
      <c r="Y134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Elo]],NA())),Y133))</f>
        <v>2046.1760227936754</v>
      </c>
      <c r="Z134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Elo]],NA())),Z133))</f>
        <v>1975.7245443811248</v>
      </c>
      <c r="AA134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Elo]],NA())),AA133))</f>
        <v>1965.8392733004421</v>
      </c>
      <c r="AB134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Elo]],NA())),AB133))</f>
        <v>1942.5778307806258</v>
      </c>
      <c r="AC134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Elo]],NA())),AC133))</f>
        <v>1912.8862097597939</v>
      </c>
      <c r="AD134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Elo]],NA())),AD133))</f>
        <v>1918.8320330411207</v>
      </c>
      <c r="AE134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Elo]],NA())),AE133))</f>
        <v>1956.6765157011398</v>
      </c>
      <c r="AF134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Elo]],NA())),AF133))</f>
        <v>1985.3437082147036</v>
      </c>
      <c r="AG134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Elo]],NA())),AG133))</f>
        <v>1995.4963068099603</v>
      </c>
      <c r="AH134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Elo]],NA())),AH133))</f>
        <v>2014.8770095635946</v>
      </c>
      <c r="AI134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Elo]],NA())),AI133))</f>
        <v>1963.1111275471101</v>
      </c>
      <c r="AJ134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Elo]],NA())),AJ133))</f>
        <v>2014.3528000084657</v>
      </c>
      <c r="AK134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Elo]],NA())),AK133))</f>
        <v>2032.4213475401389</v>
      </c>
      <c r="AL134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Elo]],NA())),AL133))</f>
        <v>1989.6942255047829</v>
      </c>
      <c r="AM134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Elo]],NA())),AM133))</f>
        <v>2000</v>
      </c>
      <c r="AN134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Elo]],NA())),AN133))</f>
        <v>2000</v>
      </c>
      <c r="AO134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Elo]],NA())),AO133))</f>
        <v>2000</v>
      </c>
    </row>
    <row r="135" spans="1:41" ht="13">
      <c r="A135" s="25">
        <f>GameData[Game Number]</f>
        <v>132</v>
      </c>
      <c r="B135" s="66" t="str">
        <f>GameData[Winner]</f>
        <v>Jason K</v>
      </c>
      <c r="C135" s="66">
        <f ca="1">IFERROR(IF(ROW()&gt;ROW(EloDataCalc[#Headers])+1,_xlfn.IFNA(LOOKUP(2,1/($B$4:INDIRECT("$B"&amp;(ROW()-1))=EloDataCalc[[#This Row],[Winner]]),EloDataCalc[Game Number]),0),0),0)</f>
        <v>131</v>
      </c>
      <c r="D135" s="66">
        <f ca="1">IFERROR(IF(ROW()&gt;ROW(EloDataCalc[#Headers])+1,_xlfn.IFNA(LOOKUP(2,1/($J$4:INDIRECT("$K"&amp;(ROW()-1))=EloDataCalc[[#This Row],[Winner]]),EloDataCalc[Game Number]),0),0),0)</f>
        <v>126</v>
      </c>
      <c r="E135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2046.1760227936754</v>
      </c>
      <c r="F135" s="66">
        <f ca="1">10^(EloDataCalc[Winner Last ELO]/400)</f>
        <v>130448.79057124359</v>
      </c>
      <c r="G135" s="68">
        <f ca="1">EloDataCalc[Winner Rating]/(EloDataCalc[Winner Rating]+EloDataCalc[Loser Rating])</f>
        <v>0.67547442104869582</v>
      </c>
      <c r="H135" s="16">
        <f ca="1">+kFactor[]*(1-EloDataCalc[Winner Expected Score])</f>
        <v>9.7357673685391255</v>
      </c>
      <c r="I135" s="21">
        <f ca="1">EloDataCalc[Winner Last ELO]+EloDataCalc[[#This Row],[Winner Elo Change]]</f>
        <v>2055.9117901622144</v>
      </c>
      <c r="J135" s="66" t="str">
        <f>GameData[Loser]</f>
        <v>Jason T</v>
      </c>
      <c r="K135" s="66">
        <f ca="1">IFERROR(IF(ROW()&gt;ROW(EloDataCalc[#Headers])+1,_xlfn.IFNA(LOOKUP(2,1/($B$4:INDIRECT("$B"&amp;(ROW()-1))=EloDataCalc[[#This Row],[Loser]]),EloDataCalc[Game Number]),0),0),0)</f>
        <v>127</v>
      </c>
      <c r="L135" s="66">
        <f ca="1">IFERROR(IF(ROW()&gt;ROW(EloDataCalc[#Headers])+1,_xlfn.IFNA(LOOKUP(2,1/($J$4:INDIRECT("$K"&amp;(ROW()-1))=EloDataCalc[[#This Row],[Loser]]),EloDataCalc[Game Number]),0),0),0)</f>
        <v>131</v>
      </c>
      <c r="M135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1918.8320330411207</v>
      </c>
      <c r="N135" s="66">
        <f ca="1">10^(EloDataCalc[Loser Last ELO]/400)</f>
        <v>62672.942104758615</v>
      </c>
      <c r="O135" s="68">
        <f ca="1">EloDataCalc[Loser Rating]/(EloDataCalc[Winner Rating]+EloDataCalc[Loser Rating])</f>
        <v>0.32452557895130418</v>
      </c>
      <c r="P135" s="16">
        <f ca="1">kFactor[]*(0-EloDataCalc[Loser Expected Score])</f>
        <v>-9.7357673685391255</v>
      </c>
      <c r="Q135" s="21">
        <f ca="1">EloDataCalc[Loser Last ELO]+EloDataCalc[[#This Row],[Loser Elo Change]]</f>
        <v>1909.0962656725815</v>
      </c>
      <c r="R135" s="4"/>
      <c r="T135" s="56">
        <f ca="1">IF(ROW()=ROW(Elos[[#Headers],[Selected Player Elo Change]])+1,2000,HLOOKUP(PlayerDashPlayer,Elos[#All],ROW()-1,FALSE))</f>
        <v>2186.1881706560066</v>
      </c>
      <c r="U135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Elo]],NA())),U134))</f>
        <v>2186.1881706560066</v>
      </c>
      <c r="V135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Elo]],NA())),V134))</f>
        <v>2186.1881706560066</v>
      </c>
      <c r="W135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Elo]],NA())),W134))</f>
        <v>1996.9728509368872</v>
      </c>
      <c r="X135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Elo]],NA())),X134))</f>
        <v>2102.830023460428</v>
      </c>
      <c r="Y135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Elo]],NA())),Y134))</f>
        <v>2055.9117901622144</v>
      </c>
      <c r="Z135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Elo]],NA())),Z134))</f>
        <v>1975.7245443811248</v>
      </c>
      <c r="AA135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Elo]],NA())),AA134))</f>
        <v>1965.8392733004421</v>
      </c>
      <c r="AB135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Elo]],NA())),AB134))</f>
        <v>1942.5778307806258</v>
      </c>
      <c r="AC135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Elo]],NA())),AC134))</f>
        <v>1912.8862097597939</v>
      </c>
      <c r="AD135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Elo]],NA())),AD134))</f>
        <v>1909.0962656725815</v>
      </c>
      <c r="AE135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Elo]],NA())),AE134))</f>
        <v>1956.6765157011398</v>
      </c>
      <c r="AF135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Elo]],NA())),AF134))</f>
        <v>1985.3437082147036</v>
      </c>
      <c r="AG135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Elo]],NA())),AG134))</f>
        <v>1995.4963068099603</v>
      </c>
      <c r="AH135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Elo]],NA())),AH134))</f>
        <v>2014.8770095635946</v>
      </c>
      <c r="AI135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Elo]],NA())),AI134))</f>
        <v>1963.1111275471101</v>
      </c>
      <c r="AJ135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Elo]],NA())),AJ134))</f>
        <v>2014.3528000084657</v>
      </c>
      <c r="AK135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Elo]],NA())),AK134))</f>
        <v>2032.4213475401389</v>
      </c>
      <c r="AL135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Elo]],NA())),AL134))</f>
        <v>1989.6942255047829</v>
      </c>
      <c r="AM135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Elo]],NA())),AM134))</f>
        <v>2000</v>
      </c>
      <c r="AN135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Elo]],NA())),AN134))</f>
        <v>2000</v>
      </c>
      <c r="AO135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Elo]],NA())),AO134))</f>
        <v>2000</v>
      </c>
    </row>
    <row r="136" spans="1:41" ht="13">
      <c r="A136" s="25">
        <f>GameData[Game Number]</f>
        <v>133</v>
      </c>
      <c r="B136" s="66" t="str">
        <f>GameData[Winner]</f>
        <v>Kevin K</v>
      </c>
      <c r="C136" s="66">
        <f ca="1">IFERROR(IF(ROW()&gt;ROW(EloDataCalc[#Headers])+1,_xlfn.IFNA(LOOKUP(2,1/($B$4:INDIRECT("$B"&amp;(ROW()-1))=EloDataCalc[[#This Row],[Winner]]),EloDataCalc[Game Number]),0),0),0)</f>
        <v>128</v>
      </c>
      <c r="D136" s="66">
        <f ca="1">IFERROR(IF(ROW()&gt;ROW(EloDataCalc[#Headers])+1,_xlfn.IFNA(LOOKUP(2,1/($J$4:INDIRECT("$K"&amp;(ROW()-1))=EloDataCalc[[#This Row],[Winner]]),EloDataCalc[Game Number]),0),0),0)</f>
        <v>108</v>
      </c>
      <c r="E136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2102.830023460428</v>
      </c>
      <c r="F136" s="66">
        <f ca="1">10^(EloDataCalc[Winner Last ELO]/400)</f>
        <v>180748.6484974912</v>
      </c>
      <c r="G136" s="68">
        <f ca="1">EloDataCalc[Winner Rating]/(EloDataCalc[Winner Rating]+EloDataCalc[Loser Rating])</f>
        <v>0.64779545009879524</v>
      </c>
      <c r="H136" s="16">
        <f ca="1">+kFactor[]*(1-EloDataCalc[Winner Expected Score])</f>
        <v>10.566136497036142</v>
      </c>
      <c r="I136" s="21">
        <f ca="1">EloDataCalc[Winner Last ELO]+EloDataCalc[[#This Row],[Winner Elo Change]]</f>
        <v>2113.3961599574641</v>
      </c>
      <c r="J136" s="66" t="str">
        <f>GameData[Loser]</f>
        <v>Jim</v>
      </c>
      <c r="K136" s="66">
        <f ca="1">IFERROR(IF(ROW()&gt;ROW(EloDataCalc[#Headers])+1,_xlfn.IFNA(LOOKUP(2,1/($B$4:INDIRECT("$B"&amp;(ROW()-1))=EloDataCalc[[#This Row],[Loser]]),EloDataCalc[Game Number]),0),0),0)</f>
        <v>129</v>
      </c>
      <c r="L136" s="66">
        <f ca="1">IFERROR(IF(ROW()&gt;ROW(EloDataCalc[#Headers])+1,_xlfn.IFNA(LOOKUP(2,1/($J$4:INDIRECT("$K"&amp;(ROW()-1))=EloDataCalc[[#This Row],[Loser]]),EloDataCalc[Game Number]),0),0),0)</f>
        <v>128</v>
      </c>
      <c r="M136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1996.9728509368872</v>
      </c>
      <c r="N136" s="66">
        <f ca="1">10^(EloDataCalc[Loser Last ELO]/400)</f>
        <v>98272.527816614209</v>
      </c>
      <c r="O136" s="68">
        <f ca="1">EloDataCalc[Loser Rating]/(EloDataCalc[Winner Rating]+EloDataCalc[Loser Rating])</f>
        <v>0.35220454990120487</v>
      </c>
      <c r="P136" s="16">
        <f ca="1">kFactor[]*(0-EloDataCalc[Loser Expected Score])</f>
        <v>-10.566136497036146</v>
      </c>
      <c r="Q136" s="21">
        <f ca="1">EloDataCalc[Loser Last ELO]+EloDataCalc[[#This Row],[Loser Elo Change]]</f>
        <v>1986.4067144398512</v>
      </c>
      <c r="R136" s="4"/>
      <c r="T136" s="56">
        <f ca="1">IF(ROW()=ROW(Elos[[#Headers],[Selected Player Elo Change]])+1,2000,HLOOKUP(PlayerDashPlayer,Elos[#All],ROW()-1,FALSE))</f>
        <v>2186.1881706560066</v>
      </c>
      <c r="U136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Elo]],NA())),U135))</f>
        <v>2186.1881706560066</v>
      </c>
      <c r="V136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Elo]],NA())),V135))</f>
        <v>2186.1881706560066</v>
      </c>
      <c r="W136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Elo]],NA())),W135))</f>
        <v>1986.4067144398512</v>
      </c>
      <c r="X136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Elo]],NA())),X135))</f>
        <v>2113.3961599574641</v>
      </c>
      <c r="Y136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Elo]],NA())),Y135))</f>
        <v>2055.9117901622144</v>
      </c>
      <c r="Z136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Elo]],NA())),Z135))</f>
        <v>1975.7245443811248</v>
      </c>
      <c r="AA136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Elo]],NA())),AA135))</f>
        <v>1965.8392733004421</v>
      </c>
      <c r="AB136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Elo]],NA())),AB135))</f>
        <v>1942.5778307806258</v>
      </c>
      <c r="AC136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Elo]],NA())),AC135))</f>
        <v>1912.8862097597939</v>
      </c>
      <c r="AD136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Elo]],NA())),AD135))</f>
        <v>1909.0962656725815</v>
      </c>
      <c r="AE136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Elo]],NA())),AE135))</f>
        <v>1956.6765157011398</v>
      </c>
      <c r="AF136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Elo]],NA())),AF135))</f>
        <v>1985.3437082147036</v>
      </c>
      <c r="AG136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Elo]],NA())),AG135))</f>
        <v>1995.4963068099603</v>
      </c>
      <c r="AH136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Elo]],NA())),AH135))</f>
        <v>2014.8770095635946</v>
      </c>
      <c r="AI136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Elo]],NA())),AI135))</f>
        <v>1963.1111275471101</v>
      </c>
      <c r="AJ136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Elo]],NA())),AJ135))</f>
        <v>2014.3528000084657</v>
      </c>
      <c r="AK136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Elo]],NA())),AK135))</f>
        <v>2032.4213475401389</v>
      </c>
      <c r="AL136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Elo]],NA())),AL135))</f>
        <v>1989.6942255047829</v>
      </c>
      <c r="AM136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Elo]],NA())),AM135))</f>
        <v>2000</v>
      </c>
      <c r="AN136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Elo]],NA())),AN135))</f>
        <v>2000</v>
      </c>
      <c r="AO136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Elo]],NA())),AO135))</f>
        <v>2000</v>
      </c>
    </row>
    <row r="137" spans="1:41" ht="13">
      <c r="A137" s="25">
        <f>GameData[Game Number]</f>
        <v>134</v>
      </c>
      <c r="B137" s="66" t="str">
        <f>GameData[Winner]</f>
        <v>Jason T</v>
      </c>
      <c r="C137" s="66">
        <f ca="1">IFERROR(IF(ROW()&gt;ROW(EloDataCalc[#Headers])+1,_xlfn.IFNA(LOOKUP(2,1/($B$4:INDIRECT("$B"&amp;(ROW()-1))=EloDataCalc[[#This Row],[Winner]]),EloDataCalc[Game Number]),0),0),0)</f>
        <v>127</v>
      </c>
      <c r="D137" s="66">
        <f ca="1">IFERROR(IF(ROW()&gt;ROW(EloDataCalc[#Headers])+1,_xlfn.IFNA(LOOKUP(2,1/($J$4:INDIRECT("$K"&amp;(ROW()-1))=EloDataCalc[[#This Row],[Winner]]),EloDataCalc[Game Number]),0),0),0)</f>
        <v>132</v>
      </c>
      <c r="E137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1909.0962656725815</v>
      </c>
      <c r="F137" s="66">
        <f ca="1">10^(EloDataCalc[Winner Last ELO]/400)</f>
        <v>59257.136918897209</v>
      </c>
      <c r="G137" s="68">
        <f ca="1">EloDataCalc[Winner Rating]/(EloDataCalc[Winner Rating]+EloDataCalc[Loser Rating])</f>
        <v>0.38604702421983961</v>
      </c>
      <c r="H137" s="16">
        <f ca="1">+kFactor[]*(1-EloDataCalc[Winner Expected Score])</f>
        <v>18.418589273404812</v>
      </c>
      <c r="I137" s="21">
        <f ca="1">EloDataCalc[Winner Last ELO]+EloDataCalc[[#This Row],[Winner Elo Change]]</f>
        <v>1927.5148549459864</v>
      </c>
      <c r="J137" s="66" t="str">
        <f>GameData[Loser]</f>
        <v>Jon</v>
      </c>
      <c r="K137" s="66">
        <f ca="1">IFERROR(IF(ROW()&gt;ROW(EloDataCalc[#Headers])+1,_xlfn.IFNA(LOOKUP(2,1/($B$4:INDIRECT("$B"&amp;(ROW()-1))=EloDataCalc[[#This Row],[Loser]]),EloDataCalc[Game Number]),0),0),0)</f>
        <v>109</v>
      </c>
      <c r="L137" s="66">
        <f ca="1">IFERROR(IF(ROW()&gt;ROW(EloDataCalc[#Headers])+1,_xlfn.IFNA(LOOKUP(2,1/($J$4:INDIRECT("$K"&amp;(ROW()-1))=EloDataCalc[[#This Row],[Loser]]),EloDataCalc[Game Number]),0),0),0)</f>
        <v>124</v>
      </c>
      <c r="M137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1989.6942255047829</v>
      </c>
      <c r="N137" s="66">
        <f ca="1">10^(EloDataCalc[Loser Last ELO]/400)</f>
        <v>94240.06212997422</v>
      </c>
      <c r="O137" s="68">
        <f ca="1">EloDataCalc[Loser Rating]/(EloDataCalc[Winner Rating]+EloDataCalc[Loser Rating])</f>
        <v>0.61395297578016039</v>
      </c>
      <c r="P137" s="16">
        <f ca="1">kFactor[]*(0-EloDataCalc[Loser Expected Score])</f>
        <v>-18.418589273404812</v>
      </c>
      <c r="Q137" s="21">
        <f ca="1">EloDataCalc[Loser Last ELO]+EloDataCalc[[#This Row],[Loser Elo Change]]</f>
        <v>1971.275636231378</v>
      </c>
      <c r="R137" s="4"/>
      <c r="T137" s="56">
        <f ca="1">IF(ROW()=ROW(Elos[[#Headers],[Selected Player Elo Change]])+1,2000,HLOOKUP(PlayerDashPlayer,Elos[#All],ROW()-1,FALSE))</f>
        <v>2186.1881706560066</v>
      </c>
      <c r="U137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Elo]],NA())),U136))</f>
        <v>2186.1881706560066</v>
      </c>
      <c r="V137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Elo]],NA())),V136))</f>
        <v>2186.1881706560066</v>
      </c>
      <c r="W137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Elo]],NA())),W136))</f>
        <v>1986.4067144398512</v>
      </c>
      <c r="X137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Elo]],NA())),X136))</f>
        <v>2113.3961599574641</v>
      </c>
      <c r="Y137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Elo]],NA())),Y136))</f>
        <v>2055.9117901622144</v>
      </c>
      <c r="Z137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Elo]],NA())),Z136))</f>
        <v>1975.7245443811248</v>
      </c>
      <c r="AA137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Elo]],NA())),AA136))</f>
        <v>1965.8392733004421</v>
      </c>
      <c r="AB137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Elo]],NA())),AB136))</f>
        <v>1942.5778307806258</v>
      </c>
      <c r="AC137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Elo]],NA())),AC136))</f>
        <v>1912.8862097597939</v>
      </c>
      <c r="AD137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Elo]],NA())),AD136))</f>
        <v>1927.5148549459864</v>
      </c>
      <c r="AE137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Elo]],NA())),AE136))</f>
        <v>1956.6765157011398</v>
      </c>
      <c r="AF137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Elo]],NA())),AF136))</f>
        <v>1985.3437082147036</v>
      </c>
      <c r="AG137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Elo]],NA())),AG136))</f>
        <v>1995.4963068099603</v>
      </c>
      <c r="AH137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Elo]],NA())),AH136))</f>
        <v>2014.8770095635946</v>
      </c>
      <c r="AI137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Elo]],NA())),AI136))</f>
        <v>1963.1111275471101</v>
      </c>
      <c r="AJ137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Elo]],NA())),AJ136))</f>
        <v>2014.3528000084657</v>
      </c>
      <c r="AK137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Elo]],NA())),AK136))</f>
        <v>2032.4213475401389</v>
      </c>
      <c r="AL137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Elo]],NA())),AL136))</f>
        <v>1971.275636231378</v>
      </c>
      <c r="AM137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Elo]],NA())),AM136))</f>
        <v>2000</v>
      </c>
      <c r="AN137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Elo]],NA())),AN136))</f>
        <v>2000</v>
      </c>
      <c r="AO137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Elo]],NA())),AO136))</f>
        <v>2000</v>
      </c>
    </row>
    <row r="138" spans="1:41" ht="13">
      <c r="A138" s="25">
        <f>GameData[Game Number]</f>
        <v>135</v>
      </c>
      <c r="B138" s="66" t="str">
        <f>GameData[Winner]</f>
        <v>Jason T</v>
      </c>
      <c r="C138" s="66">
        <f ca="1">IFERROR(IF(ROW()&gt;ROW(EloDataCalc[#Headers])+1,_xlfn.IFNA(LOOKUP(2,1/($B$4:INDIRECT("$B"&amp;(ROW()-1))=EloDataCalc[[#This Row],[Winner]]),EloDataCalc[Game Number]),0),0),0)</f>
        <v>134</v>
      </c>
      <c r="D138" s="66">
        <f ca="1">IFERROR(IF(ROW()&gt;ROW(EloDataCalc[#Headers])+1,_xlfn.IFNA(LOOKUP(2,1/($J$4:INDIRECT("$K"&amp;(ROW()-1))=EloDataCalc[[#This Row],[Winner]]),EloDataCalc[Game Number]),0),0),0)</f>
        <v>132</v>
      </c>
      <c r="E138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1927.5148549459864</v>
      </c>
      <c r="F138" s="66">
        <f ca="1">10^(EloDataCalc[Winner Last ELO]/400)</f>
        <v>65885.089065292123</v>
      </c>
      <c r="G138" s="68">
        <f ca="1">EloDataCalc[Winner Rating]/(EloDataCalc[Winner Rating]+EloDataCalc[Loser Rating])</f>
        <v>0.32319831768293722</v>
      </c>
      <c r="H138" s="16">
        <f ca="1">+kFactor[]*(1-EloDataCalc[Winner Expected Score])</f>
        <v>20.304050469511886</v>
      </c>
      <c r="I138" s="21">
        <f ca="1">EloDataCalc[Winner Last ELO]+EloDataCalc[[#This Row],[Winner Elo Change]]</f>
        <v>1947.8189054154982</v>
      </c>
      <c r="J138" s="66" t="str">
        <f>GameData[Loser]</f>
        <v>Jason K</v>
      </c>
      <c r="K138" s="66">
        <f ca="1">IFERROR(IF(ROW()&gt;ROW(EloDataCalc[#Headers])+1,_xlfn.IFNA(LOOKUP(2,1/($B$4:INDIRECT("$B"&amp;(ROW()-1))=EloDataCalc[[#This Row],[Loser]]),EloDataCalc[Game Number]),0),0),0)</f>
        <v>132</v>
      </c>
      <c r="L138" s="66">
        <f ca="1">IFERROR(IF(ROW()&gt;ROW(EloDataCalc[#Headers])+1,_xlfn.IFNA(LOOKUP(2,1/($J$4:INDIRECT("$K"&amp;(ROW()-1))=EloDataCalc[[#This Row],[Loser]]),EloDataCalc[Game Number]),0),0),0)</f>
        <v>126</v>
      </c>
      <c r="M138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2055.9117901622144</v>
      </c>
      <c r="N138" s="66">
        <f ca="1">10^(EloDataCalc[Loser Last ELO]/400)</f>
        <v>137968.35156408165</v>
      </c>
      <c r="O138" s="68">
        <f ca="1">EloDataCalc[Loser Rating]/(EloDataCalc[Winner Rating]+EloDataCalc[Loser Rating])</f>
        <v>0.67680168231706284</v>
      </c>
      <c r="P138" s="16">
        <f ca="1">kFactor[]*(0-EloDataCalc[Loser Expected Score])</f>
        <v>-20.304050469511886</v>
      </c>
      <c r="Q138" s="21">
        <f ca="1">EloDataCalc[Loser Last ELO]+EloDataCalc[[#This Row],[Loser Elo Change]]</f>
        <v>2035.6077396927026</v>
      </c>
      <c r="R138" s="4"/>
      <c r="T138" s="56">
        <f ca="1">IF(ROW()=ROW(Elos[[#Headers],[Selected Player Elo Change]])+1,2000,HLOOKUP(PlayerDashPlayer,Elos[#All],ROW()-1,FALSE))</f>
        <v>2186.1881706560066</v>
      </c>
      <c r="U138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Elo]],NA())),U137))</f>
        <v>2186.1881706560066</v>
      </c>
      <c r="V138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Elo]],NA())),V137))</f>
        <v>2186.1881706560066</v>
      </c>
      <c r="W138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Elo]],NA())),W137))</f>
        <v>1986.4067144398512</v>
      </c>
      <c r="X138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Elo]],NA())),X137))</f>
        <v>2113.3961599574641</v>
      </c>
      <c r="Y138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Elo]],NA())),Y137))</f>
        <v>2035.6077396927026</v>
      </c>
      <c r="Z138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Elo]],NA())),Z137))</f>
        <v>1975.7245443811248</v>
      </c>
      <c r="AA138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Elo]],NA())),AA137))</f>
        <v>1965.8392733004421</v>
      </c>
      <c r="AB138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Elo]],NA())),AB137))</f>
        <v>1942.5778307806258</v>
      </c>
      <c r="AC138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Elo]],NA())),AC137))</f>
        <v>1912.8862097597939</v>
      </c>
      <c r="AD138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Elo]],NA())),AD137))</f>
        <v>1947.8189054154982</v>
      </c>
      <c r="AE138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Elo]],NA())),AE137))</f>
        <v>1956.6765157011398</v>
      </c>
      <c r="AF138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Elo]],NA())),AF137))</f>
        <v>1985.3437082147036</v>
      </c>
      <c r="AG138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Elo]],NA())),AG137))</f>
        <v>1995.4963068099603</v>
      </c>
      <c r="AH138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Elo]],NA())),AH137))</f>
        <v>2014.8770095635946</v>
      </c>
      <c r="AI138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Elo]],NA())),AI137))</f>
        <v>1963.1111275471101</v>
      </c>
      <c r="AJ138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Elo]],NA())),AJ137))</f>
        <v>2014.3528000084657</v>
      </c>
      <c r="AK138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Elo]],NA())),AK137))</f>
        <v>2032.4213475401389</v>
      </c>
      <c r="AL138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Elo]],NA())),AL137))</f>
        <v>1971.275636231378</v>
      </c>
      <c r="AM138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Elo]],NA())),AM137))</f>
        <v>2000</v>
      </c>
      <c r="AN138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Elo]],NA())),AN137))</f>
        <v>2000</v>
      </c>
      <c r="AO138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Elo]],NA())),AO137))</f>
        <v>2000</v>
      </c>
    </row>
    <row r="139" spans="1:41" ht="13">
      <c r="A139" s="25">
        <f>GameData[Game Number]</f>
        <v>136</v>
      </c>
      <c r="B139" s="66" t="str">
        <f>GameData[Winner]</f>
        <v>Joe</v>
      </c>
      <c r="C139" s="66">
        <f ca="1">IFERROR(IF(ROW()&gt;ROW(EloDataCalc[#Headers])+1,_xlfn.IFNA(LOOKUP(2,1/($B$4:INDIRECT("$B"&amp;(ROW()-1))=EloDataCalc[[#This Row],[Winner]]),EloDataCalc[Game Number]),0),0),0)</f>
        <v>126</v>
      </c>
      <c r="D139" s="66">
        <f ca="1">IFERROR(IF(ROW()&gt;ROW(EloDataCalc[#Headers])+1,_xlfn.IFNA(LOOKUP(2,1/($J$4:INDIRECT("$K"&amp;(ROW()-1))=EloDataCalc[[#This Row],[Winner]]),EloDataCalc[Game Number]),0),0),0)</f>
        <v>127</v>
      </c>
      <c r="E139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1975.7245443811248</v>
      </c>
      <c r="F139" s="66">
        <f ca="1">10^(EloDataCalc[Winner Last ELO]/400)</f>
        <v>86958.364088299917</v>
      </c>
      <c r="G139" s="68">
        <f ca="1">EloDataCalc[Winner Rating]/(EloDataCalc[Winner Rating]+EloDataCalc[Loser Rating])</f>
        <v>0.41466451103502855</v>
      </c>
      <c r="H139" s="16">
        <f ca="1">+kFactor[]*(1-EloDataCalc[Winner Expected Score])</f>
        <v>17.560064668949142</v>
      </c>
      <c r="I139" s="21">
        <f ca="1">EloDataCalc[Winner Last ELO]+EloDataCalc[[#This Row],[Winner Elo Change]]</f>
        <v>1993.2846090500739</v>
      </c>
      <c r="J139" s="66" t="str">
        <f>GameData[Loser]</f>
        <v>Jason K</v>
      </c>
      <c r="K139" s="66">
        <f ca="1">IFERROR(IF(ROW()&gt;ROW(EloDataCalc[#Headers])+1,_xlfn.IFNA(LOOKUP(2,1/($B$4:INDIRECT("$B"&amp;(ROW()-1))=EloDataCalc[[#This Row],[Loser]]),EloDataCalc[Game Number]),0),0),0)</f>
        <v>132</v>
      </c>
      <c r="L139" s="66">
        <f ca="1">IFERROR(IF(ROW()&gt;ROW(EloDataCalc[#Headers])+1,_xlfn.IFNA(LOOKUP(2,1/($J$4:INDIRECT("$K"&amp;(ROW()-1))=EloDataCalc[[#This Row],[Loser]]),EloDataCalc[Game Number]),0),0),0)</f>
        <v>135</v>
      </c>
      <c r="M139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2035.6077396927026</v>
      </c>
      <c r="N139" s="66">
        <f ca="1">10^(EloDataCalc[Loser Last ELO]/400)</f>
        <v>122749.39187867782</v>
      </c>
      <c r="O139" s="68">
        <f ca="1">EloDataCalc[Loser Rating]/(EloDataCalc[Winner Rating]+EloDataCalc[Loser Rating])</f>
        <v>0.58533548896497145</v>
      </c>
      <c r="P139" s="16">
        <f ca="1">kFactor[]*(0-EloDataCalc[Loser Expected Score])</f>
        <v>-17.560064668949142</v>
      </c>
      <c r="Q139" s="21">
        <f ca="1">EloDataCalc[Loser Last ELO]+EloDataCalc[[#This Row],[Loser Elo Change]]</f>
        <v>2018.0476750237535</v>
      </c>
      <c r="R139" s="4"/>
      <c r="T139" s="56">
        <f ca="1">IF(ROW()=ROW(Elos[[#Headers],[Selected Player Elo Change]])+1,2000,HLOOKUP(PlayerDashPlayer,Elos[#All],ROW()-1,FALSE))</f>
        <v>2186.1881706560066</v>
      </c>
      <c r="U139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Elo]],NA())),U138))</f>
        <v>2186.1881706560066</v>
      </c>
      <c r="V139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Elo]],NA())),V138))</f>
        <v>2186.1881706560066</v>
      </c>
      <c r="W139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Elo]],NA())),W138))</f>
        <v>1986.4067144398512</v>
      </c>
      <c r="X139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Elo]],NA())),X138))</f>
        <v>2113.3961599574641</v>
      </c>
      <c r="Y139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Elo]],NA())),Y138))</f>
        <v>2018.0476750237535</v>
      </c>
      <c r="Z139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Elo]],NA())),Z138))</f>
        <v>1993.2846090500739</v>
      </c>
      <c r="AA139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Elo]],NA())),AA138))</f>
        <v>1965.8392733004421</v>
      </c>
      <c r="AB139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Elo]],NA())),AB138))</f>
        <v>1942.5778307806258</v>
      </c>
      <c r="AC139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Elo]],NA())),AC138))</f>
        <v>1912.8862097597939</v>
      </c>
      <c r="AD139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Elo]],NA())),AD138))</f>
        <v>1947.8189054154982</v>
      </c>
      <c r="AE139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Elo]],NA())),AE138))</f>
        <v>1956.6765157011398</v>
      </c>
      <c r="AF139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Elo]],NA())),AF138))</f>
        <v>1985.3437082147036</v>
      </c>
      <c r="AG139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Elo]],NA())),AG138))</f>
        <v>1995.4963068099603</v>
      </c>
      <c r="AH139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Elo]],NA())),AH138))</f>
        <v>2014.8770095635946</v>
      </c>
      <c r="AI139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Elo]],NA())),AI138))</f>
        <v>1963.1111275471101</v>
      </c>
      <c r="AJ139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Elo]],NA())),AJ138))</f>
        <v>2014.3528000084657</v>
      </c>
      <c r="AK139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Elo]],NA())),AK138))</f>
        <v>2032.4213475401389</v>
      </c>
      <c r="AL139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Elo]],NA())),AL138))</f>
        <v>1971.275636231378</v>
      </c>
      <c r="AM139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Elo]],NA())),AM138))</f>
        <v>2000</v>
      </c>
      <c r="AN139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Elo]],NA())),AN138))</f>
        <v>2000</v>
      </c>
      <c r="AO139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Elo]],NA())),AO138))</f>
        <v>2000</v>
      </c>
    </row>
    <row r="140" spans="1:41" ht="13">
      <c r="A140" s="25">
        <f>GameData[Game Number]</f>
        <v>137</v>
      </c>
      <c r="B140" s="66" t="str">
        <f>GameData[Winner]</f>
        <v>Jason T</v>
      </c>
      <c r="C140" s="66">
        <f ca="1">IFERROR(IF(ROW()&gt;ROW(EloDataCalc[#Headers])+1,_xlfn.IFNA(LOOKUP(2,1/($B$4:INDIRECT("$B"&amp;(ROW()-1))=EloDataCalc[[#This Row],[Winner]]),EloDataCalc[Game Number]),0),0),0)</f>
        <v>135</v>
      </c>
      <c r="D140" s="66">
        <f ca="1">IFERROR(IF(ROW()&gt;ROW(EloDataCalc[#Headers])+1,_xlfn.IFNA(LOOKUP(2,1/($J$4:INDIRECT("$K"&amp;(ROW()-1))=EloDataCalc[[#This Row],[Winner]]),EloDataCalc[Game Number]),0),0),0)</f>
        <v>132</v>
      </c>
      <c r="E140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1947.8189054154982</v>
      </c>
      <c r="F140" s="66">
        <f ca="1">10^(EloDataCalc[Winner Last ELO]/400)</f>
        <v>74053.785455616933</v>
      </c>
      <c r="G140" s="68">
        <f ca="1">EloDataCalc[Winner Rating]/(EloDataCalc[Winner Rating]+EloDataCalc[Loser Rating])</f>
        <v>0.43494054095308249</v>
      </c>
      <c r="H140" s="16">
        <f ca="1">+kFactor[]*(1-EloDataCalc[Winner Expected Score])</f>
        <v>16.951783771407527</v>
      </c>
      <c r="I140" s="21">
        <f ca="1">EloDataCalc[Winner Last ELO]+EloDataCalc[[#This Row],[Winner Elo Change]]</f>
        <v>1964.7706891869057</v>
      </c>
      <c r="J140" s="66" t="str">
        <f>GameData[Loser]</f>
        <v>Joe</v>
      </c>
      <c r="K140" s="66">
        <f ca="1">IFERROR(IF(ROW()&gt;ROW(EloDataCalc[#Headers])+1,_xlfn.IFNA(LOOKUP(2,1/($B$4:INDIRECT("$B"&amp;(ROW()-1))=EloDataCalc[[#This Row],[Loser]]),EloDataCalc[Game Number]),0),0),0)</f>
        <v>136</v>
      </c>
      <c r="L140" s="66">
        <f ca="1">IFERROR(IF(ROW()&gt;ROW(EloDataCalc[#Headers])+1,_xlfn.IFNA(LOOKUP(2,1/($J$4:INDIRECT("$K"&amp;(ROW()-1))=EloDataCalc[[#This Row],[Loser]]),EloDataCalc[Game Number]),0),0),0)</f>
        <v>127</v>
      </c>
      <c r="M140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1993.2846090500739</v>
      </c>
      <c r="N140" s="66">
        <f ca="1">10^(EloDataCalc[Loser Last ELO]/400)</f>
        <v>96208.074460553078</v>
      </c>
      <c r="O140" s="68">
        <f ca="1">EloDataCalc[Loser Rating]/(EloDataCalc[Winner Rating]+EloDataCalc[Loser Rating])</f>
        <v>0.56505945904691757</v>
      </c>
      <c r="P140" s="16">
        <f ca="1">kFactor[]*(0-EloDataCalc[Loser Expected Score])</f>
        <v>-16.951783771407527</v>
      </c>
      <c r="Q140" s="21">
        <f ca="1">EloDataCalc[Loser Last ELO]+EloDataCalc[[#This Row],[Loser Elo Change]]</f>
        <v>1976.3328252786664</v>
      </c>
      <c r="R140" s="4"/>
      <c r="T140" s="56">
        <f ca="1">IF(ROW()=ROW(Elos[[#Headers],[Selected Player Elo Change]])+1,2000,HLOOKUP(PlayerDashPlayer,Elos[#All],ROW()-1,FALSE))</f>
        <v>2186.1881706560066</v>
      </c>
      <c r="U140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Elo]],NA())),U139))</f>
        <v>2186.1881706560066</v>
      </c>
      <c r="V140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Elo]],NA())),V139))</f>
        <v>2186.1881706560066</v>
      </c>
      <c r="W140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Elo]],NA())),W139))</f>
        <v>1986.4067144398512</v>
      </c>
      <c r="X140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Elo]],NA())),X139))</f>
        <v>2113.3961599574641</v>
      </c>
      <c r="Y140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Elo]],NA())),Y139))</f>
        <v>2018.0476750237535</v>
      </c>
      <c r="Z140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Elo]],NA())),Z139))</f>
        <v>1976.3328252786664</v>
      </c>
      <c r="AA140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Elo]],NA())),AA139))</f>
        <v>1965.8392733004421</v>
      </c>
      <c r="AB140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Elo]],NA())),AB139))</f>
        <v>1942.5778307806258</v>
      </c>
      <c r="AC140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Elo]],NA())),AC139))</f>
        <v>1912.8862097597939</v>
      </c>
      <c r="AD140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Elo]],NA())),AD139))</f>
        <v>1964.7706891869057</v>
      </c>
      <c r="AE140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Elo]],NA())),AE139))</f>
        <v>1956.6765157011398</v>
      </c>
      <c r="AF140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Elo]],NA())),AF139))</f>
        <v>1985.3437082147036</v>
      </c>
      <c r="AG140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Elo]],NA())),AG139))</f>
        <v>1995.4963068099603</v>
      </c>
      <c r="AH140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Elo]],NA())),AH139))</f>
        <v>2014.8770095635946</v>
      </c>
      <c r="AI140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Elo]],NA())),AI139))</f>
        <v>1963.1111275471101</v>
      </c>
      <c r="AJ140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Elo]],NA())),AJ139))</f>
        <v>2014.3528000084657</v>
      </c>
      <c r="AK140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Elo]],NA())),AK139))</f>
        <v>2032.4213475401389</v>
      </c>
      <c r="AL140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Elo]],NA())),AL139))</f>
        <v>1971.275636231378</v>
      </c>
      <c r="AM140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Elo]],NA())),AM139))</f>
        <v>2000</v>
      </c>
      <c r="AN140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Elo]],NA())),AN139))</f>
        <v>2000</v>
      </c>
      <c r="AO140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Elo]],NA())),AO139))</f>
        <v>2000</v>
      </c>
    </row>
    <row r="141" spans="1:41" ht="13">
      <c r="A141" s="25">
        <f>GameData[Game Number]</f>
        <v>138</v>
      </c>
      <c r="B141" s="66" t="str">
        <f>GameData[Winner]</f>
        <v>Kevin K</v>
      </c>
      <c r="C141" s="66">
        <f ca="1">IFERROR(IF(ROW()&gt;ROW(EloDataCalc[#Headers])+1,_xlfn.IFNA(LOOKUP(2,1/($B$4:INDIRECT("$B"&amp;(ROW()-1))=EloDataCalc[[#This Row],[Winner]]),EloDataCalc[Game Number]),0),0),0)</f>
        <v>133</v>
      </c>
      <c r="D141" s="66">
        <f ca="1">IFERROR(IF(ROW()&gt;ROW(EloDataCalc[#Headers])+1,_xlfn.IFNA(LOOKUP(2,1/($J$4:INDIRECT("$K"&amp;(ROW()-1))=EloDataCalc[[#This Row],[Winner]]),EloDataCalc[Game Number]),0),0),0)</f>
        <v>108</v>
      </c>
      <c r="E141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2113.3961599574641</v>
      </c>
      <c r="F141" s="66">
        <f ca="1">10^(EloDataCalc[Winner Last ELO]/400)</f>
        <v>192083.65010732537</v>
      </c>
      <c r="G141" s="68">
        <f ca="1">EloDataCalc[Winner Rating]/(EloDataCalc[Winner Rating]+EloDataCalc[Loser Rating])</f>
        <v>0.67502687329973665</v>
      </c>
      <c r="H141" s="16">
        <f ca="1">+kFactor[]*(1-EloDataCalc[Winner Expected Score])</f>
        <v>9.7491938010079</v>
      </c>
      <c r="I141" s="21">
        <f ca="1">EloDataCalc[Winner Last ELO]+EloDataCalc[[#This Row],[Winner Elo Change]]</f>
        <v>2123.1453537584721</v>
      </c>
      <c r="J141" s="66" t="str">
        <f>GameData[Loser]</f>
        <v>Jim</v>
      </c>
      <c r="K141" s="66">
        <f ca="1">IFERROR(IF(ROW()&gt;ROW(EloDataCalc[#Headers])+1,_xlfn.IFNA(LOOKUP(2,1/($B$4:INDIRECT("$B"&amp;(ROW()-1))=EloDataCalc[[#This Row],[Loser]]),EloDataCalc[Game Number]),0),0),0)</f>
        <v>129</v>
      </c>
      <c r="L141" s="66">
        <f ca="1">IFERROR(IF(ROW()&gt;ROW(EloDataCalc[#Headers])+1,_xlfn.IFNA(LOOKUP(2,1/($J$4:INDIRECT("$K"&amp;(ROW()-1))=EloDataCalc[[#This Row],[Loser]]),EloDataCalc[Game Number]),0),0),0)</f>
        <v>133</v>
      </c>
      <c r="M141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1986.4067144398512</v>
      </c>
      <c r="N141" s="66">
        <f ca="1">10^(EloDataCalc[Loser Last ELO]/400)</f>
        <v>92473.391552900808</v>
      </c>
      <c r="O141" s="68">
        <f ca="1">EloDataCalc[Loser Rating]/(EloDataCalc[Winner Rating]+EloDataCalc[Loser Rating])</f>
        <v>0.3249731267002634</v>
      </c>
      <c r="P141" s="16">
        <f ca="1">kFactor[]*(0-EloDataCalc[Loser Expected Score])</f>
        <v>-9.7491938010079018</v>
      </c>
      <c r="Q141" s="21">
        <f ca="1">EloDataCalc[Loser Last ELO]+EloDataCalc[[#This Row],[Loser Elo Change]]</f>
        <v>1976.6575206388432</v>
      </c>
      <c r="R141" s="4"/>
      <c r="T141" s="56">
        <f ca="1">IF(ROW()=ROW(Elos[[#Headers],[Selected Player Elo Change]])+1,2000,HLOOKUP(PlayerDashPlayer,Elos[#All],ROW()-1,FALSE))</f>
        <v>2186.1881706560066</v>
      </c>
      <c r="U141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Elo]],NA())),U140))</f>
        <v>2186.1881706560066</v>
      </c>
      <c r="V141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Elo]],NA())),V140))</f>
        <v>2186.1881706560066</v>
      </c>
      <c r="W141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Elo]],NA())),W140))</f>
        <v>1976.6575206388432</v>
      </c>
      <c r="X141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Elo]],NA())),X140))</f>
        <v>2123.1453537584721</v>
      </c>
      <c r="Y141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Elo]],NA())),Y140))</f>
        <v>2018.0476750237535</v>
      </c>
      <c r="Z141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Elo]],NA())),Z140))</f>
        <v>1976.3328252786664</v>
      </c>
      <c r="AA141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Elo]],NA())),AA140))</f>
        <v>1965.8392733004421</v>
      </c>
      <c r="AB141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Elo]],NA())),AB140))</f>
        <v>1942.5778307806258</v>
      </c>
      <c r="AC141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Elo]],NA())),AC140))</f>
        <v>1912.8862097597939</v>
      </c>
      <c r="AD141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Elo]],NA())),AD140))</f>
        <v>1964.7706891869057</v>
      </c>
      <c r="AE141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Elo]],NA())),AE140))</f>
        <v>1956.6765157011398</v>
      </c>
      <c r="AF141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Elo]],NA())),AF140))</f>
        <v>1985.3437082147036</v>
      </c>
      <c r="AG141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Elo]],NA())),AG140))</f>
        <v>1995.4963068099603</v>
      </c>
      <c r="AH141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Elo]],NA())),AH140))</f>
        <v>2014.8770095635946</v>
      </c>
      <c r="AI141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Elo]],NA())),AI140))</f>
        <v>1963.1111275471101</v>
      </c>
      <c r="AJ141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Elo]],NA())),AJ140))</f>
        <v>2014.3528000084657</v>
      </c>
      <c r="AK141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Elo]],NA())),AK140))</f>
        <v>2032.4213475401389</v>
      </c>
      <c r="AL141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Elo]],NA())),AL140))</f>
        <v>1971.275636231378</v>
      </c>
      <c r="AM141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Elo]],NA())),AM140))</f>
        <v>2000</v>
      </c>
      <c r="AN141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Elo]],NA())),AN140))</f>
        <v>2000</v>
      </c>
      <c r="AO141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Elo]],NA())),AO140))</f>
        <v>2000</v>
      </c>
    </row>
    <row r="142" spans="1:41" ht="13">
      <c r="A142" s="25">
        <f>GameData[Game Number]</f>
        <v>139</v>
      </c>
      <c r="B142" s="66" t="str">
        <f>GameData[Winner]</f>
        <v>Jim</v>
      </c>
      <c r="C142" s="66">
        <f ca="1">IFERROR(IF(ROW()&gt;ROW(EloDataCalc[#Headers])+1,_xlfn.IFNA(LOOKUP(2,1/($B$4:INDIRECT("$B"&amp;(ROW()-1))=EloDataCalc[[#This Row],[Winner]]),EloDataCalc[Game Number]),0),0),0)</f>
        <v>129</v>
      </c>
      <c r="D142" s="66">
        <f ca="1">IFERROR(IF(ROW()&gt;ROW(EloDataCalc[#Headers])+1,_xlfn.IFNA(LOOKUP(2,1/($J$4:INDIRECT("$K"&amp;(ROW()-1))=EloDataCalc[[#This Row],[Winner]]),EloDataCalc[Game Number]),0),0),0)</f>
        <v>138</v>
      </c>
      <c r="E142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1976.6575206388432</v>
      </c>
      <c r="F142" s="66">
        <f ca="1">10^(EloDataCalc[Winner Last ELO]/400)</f>
        <v>87426.642775976477</v>
      </c>
      <c r="G142" s="68">
        <f ca="1">EloDataCalc[Winner Rating]/(EloDataCalc[Winner Rating]+EloDataCalc[Loser Rating])</f>
        <v>0.54888792494773697</v>
      </c>
      <c r="H142" s="16">
        <f ca="1">+kFactor[]*(1-EloDataCalc[Winner Expected Score])</f>
        <v>13.53336225156789</v>
      </c>
      <c r="I142" s="21">
        <f ca="1">EloDataCalc[Winner Last ELO]+EloDataCalc[[#This Row],[Winner Elo Change]]</f>
        <v>1990.1908828904111</v>
      </c>
      <c r="J142" s="66" t="str">
        <f>GameData[Loser]</f>
        <v>Clayton</v>
      </c>
      <c r="K142" s="66">
        <f ca="1">IFERROR(IF(ROW()&gt;ROW(EloDataCalc[#Headers])+1,_xlfn.IFNA(LOOKUP(2,1/($B$4:INDIRECT("$B"&amp;(ROW()-1))=EloDataCalc[[#This Row],[Loser]]),EloDataCalc[Game Number]),0),0),0)</f>
        <v>130</v>
      </c>
      <c r="L142" s="66">
        <f ca="1">IFERROR(IF(ROW()&gt;ROW(EloDataCalc[#Headers])+1,_xlfn.IFNA(LOOKUP(2,1/($J$4:INDIRECT("$K"&amp;(ROW()-1))=EloDataCalc[[#This Row],[Loser]]),EloDataCalc[Game Number]),0),0),0)</f>
        <v>129</v>
      </c>
      <c r="M142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1942.5778307806258</v>
      </c>
      <c r="N142" s="66">
        <f ca="1">10^(EloDataCalc[Loser Last ELO]/400)</f>
        <v>71852.945646925902</v>
      </c>
      <c r="O142" s="68">
        <f ca="1">EloDataCalc[Loser Rating]/(EloDataCalc[Winner Rating]+EloDataCalc[Loser Rating])</f>
        <v>0.45111207505226297</v>
      </c>
      <c r="P142" s="16">
        <f ca="1">kFactor[]*(0-EloDataCalc[Loser Expected Score])</f>
        <v>-13.533362251567889</v>
      </c>
      <c r="Q142" s="21">
        <f ca="1">EloDataCalc[Loser Last ELO]+EloDataCalc[[#This Row],[Loser Elo Change]]</f>
        <v>1929.0444685290579</v>
      </c>
      <c r="R142" s="4"/>
      <c r="T142" s="56">
        <f ca="1">IF(ROW()=ROW(Elos[[#Headers],[Selected Player Elo Change]])+1,2000,HLOOKUP(PlayerDashPlayer,Elos[#All],ROW()-1,FALSE))</f>
        <v>2186.1881706560066</v>
      </c>
      <c r="U142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Elo]],NA())),U141))</f>
        <v>2186.1881706560066</v>
      </c>
      <c r="V142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Elo]],NA())),V141))</f>
        <v>2186.1881706560066</v>
      </c>
      <c r="W142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Elo]],NA())),W141))</f>
        <v>1990.1908828904111</v>
      </c>
      <c r="X142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Elo]],NA())),X141))</f>
        <v>2123.1453537584721</v>
      </c>
      <c r="Y142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Elo]],NA())),Y141))</f>
        <v>2018.0476750237535</v>
      </c>
      <c r="Z142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Elo]],NA())),Z141))</f>
        <v>1976.3328252786664</v>
      </c>
      <c r="AA142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Elo]],NA())),AA141))</f>
        <v>1965.8392733004421</v>
      </c>
      <c r="AB142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Elo]],NA())),AB141))</f>
        <v>1929.0444685290579</v>
      </c>
      <c r="AC142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Elo]],NA())),AC141))</f>
        <v>1912.8862097597939</v>
      </c>
      <c r="AD142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Elo]],NA())),AD141))</f>
        <v>1964.7706891869057</v>
      </c>
      <c r="AE142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Elo]],NA())),AE141))</f>
        <v>1956.6765157011398</v>
      </c>
      <c r="AF142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Elo]],NA())),AF141))</f>
        <v>1985.3437082147036</v>
      </c>
      <c r="AG142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Elo]],NA())),AG141))</f>
        <v>1995.4963068099603</v>
      </c>
      <c r="AH142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Elo]],NA())),AH141))</f>
        <v>2014.8770095635946</v>
      </c>
      <c r="AI142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Elo]],NA())),AI141))</f>
        <v>1963.1111275471101</v>
      </c>
      <c r="AJ142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Elo]],NA())),AJ141))</f>
        <v>2014.3528000084657</v>
      </c>
      <c r="AK142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Elo]],NA())),AK141))</f>
        <v>2032.4213475401389</v>
      </c>
      <c r="AL142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Elo]],NA())),AL141))</f>
        <v>1971.275636231378</v>
      </c>
      <c r="AM142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Elo]],NA())),AM141))</f>
        <v>2000</v>
      </c>
      <c r="AN142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Elo]],NA())),AN141))</f>
        <v>2000</v>
      </c>
      <c r="AO142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Elo]],NA())),AO141))</f>
        <v>2000</v>
      </c>
    </row>
    <row r="143" spans="1:41" ht="13">
      <c r="A143" s="25">
        <f>GameData[Game Number]</f>
        <v>140</v>
      </c>
      <c r="B143" s="66" t="str">
        <f>GameData[Winner]</f>
        <v>Clayton</v>
      </c>
      <c r="C143" s="66">
        <f ca="1">IFERROR(IF(ROW()&gt;ROW(EloDataCalc[#Headers])+1,_xlfn.IFNA(LOOKUP(2,1/($B$4:INDIRECT("$B"&amp;(ROW()-1))=EloDataCalc[[#This Row],[Winner]]),EloDataCalc[Game Number]),0),0),0)</f>
        <v>130</v>
      </c>
      <c r="D143" s="66">
        <f ca="1">IFERROR(IF(ROW()&gt;ROW(EloDataCalc[#Headers])+1,_xlfn.IFNA(LOOKUP(2,1/($J$4:INDIRECT("$K"&amp;(ROW()-1))=EloDataCalc[[#This Row],[Winner]]),EloDataCalc[Game Number]),0),0),0)</f>
        <v>139</v>
      </c>
      <c r="E143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1929.0444685290579</v>
      </c>
      <c r="F143" s="66">
        <f ca="1">10^(EloDataCalc[Winner Last ELO]/400)</f>
        <v>66467.779630561738</v>
      </c>
      <c r="G143" s="68">
        <f ca="1">EloDataCalc[Winner Rating]/(EloDataCalc[Winner Rating]+EloDataCalc[Loser Rating])</f>
        <v>0.45113064872702802</v>
      </c>
      <c r="H143" s="16">
        <f ca="1">+kFactor[]*(1-EloDataCalc[Winner Expected Score])</f>
        <v>16.466080538189161</v>
      </c>
      <c r="I143" s="21">
        <f ca="1">EloDataCalc[Winner Last ELO]+EloDataCalc[[#This Row],[Winner Elo Change]]</f>
        <v>1945.510549067247</v>
      </c>
      <c r="J143" s="66" t="str">
        <f>GameData[Loser]</f>
        <v>Kevin L</v>
      </c>
      <c r="K143" s="66">
        <f ca="1">IFERROR(IF(ROW()&gt;ROW(EloDataCalc[#Headers])+1,_xlfn.IFNA(LOOKUP(2,1/($B$4:INDIRECT("$B"&amp;(ROW()-1))=EloDataCalc[[#This Row],[Loser]]),EloDataCalc[Game Number]),0),0),0)</f>
        <v>60</v>
      </c>
      <c r="L143" s="66">
        <f ca="1">IFERROR(IF(ROW()&gt;ROW(EloDataCalc[#Headers])+1,_xlfn.IFNA(LOOKUP(2,1/($J$4:INDIRECT("$K"&amp;(ROW()-1))=EloDataCalc[[#This Row],[Loser]]),EloDataCalc[Game Number]),0),0),0)</f>
        <v>130</v>
      </c>
      <c r="M143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1963.1111275471101</v>
      </c>
      <c r="N143" s="66">
        <f ca="1">10^(EloDataCalc[Loser Last ELO]/400)</f>
        <v>80868.207889054393</v>
      </c>
      <c r="O143" s="68">
        <f ca="1">EloDataCalc[Loser Rating]/(EloDataCalc[Winner Rating]+EloDataCalc[Loser Rating])</f>
        <v>0.54886935127297187</v>
      </c>
      <c r="P143" s="16">
        <f ca="1">kFactor[]*(0-EloDataCalc[Loser Expected Score])</f>
        <v>-16.466080538189157</v>
      </c>
      <c r="Q143" s="21">
        <f ca="1">EloDataCalc[Loser Last ELO]+EloDataCalc[[#This Row],[Loser Elo Change]]</f>
        <v>1946.645047008921</v>
      </c>
      <c r="R143" s="4"/>
      <c r="T143" s="56">
        <f ca="1">IF(ROW()=ROW(Elos[[#Headers],[Selected Player Elo Change]])+1,2000,HLOOKUP(PlayerDashPlayer,Elos[#All],ROW()-1,FALSE))</f>
        <v>2186.1881706560066</v>
      </c>
      <c r="U143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Elo]],NA())),U142))</f>
        <v>2186.1881706560066</v>
      </c>
      <c r="V143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Elo]],NA())),V142))</f>
        <v>2186.1881706560066</v>
      </c>
      <c r="W143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Elo]],NA())),W142))</f>
        <v>1990.1908828904111</v>
      </c>
      <c r="X143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Elo]],NA())),X142))</f>
        <v>2123.1453537584721</v>
      </c>
      <c r="Y143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Elo]],NA())),Y142))</f>
        <v>2018.0476750237535</v>
      </c>
      <c r="Z143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Elo]],NA())),Z142))</f>
        <v>1976.3328252786664</v>
      </c>
      <c r="AA143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Elo]],NA())),AA142))</f>
        <v>1965.8392733004421</v>
      </c>
      <c r="AB143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Elo]],NA())),AB142))</f>
        <v>1945.510549067247</v>
      </c>
      <c r="AC143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Elo]],NA())),AC142))</f>
        <v>1912.8862097597939</v>
      </c>
      <c r="AD143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Elo]],NA())),AD142))</f>
        <v>1964.7706891869057</v>
      </c>
      <c r="AE143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Elo]],NA())),AE142))</f>
        <v>1956.6765157011398</v>
      </c>
      <c r="AF143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Elo]],NA())),AF142))</f>
        <v>1985.3437082147036</v>
      </c>
      <c r="AG143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Elo]],NA())),AG142))</f>
        <v>1995.4963068099603</v>
      </c>
      <c r="AH143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Elo]],NA())),AH142))</f>
        <v>2014.8770095635946</v>
      </c>
      <c r="AI143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Elo]],NA())),AI142))</f>
        <v>1946.645047008921</v>
      </c>
      <c r="AJ143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Elo]],NA())),AJ142))</f>
        <v>2014.3528000084657</v>
      </c>
      <c r="AK143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Elo]],NA())),AK142))</f>
        <v>2032.4213475401389</v>
      </c>
      <c r="AL143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Elo]],NA())),AL142))</f>
        <v>1971.275636231378</v>
      </c>
      <c r="AM143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Elo]],NA())),AM142))</f>
        <v>2000</v>
      </c>
      <c r="AN143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Elo]],NA())),AN142))</f>
        <v>2000</v>
      </c>
      <c r="AO143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Elo]],NA())),AO142))</f>
        <v>2000</v>
      </c>
    </row>
    <row r="144" spans="1:41" ht="13">
      <c r="A144" s="25">
        <f>GameData[Game Number]</f>
        <v>141</v>
      </c>
      <c r="B144" s="66" t="str">
        <f>GameData[Winner]</f>
        <v>Jason K</v>
      </c>
      <c r="C144" s="66">
        <f ca="1">IFERROR(IF(ROW()&gt;ROW(EloDataCalc[#Headers])+1,_xlfn.IFNA(LOOKUP(2,1/($B$4:INDIRECT("$B"&amp;(ROW()-1))=EloDataCalc[[#This Row],[Winner]]),EloDataCalc[Game Number]),0),0),0)</f>
        <v>132</v>
      </c>
      <c r="D144" s="66">
        <f ca="1">IFERROR(IF(ROW()&gt;ROW(EloDataCalc[#Headers])+1,_xlfn.IFNA(LOOKUP(2,1/($J$4:INDIRECT("$K"&amp;(ROW()-1))=EloDataCalc[[#This Row],[Winner]]),EloDataCalc[Game Number]),0),0),0)</f>
        <v>136</v>
      </c>
      <c r="E144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2018.0476750237535</v>
      </c>
      <c r="F144" s="66">
        <f ca="1">10^(EloDataCalc[Winner Last ELO]/400)</f>
        <v>110947.92584150519</v>
      </c>
      <c r="G144" s="68">
        <f ca="1">EloDataCalc[Winner Rating]/(EloDataCalc[Winner Rating]+EloDataCalc[Loser Rating])</f>
        <v>0.57607638607909151</v>
      </c>
      <c r="H144" s="16">
        <f ca="1">+kFactor[]*(1-EloDataCalc[Winner Expected Score])</f>
        <v>12.717708417627255</v>
      </c>
      <c r="I144" s="21">
        <f ca="1">EloDataCalc[Winner Last ELO]+EloDataCalc[[#This Row],[Winner Elo Change]]</f>
        <v>2030.7653834413809</v>
      </c>
      <c r="J144" s="66" t="str">
        <f>GameData[Loser]</f>
        <v>Jason T</v>
      </c>
      <c r="K144" s="66">
        <f ca="1">IFERROR(IF(ROW()&gt;ROW(EloDataCalc[#Headers])+1,_xlfn.IFNA(LOOKUP(2,1/($B$4:INDIRECT("$B"&amp;(ROW()-1))=EloDataCalc[[#This Row],[Loser]]),EloDataCalc[Game Number]),0),0),0)</f>
        <v>137</v>
      </c>
      <c r="L144" s="66">
        <f ca="1">IFERROR(IF(ROW()&gt;ROW(EloDataCalc[#Headers])+1,_xlfn.IFNA(LOOKUP(2,1/($J$4:INDIRECT("$K"&amp;(ROW()-1))=EloDataCalc[[#This Row],[Loser]]),EloDataCalc[Game Number]),0),0),0)</f>
        <v>132</v>
      </c>
      <c r="M144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1964.7706891869057</v>
      </c>
      <c r="N144" s="66">
        <f ca="1">10^(EloDataCalc[Loser Last ELO]/400)</f>
        <v>81644.460381166267</v>
      </c>
      <c r="O144" s="68">
        <f ca="1">EloDataCalc[Loser Rating]/(EloDataCalc[Winner Rating]+EloDataCalc[Loser Rating])</f>
        <v>0.42392361392090849</v>
      </c>
      <c r="P144" s="16">
        <f ca="1">kFactor[]*(0-EloDataCalc[Loser Expected Score])</f>
        <v>-12.717708417627255</v>
      </c>
      <c r="Q144" s="21">
        <f ca="1">EloDataCalc[Loser Last ELO]+EloDataCalc[[#This Row],[Loser Elo Change]]</f>
        <v>1952.0529807692783</v>
      </c>
      <c r="R144" s="4"/>
      <c r="T144" s="56">
        <f ca="1">IF(ROW()=ROW(Elos[[#Headers],[Selected Player Elo Change]])+1,2000,HLOOKUP(PlayerDashPlayer,Elos[#All],ROW()-1,FALSE))</f>
        <v>2186.1881706560066</v>
      </c>
      <c r="U144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Elo]],NA())),U143))</f>
        <v>2186.1881706560066</v>
      </c>
      <c r="V144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Elo]],NA())),V143))</f>
        <v>2186.1881706560066</v>
      </c>
      <c r="W144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Elo]],NA())),W143))</f>
        <v>1990.1908828904111</v>
      </c>
      <c r="X144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Elo]],NA())),X143))</f>
        <v>2123.1453537584721</v>
      </c>
      <c r="Y144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Elo]],NA())),Y143))</f>
        <v>2030.7653834413809</v>
      </c>
      <c r="Z144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Elo]],NA())),Z143))</f>
        <v>1976.3328252786664</v>
      </c>
      <c r="AA144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Elo]],NA())),AA143))</f>
        <v>1965.8392733004421</v>
      </c>
      <c r="AB144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Elo]],NA())),AB143))</f>
        <v>1945.510549067247</v>
      </c>
      <c r="AC144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Elo]],NA())),AC143))</f>
        <v>1912.8862097597939</v>
      </c>
      <c r="AD144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Elo]],NA())),AD143))</f>
        <v>1952.0529807692783</v>
      </c>
      <c r="AE144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Elo]],NA())),AE143))</f>
        <v>1956.6765157011398</v>
      </c>
      <c r="AF144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Elo]],NA())),AF143))</f>
        <v>1985.3437082147036</v>
      </c>
      <c r="AG144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Elo]],NA())),AG143))</f>
        <v>1995.4963068099603</v>
      </c>
      <c r="AH144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Elo]],NA())),AH143))</f>
        <v>2014.8770095635946</v>
      </c>
      <c r="AI144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Elo]],NA())),AI143))</f>
        <v>1946.645047008921</v>
      </c>
      <c r="AJ144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Elo]],NA())),AJ143))</f>
        <v>2014.3528000084657</v>
      </c>
      <c r="AK144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Elo]],NA())),AK143))</f>
        <v>2032.4213475401389</v>
      </c>
      <c r="AL144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Elo]],NA())),AL143))</f>
        <v>1971.275636231378</v>
      </c>
      <c r="AM144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Elo]],NA())),AM143))</f>
        <v>2000</v>
      </c>
      <c r="AN144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Elo]],NA())),AN143))</f>
        <v>2000</v>
      </c>
      <c r="AO144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Elo]],NA())),AO143))</f>
        <v>2000</v>
      </c>
    </row>
    <row r="145" spans="1:41" ht="13">
      <c r="A145" s="25">
        <f>GameData[Game Number]</f>
        <v>142</v>
      </c>
      <c r="B145" s="66" t="str">
        <f>GameData[Winner]</f>
        <v>Jason K</v>
      </c>
      <c r="C145" s="66">
        <f ca="1">IFERROR(IF(ROW()&gt;ROW(EloDataCalc[#Headers])+1,_xlfn.IFNA(LOOKUP(2,1/($B$4:INDIRECT("$B"&amp;(ROW()-1))=EloDataCalc[[#This Row],[Winner]]),EloDataCalc[Game Number]),0),0),0)</f>
        <v>141</v>
      </c>
      <c r="D145" s="66">
        <f ca="1">IFERROR(IF(ROW()&gt;ROW(EloDataCalc[#Headers])+1,_xlfn.IFNA(LOOKUP(2,1/($J$4:INDIRECT("$K"&amp;(ROW()-1))=EloDataCalc[[#This Row],[Winner]]),EloDataCalc[Game Number]),0),0),0)</f>
        <v>136</v>
      </c>
      <c r="E145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2030.7653834413809</v>
      </c>
      <c r="F145" s="66">
        <f ca="1">10^(EloDataCalc[Winner Last ELO]/400)</f>
        <v>119375.02034366515</v>
      </c>
      <c r="G145" s="68">
        <f ca="1">EloDataCalc[Winner Rating]/(EloDataCalc[Winner Rating]+EloDataCalc[Loser Rating])</f>
        <v>0.6113772243881419</v>
      </c>
      <c r="H145" s="16">
        <f ca="1">+kFactor[]*(1-EloDataCalc[Winner Expected Score])</f>
        <v>11.658683268355743</v>
      </c>
      <c r="I145" s="21">
        <f ca="1">EloDataCalc[Winner Last ELO]+EloDataCalc[[#This Row],[Winner Elo Change]]</f>
        <v>2042.4240667097367</v>
      </c>
      <c r="J145" s="66" t="str">
        <f>GameData[Loser]</f>
        <v>Jason T</v>
      </c>
      <c r="K145" s="66">
        <f ca="1">IFERROR(IF(ROW()&gt;ROW(EloDataCalc[#Headers])+1,_xlfn.IFNA(LOOKUP(2,1/($B$4:INDIRECT("$B"&amp;(ROW()-1))=EloDataCalc[[#This Row],[Loser]]),EloDataCalc[Game Number]),0),0),0)</f>
        <v>137</v>
      </c>
      <c r="L145" s="66">
        <f ca="1">IFERROR(IF(ROW()&gt;ROW(EloDataCalc[#Headers])+1,_xlfn.IFNA(LOOKUP(2,1/($J$4:INDIRECT("$K"&amp;(ROW()-1))=EloDataCalc[[#This Row],[Loser]]),EloDataCalc[Game Number]),0),0),0)</f>
        <v>141</v>
      </c>
      <c r="M145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1952.0529807692783</v>
      </c>
      <c r="N145" s="66">
        <f ca="1">10^(EloDataCalc[Loser Last ELO]/400)</f>
        <v>75880.89626842986</v>
      </c>
      <c r="O145" s="68">
        <f ca="1">EloDataCalc[Loser Rating]/(EloDataCalc[Winner Rating]+EloDataCalc[Loser Rating])</f>
        <v>0.38862277561185798</v>
      </c>
      <c r="P145" s="16">
        <f ca="1">kFactor[]*(0-EloDataCalc[Loser Expected Score])</f>
        <v>-11.658683268355739</v>
      </c>
      <c r="Q145" s="21">
        <f ca="1">EloDataCalc[Loser Last ELO]+EloDataCalc[[#This Row],[Loser Elo Change]]</f>
        <v>1940.3942975009224</v>
      </c>
      <c r="R145" s="4"/>
      <c r="T145" s="56">
        <f ca="1">IF(ROW()=ROW(Elos[[#Headers],[Selected Player Elo Change]])+1,2000,HLOOKUP(PlayerDashPlayer,Elos[#All],ROW()-1,FALSE))</f>
        <v>2186.1881706560066</v>
      </c>
      <c r="U145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Elo]],NA())),U144))</f>
        <v>2186.1881706560066</v>
      </c>
      <c r="V145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Elo]],NA())),V144))</f>
        <v>2186.1881706560066</v>
      </c>
      <c r="W145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Elo]],NA())),W144))</f>
        <v>1990.1908828904111</v>
      </c>
      <c r="X145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Elo]],NA())),X144))</f>
        <v>2123.1453537584721</v>
      </c>
      <c r="Y145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Elo]],NA())),Y144))</f>
        <v>2042.4240667097367</v>
      </c>
      <c r="Z145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Elo]],NA())),Z144))</f>
        <v>1976.3328252786664</v>
      </c>
      <c r="AA145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Elo]],NA())),AA144))</f>
        <v>1965.8392733004421</v>
      </c>
      <c r="AB145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Elo]],NA())),AB144))</f>
        <v>1945.510549067247</v>
      </c>
      <c r="AC145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Elo]],NA())),AC144))</f>
        <v>1912.8862097597939</v>
      </c>
      <c r="AD145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Elo]],NA())),AD144))</f>
        <v>1940.3942975009224</v>
      </c>
      <c r="AE145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Elo]],NA())),AE144))</f>
        <v>1956.6765157011398</v>
      </c>
      <c r="AF145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Elo]],NA())),AF144))</f>
        <v>1985.3437082147036</v>
      </c>
      <c r="AG145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Elo]],NA())),AG144))</f>
        <v>1995.4963068099603</v>
      </c>
      <c r="AH145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Elo]],NA())),AH144))</f>
        <v>2014.8770095635946</v>
      </c>
      <c r="AI145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Elo]],NA())),AI144))</f>
        <v>1946.645047008921</v>
      </c>
      <c r="AJ145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Elo]],NA())),AJ144))</f>
        <v>2014.3528000084657</v>
      </c>
      <c r="AK145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Elo]],NA())),AK144))</f>
        <v>2032.4213475401389</v>
      </c>
      <c r="AL145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Elo]],NA())),AL144))</f>
        <v>1971.275636231378</v>
      </c>
      <c r="AM145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Elo]],NA())),AM144))</f>
        <v>2000</v>
      </c>
      <c r="AN145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Elo]],NA())),AN144))</f>
        <v>2000</v>
      </c>
      <c r="AO145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Elo]],NA())),AO144))</f>
        <v>2000</v>
      </c>
    </row>
    <row r="146" spans="1:41" ht="13">
      <c r="A146" s="25">
        <f>GameData[Game Number]</f>
        <v>143</v>
      </c>
      <c r="B146" s="66" t="str">
        <f>GameData[Winner]</f>
        <v>Clayton</v>
      </c>
      <c r="C146" s="66">
        <f ca="1">IFERROR(IF(ROW()&gt;ROW(EloDataCalc[#Headers])+1,_xlfn.IFNA(LOOKUP(2,1/($B$4:INDIRECT("$B"&amp;(ROW()-1))=EloDataCalc[[#This Row],[Winner]]),EloDataCalc[Game Number]),0),0),0)</f>
        <v>140</v>
      </c>
      <c r="D146" s="66">
        <f ca="1">IFERROR(IF(ROW()&gt;ROW(EloDataCalc[#Headers])+1,_xlfn.IFNA(LOOKUP(2,1/($J$4:INDIRECT("$K"&amp;(ROW()-1))=EloDataCalc[[#This Row],[Winner]]),EloDataCalc[Game Number]),0),0),0)</f>
        <v>139</v>
      </c>
      <c r="E146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1945.510549067247</v>
      </c>
      <c r="F146" s="66">
        <f ca="1">10^(EloDataCalc[Winner Last ELO]/400)</f>
        <v>73076.270155587612</v>
      </c>
      <c r="G146" s="68">
        <f ca="1">EloDataCalc[Winner Rating]/(EloDataCalc[Winner Rating]+EloDataCalc[Loser Rating])</f>
        <v>0.4557591781159997</v>
      </c>
      <c r="H146" s="16">
        <f ca="1">+kFactor[]*(1-EloDataCalc[Winner Expected Score])</f>
        <v>16.327224656520009</v>
      </c>
      <c r="I146" s="21">
        <f ca="1">EloDataCalc[Winner Last ELO]+EloDataCalc[[#This Row],[Winner Elo Change]]</f>
        <v>1961.837773723767</v>
      </c>
      <c r="J146" s="66" t="str">
        <f>GameData[Loser]</f>
        <v>Joe</v>
      </c>
      <c r="K146" s="66">
        <f ca="1">IFERROR(IF(ROW()&gt;ROW(EloDataCalc[#Headers])+1,_xlfn.IFNA(LOOKUP(2,1/($B$4:INDIRECT("$B"&amp;(ROW()-1))=EloDataCalc[[#This Row],[Loser]]),EloDataCalc[Game Number]),0),0),0)</f>
        <v>136</v>
      </c>
      <c r="L146" s="66">
        <f ca="1">IFERROR(IF(ROW()&gt;ROW(EloDataCalc[#Headers])+1,_xlfn.IFNA(LOOKUP(2,1/($J$4:INDIRECT("$K"&amp;(ROW()-1))=EloDataCalc[[#This Row],[Loser]]),EloDataCalc[Game Number]),0),0),0)</f>
        <v>137</v>
      </c>
      <c r="M146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1976.3328252786664</v>
      </c>
      <c r="N146" s="66">
        <f ca="1">10^(EloDataCalc[Loser Last ELO]/400)</f>
        <v>87263.386541327578</v>
      </c>
      <c r="O146" s="68">
        <f ca="1">EloDataCalc[Loser Rating]/(EloDataCalc[Winner Rating]+EloDataCalc[Loser Rating])</f>
        <v>0.54424082188400036</v>
      </c>
      <c r="P146" s="16">
        <f ca="1">kFactor[]*(0-EloDataCalc[Loser Expected Score])</f>
        <v>-16.327224656520009</v>
      </c>
      <c r="Q146" s="21">
        <f ca="1">EloDataCalc[Loser Last ELO]+EloDataCalc[[#This Row],[Loser Elo Change]]</f>
        <v>1960.0056006221464</v>
      </c>
      <c r="R146" s="4"/>
      <c r="T146" s="56">
        <f ca="1">IF(ROW()=ROW(Elos[[#Headers],[Selected Player Elo Change]])+1,2000,HLOOKUP(PlayerDashPlayer,Elos[#All],ROW()-1,FALSE))</f>
        <v>2186.1881706560066</v>
      </c>
      <c r="U146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Elo]],NA())),U145))</f>
        <v>2186.1881706560066</v>
      </c>
      <c r="V146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Elo]],NA())),V145))</f>
        <v>2186.1881706560066</v>
      </c>
      <c r="W146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Elo]],NA())),W145))</f>
        <v>1990.1908828904111</v>
      </c>
      <c r="X146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Elo]],NA())),X145))</f>
        <v>2123.1453537584721</v>
      </c>
      <c r="Y146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Elo]],NA())),Y145))</f>
        <v>2042.4240667097367</v>
      </c>
      <c r="Z146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Elo]],NA())),Z145))</f>
        <v>1960.0056006221464</v>
      </c>
      <c r="AA146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Elo]],NA())),AA145))</f>
        <v>1965.8392733004421</v>
      </c>
      <c r="AB146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Elo]],NA())),AB145))</f>
        <v>1961.837773723767</v>
      </c>
      <c r="AC146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Elo]],NA())),AC145))</f>
        <v>1912.8862097597939</v>
      </c>
      <c r="AD146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Elo]],NA())),AD145))</f>
        <v>1940.3942975009224</v>
      </c>
      <c r="AE146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Elo]],NA())),AE145))</f>
        <v>1956.6765157011398</v>
      </c>
      <c r="AF146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Elo]],NA())),AF145))</f>
        <v>1985.3437082147036</v>
      </c>
      <c r="AG146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Elo]],NA())),AG145))</f>
        <v>1995.4963068099603</v>
      </c>
      <c r="AH146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Elo]],NA())),AH145))</f>
        <v>2014.8770095635946</v>
      </c>
      <c r="AI146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Elo]],NA())),AI145))</f>
        <v>1946.645047008921</v>
      </c>
      <c r="AJ146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Elo]],NA())),AJ145))</f>
        <v>2014.3528000084657</v>
      </c>
      <c r="AK146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Elo]],NA())),AK145))</f>
        <v>2032.4213475401389</v>
      </c>
      <c r="AL146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Elo]],NA())),AL145))</f>
        <v>1971.275636231378</v>
      </c>
      <c r="AM146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Elo]],NA())),AM145))</f>
        <v>2000</v>
      </c>
      <c r="AN146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Elo]],NA())),AN145))</f>
        <v>2000</v>
      </c>
      <c r="AO146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Elo]],NA())),AO145))</f>
        <v>2000</v>
      </c>
    </row>
    <row r="147" spans="1:41" ht="13">
      <c r="A147" s="25">
        <f>GameData[Game Number]</f>
        <v>144</v>
      </c>
      <c r="B147" s="66" t="str">
        <f>GameData[Winner]</f>
        <v>Kevin K</v>
      </c>
      <c r="C147" s="66">
        <f ca="1">IFERROR(IF(ROW()&gt;ROW(EloDataCalc[#Headers])+1,_xlfn.IFNA(LOOKUP(2,1/($B$4:INDIRECT("$B"&amp;(ROW()-1))=EloDataCalc[[#This Row],[Winner]]),EloDataCalc[Game Number]),0),0),0)</f>
        <v>138</v>
      </c>
      <c r="D147" s="66">
        <f ca="1">IFERROR(IF(ROW()&gt;ROW(EloDataCalc[#Headers])+1,_xlfn.IFNA(LOOKUP(2,1/($J$4:INDIRECT("$K"&amp;(ROW()-1))=EloDataCalc[[#This Row],[Winner]]),EloDataCalc[Game Number]),0),0),0)</f>
        <v>108</v>
      </c>
      <c r="E147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2123.1453537584721</v>
      </c>
      <c r="F147" s="66">
        <f ca="1">10^(EloDataCalc[Winner Last ELO]/400)</f>
        <v>203171.7794860359</v>
      </c>
      <c r="G147" s="68">
        <f ca="1">EloDataCalc[Winner Rating]/(EloDataCalc[Winner Rating]+EloDataCalc[Loser Rating])</f>
        <v>0.68251359693134228</v>
      </c>
      <c r="H147" s="16">
        <f ca="1">+kFactor[]*(1-EloDataCalc[Winner Expected Score])</f>
        <v>9.5245920920597307</v>
      </c>
      <c r="I147" s="21">
        <f ca="1">EloDataCalc[Winner Last ELO]+EloDataCalc[[#This Row],[Winner Elo Change]]</f>
        <v>2132.6699458505318</v>
      </c>
      <c r="J147" s="66" t="str">
        <f>GameData[Loser]</f>
        <v>Jim</v>
      </c>
      <c r="K147" s="66">
        <f ca="1">IFERROR(IF(ROW()&gt;ROW(EloDataCalc[#Headers])+1,_xlfn.IFNA(LOOKUP(2,1/($B$4:INDIRECT("$B"&amp;(ROW()-1))=EloDataCalc[[#This Row],[Loser]]),EloDataCalc[Game Number]),0),0),0)</f>
        <v>139</v>
      </c>
      <c r="L147" s="66">
        <f ca="1">IFERROR(IF(ROW()&gt;ROW(EloDataCalc[#Headers])+1,_xlfn.IFNA(LOOKUP(2,1/($J$4:INDIRECT("$K"&amp;(ROW()-1))=EloDataCalc[[#This Row],[Loser]]),EloDataCalc[Game Number]),0),0),0)</f>
        <v>138</v>
      </c>
      <c r="M147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1990.1908828904111</v>
      </c>
      <c r="N147" s="66">
        <f ca="1">10^(EloDataCalc[Loser Last ELO]/400)</f>
        <v>94509.879017939704</v>
      </c>
      <c r="O147" s="68">
        <f ca="1">EloDataCalc[Loser Rating]/(EloDataCalc[Winner Rating]+EloDataCalc[Loser Rating])</f>
        <v>0.31748640306865766</v>
      </c>
      <c r="P147" s="16">
        <f ca="1">kFactor[]*(0-EloDataCalc[Loser Expected Score])</f>
        <v>-9.5245920920597307</v>
      </c>
      <c r="Q147" s="21">
        <f ca="1">EloDataCalc[Loser Last ELO]+EloDataCalc[[#This Row],[Loser Elo Change]]</f>
        <v>1980.6662907983514</v>
      </c>
      <c r="R147" s="4"/>
      <c r="T147" s="56">
        <f ca="1">IF(ROW()=ROW(Elos[[#Headers],[Selected Player Elo Change]])+1,2000,HLOOKUP(PlayerDashPlayer,Elos[#All],ROW()-1,FALSE))</f>
        <v>2186.1881706560066</v>
      </c>
      <c r="U147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Elo]],NA())),U146))</f>
        <v>2186.1881706560066</v>
      </c>
      <c r="V147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Elo]],NA())),V146))</f>
        <v>2186.1881706560066</v>
      </c>
      <c r="W147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Elo]],NA())),W146))</f>
        <v>1980.6662907983514</v>
      </c>
      <c r="X147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Elo]],NA())),X146))</f>
        <v>2132.6699458505318</v>
      </c>
      <c r="Y147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Elo]],NA())),Y146))</f>
        <v>2042.4240667097367</v>
      </c>
      <c r="Z147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Elo]],NA())),Z146))</f>
        <v>1960.0056006221464</v>
      </c>
      <c r="AA147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Elo]],NA())),AA146))</f>
        <v>1965.8392733004421</v>
      </c>
      <c r="AB147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Elo]],NA())),AB146))</f>
        <v>1961.837773723767</v>
      </c>
      <c r="AC147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Elo]],NA())),AC146))</f>
        <v>1912.8862097597939</v>
      </c>
      <c r="AD147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Elo]],NA())),AD146))</f>
        <v>1940.3942975009224</v>
      </c>
      <c r="AE147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Elo]],NA())),AE146))</f>
        <v>1956.6765157011398</v>
      </c>
      <c r="AF147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Elo]],NA())),AF146))</f>
        <v>1985.3437082147036</v>
      </c>
      <c r="AG147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Elo]],NA())),AG146))</f>
        <v>1995.4963068099603</v>
      </c>
      <c r="AH147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Elo]],NA())),AH146))</f>
        <v>2014.8770095635946</v>
      </c>
      <c r="AI147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Elo]],NA())),AI146))</f>
        <v>1946.645047008921</v>
      </c>
      <c r="AJ147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Elo]],NA())),AJ146))</f>
        <v>2014.3528000084657</v>
      </c>
      <c r="AK147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Elo]],NA())),AK146))</f>
        <v>2032.4213475401389</v>
      </c>
      <c r="AL147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Elo]],NA())),AL146))</f>
        <v>1971.275636231378</v>
      </c>
      <c r="AM147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Elo]],NA())),AM146))</f>
        <v>2000</v>
      </c>
      <c r="AN147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Elo]],NA())),AN146))</f>
        <v>2000</v>
      </c>
      <c r="AO147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Elo]],NA())),AO146))</f>
        <v>2000</v>
      </c>
    </row>
    <row r="148" spans="1:41" ht="13">
      <c r="A148" s="25">
        <f>GameData[Game Number]</f>
        <v>145</v>
      </c>
      <c r="B148" s="66" t="str">
        <f>GameData[Winner]</f>
        <v>Clayton</v>
      </c>
      <c r="C148" s="66">
        <f ca="1">IFERROR(IF(ROW()&gt;ROW(EloDataCalc[#Headers])+1,_xlfn.IFNA(LOOKUP(2,1/($B$4:INDIRECT("$B"&amp;(ROW()-1))=EloDataCalc[[#This Row],[Winner]]),EloDataCalc[Game Number]),0),0),0)</f>
        <v>143</v>
      </c>
      <c r="D148" s="66">
        <f ca="1">IFERROR(IF(ROW()&gt;ROW(EloDataCalc[#Headers])+1,_xlfn.IFNA(LOOKUP(2,1/($J$4:INDIRECT("$K"&amp;(ROW()-1))=EloDataCalc[[#This Row],[Winner]]),EloDataCalc[Game Number]),0),0),0)</f>
        <v>139</v>
      </c>
      <c r="E148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1961.837773723767</v>
      </c>
      <c r="F148" s="66">
        <f ca="1">10^(EloDataCalc[Winner Last ELO]/400)</f>
        <v>80277.609996588682</v>
      </c>
      <c r="G148" s="68">
        <f ca="1">EloDataCalc[Winner Rating]/(EloDataCalc[Winner Rating]+EloDataCalc[Loser Rating])</f>
        <v>0.53082051830646859</v>
      </c>
      <c r="H148" s="16">
        <f ca="1">+kFactor[]*(1-EloDataCalc[Winner Expected Score])</f>
        <v>14.075384450805942</v>
      </c>
      <c r="I148" s="21">
        <f ca="1">EloDataCalc[Winner Last ELO]+EloDataCalc[[#This Row],[Winner Elo Change]]</f>
        <v>1975.913158174573</v>
      </c>
      <c r="J148" s="66" t="str">
        <f>GameData[Loser]</f>
        <v>Jason T</v>
      </c>
      <c r="K148" s="66">
        <f ca="1">IFERROR(IF(ROW()&gt;ROW(EloDataCalc[#Headers])+1,_xlfn.IFNA(LOOKUP(2,1/($B$4:INDIRECT("$B"&amp;(ROW()-1))=EloDataCalc[[#This Row],[Loser]]),EloDataCalc[Game Number]),0),0),0)</f>
        <v>137</v>
      </c>
      <c r="L148" s="66">
        <f ca="1">IFERROR(IF(ROW()&gt;ROW(EloDataCalc[#Headers])+1,_xlfn.IFNA(LOOKUP(2,1/($J$4:INDIRECT("$K"&amp;(ROW()-1))=EloDataCalc[[#This Row],[Loser]]),EloDataCalc[Game Number]),0),0),0)</f>
        <v>142</v>
      </c>
      <c r="M148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1940.3942975009224</v>
      </c>
      <c r="N148" s="66">
        <f ca="1">10^(EloDataCalc[Loser Last ELO]/400)</f>
        <v>70955.447558734566</v>
      </c>
      <c r="O148" s="68">
        <f ca="1">EloDataCalc[Loser Rating]/(EloDataCalc[Winner Rating]+EloDataCalc[Loser Rating])</f>
        <v>0.46917948169353146</v>
      </c>
      <c r="P148" s="16">
        <f ca="1">kFactor[]*(0-EloDataCalc[Loser Expected Score])</f>
        <v>-14.075384450805943</v>
      </c>
      <c r="Q148" s="21">
        <f ca="1">EloDataCalc[Loser Last ELO]+EloDataCalc[[#This Row],[Loser Elo Change]]</f>
        <v>1926.3189130501164</v>
      </c>
      <c r="R148" s="4"/>
      <c r="T148" s="56">
        <f ca="1">IF(ROW()=ROW(Elos[[#Headers],[Selected Player Elo Change]])+1,2000,HLOOKUP(PlayerDashPlayer,Elos[#All],ROW()-1,FALSE))</f>
        <v>2186.1881706560066</v>
      </c>
      <c r="U148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Elo]],NA())),U147))</f>
        <v>2186.1881706560066</v>
      </c>
      <c r="V148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Elo]],NA())),V147))</f>
        <v>2186.1881706560066</v>
      </c>
      <c r="W148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Elo]],NA())),W147))</f>
        <v>1980.6662907983514</v>
      </c>
      <c r="X148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Elo]],NA())),X147))</f>
        <v>2132.6699458505318</v>
      </c>
      <c r="Y148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Elo]],NA())),Y147))</f>
        <v>2042.4240667097367</v>
      </c>
      <c r="Z148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Elo]],NA())),Z147))</f>
        <v>1960.0056006221464</v>
      </c>
      <c r="AA148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Elo]],NA())),AA147))</f>
        <v>1965.8392733004421</v>
      </c>
      <c r="AB148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Elo]],NA())),AB147))</f>
        <v>1975.913158174573</v>
      </c>
      <c r="AC148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Elo]],NA())),AC147))</f>
        <v>1912.8862097597939</v>
      </c>
      <c r="AD148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Elo]],NA())),AD147))</f>
        <v>1926.3189130501164</v>
      </c>
      <c r="AE148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Elo]],NA())),AE147))</f>
        <v>1956.6765157011398</v>
      </c>
      <c r="AF148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Elo]],NA())),AF147))</f>
        <v>1985.3437082147036</v>
      </c>
      <c r="AG148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Elo]],NA())),AG147))</f>
        <v>1995.4963068099603</v>
      </c>
      <c r="AH148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Elo]],NA())),AH147))</f>
        <v>2014.8770095635946</v>
      </c>
      <c r="AI148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Elo]],NA())),AI147))</f>
        <v>1946.645047008921</v>
      </c>
      <c r="AJ148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Elo]],NA())),AJ147))</f>
        <v>2014.3528000084657</v>
      </c>
      <c r="AK148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Elo]],NA())),AK147))</f>
        <v>2032.4213475401389</v>
      </c>
      <c r="AL148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Elo]],NA())),AL147))</f>
        <v>1971.275636231378</v>
      </c>
      <c r="AM148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Elo]],NA())),AM147))</f>
        <v>2000</v>
      </c>
      <c r="AN148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Elo]],NA())),AN147))</f>
        <v>2000</v>
      </c>
      <c r="AO148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Elo]],NA())),AO147))</f>
        <v>2000</v>
      </c>
    </row>
    <row r="149" spans="1:41" ht="13">
      <c r="A149" s="25">
        <f>GameData[Game Number]</f>
        <v>146</v>
      </c>
      <c r="B149" s="66" t="str">
        <f>GameData[Winner]</f>
        <v>Jason K</v>
      </c>
      <c r="C149" s="66">
        <f ca="1">IFERROR(IF(ROW()&gt;ROW(EloDataCalc[#Headers])+1,_xlfn.IFNA(LOOKUP(2,1/($B$4:INDIRECT("$B"&amp;(ROW()-1))=EloDataCalc[[#This Row],[Winner]]),EloDataCalc[Game Number]),0),0),0)</f>
        <v>142</v>
      </c>
      <c r="D149" s="66">
        <f ca="1">IFERROR(IF(ROW()&gt;ROW(EloDataCalc[#Headers])+1,_xlfn.IFNA(LOOKUP(2,1/($J$4:INDIRECT("$K"&amp;(ROW()-1))=EloDataCalc[[#This Row],[Winner]]),EloDataCalc[Game Number]),0),0),0)</f>
        <v>136</v>
      </c>
      <c r="E149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2042.4240667097367</v>
      </c>
      <c r="F149" s="66">
        <f ca="1">10^(EloDataCalc[Winner Last ELO]/400)</f>
        <v>127661.56577676734</v>
      </c>
      <c r="G149" s="68">
        <f ca="1">EloDataCalc[Winner Rating]/(EloDataCalc[Winner Rating]+EloDataCalc[Loser Rating])</f>
        <v>0.60846333902906058</v>
      </c>
      <c r="H149" s="16">
        <f ca="1">+kFactor[]*(1-EloDataCalc[Winner Expected Score])</f>
        <v>11.746099829128182</v>
      </c>
      <c r="I149" s="21">
        <f ca="1">EloDataCalc[Winner Last ELO]+EloDataCalc[[#This Row],[Winner Elo Change]]</f>
        <v>2054.170166538865</v>
      </c>
      <c r="J149" s="66" t="str">
        <f>GameData[Loser]</f>
        <v>Aaron</v>
      </c>
      <c r="K149" s="66">
        <f ca="1">IFERROR(IF(ROW()&gt;ROW(EloDataCalc[#Headers])+1,_xlfn.IFNA(LOOKUP(2,1/($B$4:INDIRECT("$B"&amp;(ROW()-1))=EloDataCalc[[#This Row],[Loser]]),EloDataCalc[Game Number]),0),0),0)</f>
        <v>112</v>
      </c>
      <c r="L149" s="66">
        <f ca="1">IFERROR(IF(ROW()&gt;ROW(EloDataCalc[#Headers])+1,_xlfn.IFNA(LOOKUP(2,1/($J$4:INDIRECT("$K"&amp;(ROW()-1))=EloDataCalc[[#This Row],[Loser]]),EloDataCalc[Game Number]),0),0),0)</f>
        <v>120</v>
      </c>
      <c r="M149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1965.8392733004421</v>
      </c>
      <c r="N149" s="66">
        <f ca="1">10^(EloDataCalc[Loser Last ELO]/400)</f>
        <v>82148.22486810523</v>
      </c>
      <c r="O149" s="68">
        <f ca="1">EloDataCalc[Loser Rating]/(EloDataCalc[Winner Rating]+EloDataCalc[Loser Rating])</f>
        <v>0.39153666097093931</v>
      </c>
      <c r="P149" s="16">
        <f ca="1">kFactor[]*(0-EloDataCalc[Loser Expected Score])</f>
        <v>-11.746099829128179</v>
      </c>
      <c r="Q149" s="21">
        <f ca="1">EloDataCalc[Loser Last ELO]+EloDataCalc[[#This Row],[Loser Elo Change]]</f>
        <v>1954.093173471314</v>
      </c>
      <c r="R149" s="4"/>
      <c r="T149" s="56">
        <f ca="1">IF(ROW()=ROW(Elos[[#Headers],[Selected Player Elo Change]])+1,2000,HLOOKUP(PlayerDashPlayer,Elos[#All],ROW()-1,FALSE))</f>
        <v>2186.1881706560066</v>
      </c>
      <c r="U149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Elo]],NA())),U148))</f>
        <v>2186.1881706560066</v>
      </c>
      <c r="V149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Elo]],NA())),V148))</f>
        <v>2186.1881706560066</v>
      </c>
      <c r="W149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Elo]],NA())),W148))</f>
        <v>1980.6662907983514</v>
      </c>
      <c r="X149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Elo]],NA())),X148))</f>
        <v>2132.6699458505318</v>
      </c>
      <c r="Y149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Elo]],NA())),Y148))</f>
        <v>2054.170166538865</v>
      </c>
      <c r="Z149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Elo]],NA())),Z148))</f>
        <v>1960.0056006221464</v>
      </c>
      <c r="AA149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Elo]],NA())),AA148))</f>
        <v>1954.093173471314</v>
      </c>
      <c r="AB149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Elo]],NA())),AB148))</f>
        <v>1975.913158174573</v>
      </c>
      <c r="AC149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Elo]],NA())),AC148))</f>
        <v>1912.8862097597939</v>
      </c>
      <c r="AD149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Elo]],NA())),AD148))</f>
        <v>1926.3189130501164</v>
      </c>
      <c r="AE149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Elo]],NA())),AE148))</f>
        <v>1956.6765157011398</v>
      </c>
      <c r="AF149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Elo]],NA())),AF148))</f>
        <v>1985.3437082147036</v>
      </c>
      <c r="AG149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Elo]],NA())),AG148))</f>
        <v>1995.4963068099603</v>
      </c>
      <c r="AH149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Elo]],NA())),AH148))</f>
        <v>2014.8770095635946</v>
      </c>
      <c r="AI149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Elo]],NA())),AI148))</f>
        <v>1946.645047008921</v>
      </c>
      <c r="AJ149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Elo]],NA())),AJ148))</f>
        <v>2014.3528000084657</v>
      </c>
      <c r="AK149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Elo]],NA())),AK148))</f>
        <v>2032.4213475401389</v>
      </c>
      <c r="AL149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Elo]],NA())),AL148))</f>
        <v>1971.275636231378</v>
      </c>
      <c r="AM149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Elo]],NA())),AM148))</f>
        <v>2000</v>
      </c>
      <c r="AN149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Elo]],NA())),AN148))</f>
        <v>2000</v>
      </c>
      <c r="AO149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Elo]],NA())),AO148))</f>
        <v>2000</v>
      </c>
    </row>
    <row r="150" spans="1:41" ht="13">
      <c r="A150" s="25">
        <f>GameData[Game Number]</f>
        <v>147</v>
      </c>
      <c r="B150" s="66" t="str">
        <f>GameData[Winner]</f>
        <v>L - Jim</v>
      </c>
      <c r="C150" s="66">
        <f ca="1">IFERROR(IF(ROW()&gt;ROW(EloDataCalc[#Headers])+1,_xlfn.IFNA(LOOKUP(2,1/($B$4:INDIRECT("$B"&amp;(ROW()-1))=EloDataCalc[[#This Row],[Winner]]),EloDataCalc[Game Number]),0),0),0)</f>
        <v>59</v>
      </c>
      <c r="D150" s="66">
        <f ca="1">IFERROR(IF(ROW()&gt;ROW(EloDataCalc[#Headers])+1,_xlfn.IFNA(LOOKUP(2,1/($J$4:INDIRECT("$K"&amp;(ROW()-1))=EloDataCalc[[#This Row],[Winner]]),EloDataCalc[Game Number]),0),0),0)</f>
        <v>0</v>
      </c>
      <c r="E150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2014.8770095635946</v>
      </c>
      <c r="F150" s="66">
        <f ca="1">10^(EloDataCalc[Winner Last ELO]/400)</f>
        <v>108941.29259778711</v>
      </c>
      <c r="G150" s="68">
        <f ca="1">EloDataCalc[Winner Rating]/(EloDataCalc[Winner Rating]+EloDataCalc[Loser Rating])</f>
        <v>0.5783162455581089</v>
      </c>
      <c r="H150" s="16">
        <f ca="1">+kFactor[]*(1-EloDataCalc[Winner Expected Score])</f>
        <v>12.650512633256733</v>
      </c>
      <c r="I150" s="21">
        <f ca="1">EloDataCalc[Winner Last ELO]+EloDataCalc[[#This Row],[Winner Elo Change]]</f>
        <v>2027.5275221968514</v>
      </c>
      <c r="J150" s="66" t="str">
        <f>GameData[Loser]</f>
        <v>Joe</v>
      </c>
      <c r="K150" s="66">
        <f ca="1">IFERROR(IF(ROW()&gt;ROW(EloDataCalc[#Headers])+1,_xlfn.IFNA(LOOKUP(2,1/($B$4:INDIRECT("$B"&amp;(ROW()-1))=EloDataCalc[[#This Row],[Loser]]),EloDataCalc[Game Number]),0),0),0)</f>
        <v>136</v>
      </c>
      <c r="L150" s="66">
        <f ca="1">IFERROR(IF(ROW()&gt;ROW(EloDataCalc[#Headers])+1,_xlfn.IFNA(LOOKUP(2,1/($J$4:INDIRECT("$K"&amp;(ROW()-1))=EloDataCalc[[#This Row],[Loser]]),EloDataCalc[Game Number]),0),0),0)</f>
        <v>143</v>
      </c>
      <c r="M150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1960.0056006221464</v>
      </c>
      <c r="N150" s="66">
        <f ca="1">10^(EloDataCalc[Loser Last ELO]/400)</f>
        <v>79435.38440988092</v>
      </c>
      <c r="O150" s="68">
        <f ca="1">EloDataCalc[Loser Rating]/(EloDataCalc[Winner Rating]+EloDataCalc[Loser Rating])</f>
        <v>0.42168375444189116</v>
      </c>
      <c r="P150" s="16">
        <f ca="1">kFactor[]*(0-EloDataCalc[Loser Expected Score])</f>
        <v>-12.650512633256735</v>
      </c>
      <c r="Q150" s="21">
        <f ca="1">EloDataCalc[Loser Last ELO]+EloDataCalc[[#This Row],[Loser Elo Change]]</f>
        <v>1947.3550879888896</v>
      </c>
      <c r="R150" s="4"/>
      <c r="T150" s="56">
        <f ca="1">IF(ROW()=ROW(Elos[[#Headers],[Selected Player Elo Change]])+1,2000,HLOOKUP(PlayerDashPlayer,Elos[#All],ROW()-1,FALSE))</f>
        <v>2186.1881706560066</v>
      </c>
      <c r="U150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Elo]],NA())),U149))</f>
        <v>2186.1881706560066</v>
      </c>
      <c r="V150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Elo]],NA())),V149))</f>
        <v>2186.1881706560066</v>
      </c>
      <c r="W150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Elo]],NA())),W149))</f>
        <v>1980.6662907983514</v>
      </c>
      <c r="X150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Elo]],NA())),X149))</f>
        <v>2132.6699458505318</v>
      </c>
      <c r="Y150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Elo]],NA())),Y149))</f>
        <v>2054.170166538865</v>
      </c>
      <c r="Z150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Elo]],NA())),Z149))</f>
        <v>1947.3550879888896</v>
      </c>
      <c r="AA150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Elo]],NA())),AA149))</f>
        <v>1954.093173471314</v>
      </c>
      <c r="AB150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Elo]],NA())),AB149))</f>
        <v>1975.913158174573</v>
      </c>
      <c r="AC150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Elo]],NA())),AC149))</f>
        <v>1912.8862097597939</v>
      </c>
      <c r="AD150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Elo]],NA())),AD149))</f>
        <v>1926.3189130501164</v>
      </c>
      <c r="AE150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Elo]],NA())),AE149))</f>
        <v>1956.6765157011398</v>
      </c>
      <c r="AF150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Elo]],NA())),AF149))</f>
        <v>1985.3437082147036</v>
      </c>
      <c r="AG150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Elo]],NA())),AG149))</f>
        <v>1995.4963068099603</v>
      </c>
      <c r="AH150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Elo]],NA())),AH149))</f>
        <v>2027.5275221968514</v>
      </c>
      <c r="AI150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Elo]],NA())),AI149))</f>
        <v>1946.645047008921</v>
      </c>
      <c r="AJ150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Elo]],NA())),AJ149))</f>
        <v>2014.3528000084657</v>
      </c>
      <c r="AK150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Elo]],NA())),AK149))</f>
        <v>2032.4213475401389</v>
      </c>
      <c r="AL150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Elo]],NA())),AL149))</f>
        <v>1971.275636231378</v>
      </c>
      <c r="AM150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Elo]],NA())),AM149))</f>
        <v>2000</v>
      </c>
      <c r="AN150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Elo]],NA())),AN149))</f>
        <v>2000</v>
      </c>
      <c r="AO150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Elo]],NA())),AO149))</f>
        <v>2000</v>
      </c>
    </row>
    <row r="151" spans="1:41" ht="13">
      <c r="A151" s="25">
        <f>GameData[Game Number]</f>
        <v>148</v>
      </c>
      <c r="B151" s="66" t="str">
        <f>GameData[Winner]</f>
        <v>Jason T</v>
      </c>
      <c r="C151" s="66">
        <f ca="1">IFERROR(IF(ROW()&gt;ROW(EloDataCalc[#Headers])+1,_xlfn.IFNA(LOOKUP(2,1/($B$4:INDIRECT("$B"&amp;(ROW()-1))=EloDataCalc[[#This Row],[Winner]]),EloDataCalc[Game Number]),0),0),0)</f>
        <v>137</v>
      </c>
      <c r="D151" s="66">
        <f ca="1">IFERROR(IF(ROW()&gt;ROW(EloDataCalc[#Headers])+1,_xlfn.IFNA(LOOKUP(2,1/($J$4:INDIRECT("$K"&amp;(ROW()-1))=EloDataCalc[[#This Row],[Winner]]),EloDataCalc[Game Number]),0),0),0)</f>
        <v>145</v>
      </c>
      <c r="E151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1926.3189130501164</v>
      </c>
      <c r="F151" s="66">
        <f ca="1">10^(EloDataCalc[Winner Last ELO]/400)</f>
        <v>65433.067822273173</v>
      </c>
      <c r="G151" s="68">
        <f ca="1">EloDataCalc[Winner Rating]/(EloDataCalc[Winner Rating]+EloDataCalc[Loser Rating])</f>
        <v>0.32388580791673272</v>
      </c>
      <c r="H151" s="16">
        <f ca="1">+kFactor[]*(1-EloDataCalc[Winner Expected Score])</f>
        <v>20.28342576249802</v>
      </c>
      <c r="I151" s="21">
        <f ca="1">EloDataCalc[Winner Last ELO]+EloDataCalc[[#This Row],[Winner Elo Change]]</f>
        <v>1946.6023388126143</v>
      </c>
      <c r="J151" s="66" t="str">
        <f>GameData[Loser]</f>
        <v>Jason K</v>
      </c>
      <c r="K151" s="66">
        <f ca="1">IFERROR(IF(ROW()&gt;ROW(EloDataCalc[#Headers])+1,_xlfn.IFNA(LOOKUP(2,1/($B$4:INDIRECT("$B"&amp;(ROW()-1))=EloDataCalc[[#This Row],[Loser]]),EloDataCalc[Game Number]),0),0),0)</f>
        <v>146</v>
      </c>
      <c r="L151" s="66">
        <f ca="1">IFERROR(IF(ROW()&gt;ROW(EloDataCalc[#Headers])+1,_xlfn.IFNA(LOOKUP(2,1/($J$4:INDIRECT("$K"&amp;(ROW()-1))=EloDataCalc[[#This Row],[Loser]]),EloDataCalc[Game Number]),0),0),0)</f>
        <v>136</v>
      </c>
      <c r="M151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2054.170166538865</v>
      </c>
      <c r="N151" s="66">
        <f ca="1">10^(EloDataCalc[Loser Last ELO]/400)</f>
        <v>136592.04789102555</v>
      </c>
      <c r="O151" s="68">
        <f ca="1">EloDataCalc[Loser Rating]/(EloDataCalc[Winner Rating]+EloDataCalc[Loser Rating])</f>
        <v>0.67611419208326728</v>
      </c>
      <c r="P151" s="16">
        <f ca="1">kFactor[]*(0-EloDataCalc[Loser Expected Score])</f>
        <v>-20.28342576249802</v>
      </c>
      <c r="Q151" s="21">
        <f ca="1">EloDataCalc[Loser Last ELO]+EloDataCalc[[#This Row],[Loser Elo Change]]</f>
        <v>2033.8867407763671</v>
      </c>
      <c r="R151" s="4"/>
      <c r="T151" s="56">
        <f ca="1">IF(ROW()=ROW(Elos[[#Headers],[Selected Player Elo Change]])+1,2000,HLOOKUP(PlayerDashPlayer,Elos[#All],ROW()-1,FALSE))</f>
        <v>2186.1881706560066</v>
      </c>
      <c r="U151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Elo]],NA())),U150))</f>
        <v>2186.1881706560066</v>
      </c>
      <c r="V151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Elo]],NA())),V150))</f>
        <v>2186.1881706560066</v>
      </c>
      <c r="W151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Elo]],NA())),W150))</f>
        <v>1980.6662907983514</v>
      </c>
      <c r="X151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Elo]],NA())),X150))</f>
        <v>2132.6699458505318</v>
      </c>
      <c r="Y151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Elo]],NA())),Y150))</f>
        <v>2033.8867407763671</v>
      </c>
      <c r="Z151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Elo]],NA())),Z150))</f>
        <v>1947.3550879888896</v>
      </c>
      <c r="AA151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Elo]],NA())),AA150))</f>
        <v>1954.093173471314</v>
      </c>
      <c r="AB151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Elo]],NA())),AB150))</f>
        <v>1975.913158174573</v>
      </c>
      <c r="AC151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Elo]],NA())),AC150))</f>
        <v>1912.8862097597939</v>
      </c>
      <c r="AD151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Elo]],NA())),AD150))</f>
        <v>1946.6023388126143</v>
      </c>
      <c r="AE151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Elo]],NA())),AE150))</f>
        <v>1956.6765157011398</v>
      </c>
      <c r="AF151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Elo]],NA())),AF150))</f>
        <v>1985.3437082147036</v>
      </c>
      <c r="AG151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Elo]],NA())),AG150))</f>
        <v>1995.4963068099603</v>
      </c>
      <c r="AH151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Elo]],NA())),AH150))</f>
        <v>2027.5275221968514</v>
      </c>
      <c r="AI151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Elo]],NA())),AI150))</f>
        <v>1946.645047008921</v>
      </c>
      <c r="AJ151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Elo]],NA())),AJ150))</f>
        <v>2014.3528000084657</v>
      </c>
      <c r="AK151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Elo]],NA())),AK150))</f>
        <v>2032.4213475401389</v>
      </c>
      <c r="AL151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Elo]],NA())),AL150))</f>
        <v>1971.275636231378</v>
      </c>
      <c r="AM151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Elo]],NA())),AM150))</f>
        <v>2000</v>
      </c>
      <c r="AN151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Elo]],NA())),AN150))</f>
        <v>2000</v>
      </c>
      <c r="AO151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Elo]],NA())),AO150))</f>
        <v>2000</v>
      </c>
    </row>
    <row r="152" spans="1:41" ht="13">
      <c r="A152" s="25">
        <f>GameData[Game Number]</f>
        <v>149</v>
      </c>
      <c r="B152" s="66" t="str">
        <f>GameData[Winner]</f>
        <v>Joe</v>
      </c>
      <c r="C152" s="66">
        <f ca="1">IFERROR(IF(ROW()&gt;ROW(EloDataCalc[#Headers])+1,_xlfn.IFNA(LOOKUP(2,1/($B$4:INDIRECT("$B"&amp;(ROW()-1))=EloDataCalc[[#This Row],[Winner]]),EloDataCalc[Game Number]),0),0),0)</f>
        <v>136</v>
      </c>
      <c r="D152" s="66">
        <f ca="1">IFERROR(IF(ROW()&gt;ROW(EloDataCalc[#Headers])+1,_xlfn.IFNA(LOOKUP(2,1/($J$4:INDIRECT("$K"&amp;(ROW()-1))=EloDataCalc[[#This Row],[Winner]]),EloDataCalc[Game Number]),0),0),0)</f>
        <v>147</v>
      </c>
      <c r="E152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1947.3550879888896</v>
      </c>
      <c r="F152" s="66">
        <f ca="1">10^(EloDataCalc[Winner Last ELO]/400)</f>
        <v>73856.329435097592</v>
      </c>
      <c r="G152" s="68">
        <f ca="1">EloDataCalc[Winner Rating]/(EloDataCalc[Winner Rating]+EloDataCalc[Loser Rating])</f>
        <v>0.50108329145001018</v>
      </c>
      <c r="H152" s="16">
        <f ca="1">+kFactor[]*(1-EloDataCalc[Winner Expected Score])</f>
        <v>14.967501256499695</v>
      </c>
      <c r="I152" s="21">
        <f ca="1">EloDataCalc[Winner Last ELO]+EloDataCalc[[#This Row],[Winner Elo Change]]</f>
        <v>1962.3225892453893</v>
      </c>
      <c r="J152" s="66" t="str">
        <f>GameData[Loser]</f>
        <v>Jason T</v>
      </c>
      <c r="K152" s="66">
        <f ca="1">IFERROR(IF(ROW()&gt;ROW(EloDataCalc[#Headers])+1,_xlfn.IFNA(LOOKUP(2,1/($B$4:INDIRECT("$B"&amp;(ROW()-1))=EloDataCalc[[#This Row],[Loser]]),EloDataCalc[Game Number]),0),0),0)</f>
        <v>148</v>
      </c>
      <c r="L152" s="66">
        <f ca="1">IFERROR(IF(ROW()&gt;ROW(EloDataCalc[#Headers])+1,_xlfn.IFNA(LOOKUP(2,1/($J$4:INDIRECT("$K"&amp;(ROW()-1))=EloDataCalc[[#This Row],[Loser]]),EloDataCalc[Game Number]),0),0),0)</f>
        <v>145</v>
      </c>
      <c r="M152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1946.6023388126143</v>
      </c>
      <c r="N152" s="66">
        <f ca="1">10^(EloDataCalc[Loser Last ELO]/400)</f>
        <v>73536.989590519428</v>
      </c>
      <c r="O152" s="68">
        <f ca="1">EloDataCalc[Loser Rating]/(EloDataCalc[Winner Rating]+EloDataCalc[Loser Rating])</f>
        <v>0.49891670854998971</v>
      </c>
      <c r="P152" s="16">
        <f ca="1">kFactor[]*(0-EloDataCalc[Loser Expected Score])</f>
        <v>-14.967501256499691</v>
      </c>
      <c r="Q152" s="21">
        <f ca="1">EloDataCalc[Loser Last ELO]+EloDataCalc[[#This Row],[Loser Elo Change]]</f>
        <v>1931.6348375561147</v>
      </c>
      <c r="R152" s="4"/>
      <c r="T152" s="56">
        <f ca="1">IF(ROW()=ROW(Elos[[#Headers],[Selected Player Elo Change]])+1,2000,HLOOKUP(PlayerDashPlayer,Elos[#All],ROW()-1,FALSE))</f>
        <v>2186.1881706560066</v>
      </c>
      <c r="U152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Elo]],NA())),U151))</f>
        <v>2186.1881706560066</v>
      </c>
      <c r="V152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Elo]],NA())),V151))</f>
        <v>2186.1881706560066</v>
      </c>
      <c r="W152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Elo]],NA())),W151))</f>
        <v>1980.6662907983514</v>
      </c>
      <c r="X152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Elo]],NA())),X151))</f>
        <v>2132.6699458505318</v>
      </c>
      <c r="Y152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Elo]],NA())),Y151))</f>
        <v>2033.8867407763671</v>
      </c>
      <c r="Z152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Elo]],NA())),Z151))</f>
        <v>1962.3225892453893</v>
      </c>
      <c r="AA152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Elo]],NA())),AA151))</f>
        <v>1954.093173471314</v>
      </c>
      <c r="AB152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Elo]],NA())),AB151))</f>
        <v>1975.913158174573</v>
      </c>
      <c r="AC152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Elo]],NA())),AC151))</f>
        <v>1912.8862097597939</v>
      </c>
      <c r="AD152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Elo]],NA())),AD151))</f>
        <v>1931.6348375561147</v>
      </c>
      <c r="AE152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Elo]],NA())),AE151))</f>
        <v>1956.6765157011398</v>
      </c>
      <c r="AF152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Elo]],NA())),AF151))</f>
        <v>1985.3437082147036</v>
      </c>
      <c r="AG152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Elo]],NA())),AG151))</f>
        <v>1995.4963068099603</v>
      </c>
      <c r="AH152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Elo]],NA())),AH151))</f>
        <v>2027.5275221968514</v>
      </c>
      <c r="AI152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Elo]],NA())),AI151))</f>
        <v>1946.645047008921</v>
      </c>
      <c r="AJ152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Elo]],NA())),AJ151))</f>
        <v>2014.3528000084657</v>
      </c>
      <c r="AK152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Elo]],NA())),AK151))</f>
        <v>2032.4213475401389</v>
      </c>
      <c r="AL152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Elo]],NA())),AL151))</f>
        <v>1971.275636231378</v>
      </c>
      <c r="AM152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Elo]],NA())),AM151))</f>
        <v>2000</v>
      </c>
      <c r="AN152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Elo]],NA())),AN151))</f>
        <v>2000</v>
      </c>
      <c r="AO152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Elo]],NA())),AO151))</f>
        <v>2000</v>
      </c>
    </row>
    <row r="153" spans="1:41" ht="13">
      <c r="A153" s="25">
        <f>GameData[Game Number]</f>
        <v>150</v>
      </c>
      <c r="B153" s="66" t="str">
        <f>GameData[Winner]</f>
        <v>Kevin K</v>
      </c>
      <c r="C153" s="66">
        <f ca="1">IFERROR(IF(ROW()&gt;ROW(EloDataCalc[#Headers])+1,_xlfn.IFNA(LOOKUP(2,1/($B$4:INDIRECT("$B"&amp;(ROW()-1))=EloDataCalc[[#This Row],[Winner]]),EloDataCalc[Game Number]),0),0),0)</f>
        <v>144</v>
      </c>
      <c r="D153" s="66">
        <f ca="1">IFERROR(IF(ROW()&gt;ROW(EloDataCalc[#Headers])+1,_xlfn.IFNA(LOOKUP(2,1/($J$4:INDIRECT("$K"&amp;(ROW()-1))=EloDataCalc[[#This Row],[Winner]]),EloDataCalc[Game Number]),0),0),0)</f>
        <v>108</v>
      </c>
      <c r="E153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2132.6699458505318</v>
      </c>
      <c r="F153" s="66">
        <f ca="1">10^(EloDataCalc[Winner Last ELO]/400)</f>
        <v>214622.3098598611</v>
      </c>
      <c r="G153" s="68">
        <f ca="1">EloDataCalc[Winner Rating]/(EloDataCalc[Winner Rating]+EloDataCalc[Loser Rating])</f>
        <v>0.72722689812855967</v>
      </c>
      <c r="H153" s="16">
        <f ca="1">+kFactor[]*(1-EloDataCalc[Winner Expected Score])</f>
        <v>8.1831930561432102</v>
      </c>
      <c r="I153" s="21">
        <f ca="1">EloDataCalc[Winner Last ELO]+EloDataCalc[[#This Row],[Winner Elo Change]]</f>
        <v>2140.8531389066752</v>
      </c>
      <c r="J153" s="66" t="str">
        <f>GameData[Loser]</f>
        <v>Joe</v>
      </c>
      <c r="K153" s="66">
        <f ca="1">IFERROR(IF(ROW()&gt;ROW(EloDataCalc[#Headers])+1,_xlfn.IFNA(LOOKUP(2,1/($B$4:INDIRECT("$B"&amp;(ROW()-1))=EloDataCalc[[#This Row],[Loser]]),EloDataCalc[Game Number]),0),0),0)</f>
        <v>149</v>
      </c>
      <c r="L153" s="66">
        <f ca="1">IFERROR(IF(ROW()&gt;ROW(EloDataCalc[#Headers])+1,_xlfn.IFNA(LOOKUP(2,1/($J$4:INDIRECT("$K"&amp;(ROW()-1))=EloDataCalc[[#This Row],[Loser]]),EloDataCalc[Game Number]),0),0),0)</f>
        <v>147</v>
      </c>
      <c r="M153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1962.3225892453893</v>
      </c>
      <c r="N153" s="66">
        <f ca="1">10^(EloDataCalc[Loser Last ELO]/400)</f>
        <v>80501.963475144163</v>
      </c>
      <c r="O153" s="68">
        <f ca="1">EloDataCalc[Loser Rating]/(EloDataCalc[Winner Rating]+EloDataCalc[Loser Rating])</f>
        <v>0.27277310187144022</v>
      </c>
      <c r="P153" s="16">
        <f ca="1">kFactor[]*(0-EloDataCalc[Loser Expected Score])</f>
        <v>-8.1831930561432067</v>
      </c>
      <c r="Q153" s="21">
        <f ca="1">EloDataCalc[Loser Last ELO]+EloDataCalc[[#This Row],[Loser Elo Change]]</f>
        <v>1954.1393961892461</v>
      </c>
      <c r="R153" s="4"/>
      <c r="T153" s="56">
        <f ca="1">IF(ROW()=ROW(Elos[[#Headers],[Selected Player Elo Change]])+1,2000,HLOOKUP(PlayerDashPlayer,Elos[#All],ROW()-1,FALSE))</f>
        <v>2186.1881706560066</v>
      </c>
      <c r="U153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Elo]],NA())),U152))</f>
        <v>2186.1881706560066</v>
      </c>
      <c r="V153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Elo]],NA())),V152))</f>
        <v>2186.1881706560066</v>
      </c>
      <c r="W153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Elo]],NA())),W152))</f>
        <v>1980.6662907983514</v>
      </c>
      <c r="X153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Elo]],NA())),X152))</f>
        <v>2140.8531389066752</v>
      </c>
      <c r="Y153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Elo]],NA())),Y152))</f>
        <v>2033.8867407763671</v>
      </c>
      <c r="Z153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Elo]],NA())),Z152))</f>
        <v>1954.1393961892461</v>
      </c>
      <c r="AA153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Elo]],NA())),AA152))</f>
        <v>1954.093173471314</v>
      </c>
      <c r="AB153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Elo]],NA())),AB152))</f>
        <v>1975.913158174573</v>
      </c>
      <c r="AC153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Elo]],NA())),AC152))</f>
        <v>1912.8862097597939</v>
      </c>
      <c r="AD153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Elo]],NA())),AD152))</f>
        <v>1931.6348375561147</v>
      </c>
      <c r="AE153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Elo]],NA())),AE152))</f>
        <v>1956.6765157011398</v>
      </c>
      <c r="AF153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Elo]],NA())),AF152))</f>
        <v>1985.3437082147036</v>
      </c>
      <c r="AG153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Elo]],NA())),AG152))</f>
        <v>1995.4963068099603</v>
      </c>
      <c r="AH153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Elo]],NA())),AH152))</f>
        <v>2027.5275221968514</v>
      </c>
      <c r="AI153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Elo]],NA())),AI152))</f>
        <v>1946.645047008921</v>
      </c>
      <c r="AJ153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Elo]],NA())),AJ152))</f>
        <v>2014.3528000084657</v>
      </c>
      <c r="AK153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Elo]],NA())),AK152))</f>
        <v>2032.4213475401389</v>
      </c>
      <c r="AL153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Elo]],NA())),AL152))</f>
        <v>1971.275636231378</v>
      </c>
      <c r="AM153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Elo]],NA())),AM152))</f>
        <v>2000</v>
      </c>
      <c r="AN153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Elo]],NA())),AN152))</f>
        <v>2000</v>
      </c>
      <c r="AO153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Elo]],NA())),AO152))</f>
        <v>2000</v>
      </c>
    </row>
    <row r="154" spans="1:41" ht="13">
      <c r="A154" s="25">
        <f>GameData[Game Number]</f>
        <v>151</v>
      </c>
      <c r="B154" s="66" t="str">
        <f>GameData[Winner]</f>
        <v>Joe</v>
      </c>
      <c r="C154" s="66">
        <f ca="1">IFERROR(IF(ROW()&gt;ROW(EloDataCalc[#Headers])+1,_xlfn.IFNA(LOOKUP(2,1/($B$4:INDIRECT("$B"&amp;(ROW()-1))=EloDataCalc[[#This Row],[Winner]]),EloDataCalc[Game Number]),0),0),0)</f>
        <v>149</v>
      </c>
      <c r="D154" s="66">
        <f ca="1">IFERROR(IF(ROW()&gt;ROW(EloDataCalc[#Headers])+1,_xlfn.IFNA(LOOKUP(2,1/($J$4:INDIRECT("$K"&amp;(ROW()-1))=EloDataCalc[[#This Row],[Winner]]),EloDataCalc[Game Number]),0),0),0)</f>
        <v>150</v>
      </c>
      <c r="E154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1954.1393961892461</v>
      </c>
      <c r="F154" s="66">
        <f ca="1">10^(EloDataCalc[Winner Last ELO]/400)</f>
        <v>76797.748956530369</v>
      </c>
      <c r="G154" s="68">
        <f ca="1">EloDataCalc[Winner Rating]/(EloDataCalc[Winner Rating]+EloDataCalc[Loser Rating])</f>
        <v>0.44076214318313073</v>
      </c>
      <c r="H154" s="16">
        <f ca="1">+kFactor[]*(1-EloDataCalc[Winner Expected Score])</f>
        <v>16.777135704506076</v>
      </c>
      <c r="I154" s="21">
        <f ca="1">EloDataCalc[Winner Last ELO]+EloDataCalc[[#This Row],[Winner Elo Change]]</f>
        <v>1970.9165318937521</v>
      </c>
      <c r="J154" s="66" t="str">
        <f>GameData[Loser]</f>
        <v>Steven</v>
      </c>
      <c r="K154" s="66">
        <f ca="1">IFERROR(IF(ROW()&gt;ROW(EloDataCalc[#Headers])+1,_xlfn.IFNA(LOOKUP(2,1/($B$4:INDIRECT("$B"&amp;(ROW()-1))=EloDataCalc[[#This Row],[Loser]]),EloDataCalc[Game Number]),0),0),0)</f>
        <v>75</v>
      </c>
      <c r="L154" s="66">
        <f ca="1">IFERROR(IF(ROW()&gt;ROW(EloDataCalc[#Headers])+1,_xlfn.IFNA(LOOKUP(2,1/($J$4:INDIRECT("$K"&amp;(ROW()-1))=EloDataCalc[[#This Row],[Loser]]),EloDataCalc[Game Number]),0),0),0)</f>
        <v>110</v>
      </c>
      <c r="M154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1995.4963068099603</v>
      </c>
      <c r="N154" s="66">
        <f ca="1">10^(EloDataCalc[Loser Last ELO]/400)</f>
        <v>97440.783422648907</v>
      </c>
      <c r="O154" s="68">
        <f ca="1">EloDataCalc[Loser Rating]/(EloDataCalc[Winner Rating]+EloDataCalc[Loser Rating])</f>
        <v>0.55923785681686933</v>
      </c>
      <c r="P154" s="16">
        <f ca="1">kFactor[]*(0-EloDataCalc[Loser Expected Score])</f>
        <v>-16.77713570450608</v>
      </c>
      <c r="Q154" s="21">
        <f ca="1">EloDataCalc[Loser Last ELO]+EloDataCalc[[#This Row],[Loser Elo Change]]</f>
        <v>1978.7191711054543</v>
      </c>
      <c r="R154" s="4"/>
      <c r="T154" s="56">
        <f ca="1">IF(ROW()=ROW(Elos[[#Headers],[Selected Player Elo Change]])+1,2000,HLOOKUP(PlayerDashPlayer,Elos[#All],ROW()-1,FALSE))</f>
        <v>2186.1881706560066</v>
      </c>
      <c r="U154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Elo]],NA())),U153))</f>
        <v>2186.1881706560066</v>
      </c>
      <c r="V154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Elo]],NA())),V153))</f>
        <v>2186.1881706560066</v>
      </c>
      <c r="W154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Elo]],NA())),W153))</f>
        <v>1980.6662907983514</v>
      </c>
      <c r="X154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Elo]],NA())),X153))</f>
        <v>2140.8531389066752</v>
      </c>
      <c r="Y154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Elo]],NA())),Y153))</f>
        <v>2033.8867407763671</v>
      </c>
      <c r="Z154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Elo]],NA())),Z153))</f>
        <v>1970.9165318937521</v>
      </c>
      <c r="AA154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Elo]],NA())),AA153))</f>
        <v>1954.093173471314</v>
      </c>
      <c r="AB154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Elo]],NA())),AB153))</f>
        <v>1975.913158174573</v>
      </c>
      <c r="AC154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Elo]],NA())),AC153))</f>
        <v>1912.8862097597939</v>
      </c>
      <c r="AD154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Elo]],NA())),AD153))</f>
        <v>1931.6348375561147</v>
      </c>
      <c r="AE154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Elo]],NA())),AE153))</f>
        <v>1956.6765157011398</v>
      </c>
      <c r="AF154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Elo]],NA())),AF153))</f>
        <v>1985.3437082147036</v>
      </c>
      <c r="AG154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Elo]],NA())),AG153))</f>
        <v>1978.7191711054543</v>
      </c>
      <c r="AH154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Elo]],NA())),AH153))</f>
        <v>2027.5275221968514</v>
      </c>
      <c r="AI154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Elo]],NA())),AI153))</f>
        <v>1946.645047008921</v>
      </c>
      <c r="AJ154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Elo]],NA())),AJ153))</f>
        <v>2014.3528000084657</v>
      </c>
      <c r="AK154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Elo]],NA())),AK153))</f>
        <v>2032.4213475401389</v>
      </c>
      <c r="AL154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Elo]],NA())),AL153))</f>
        <v>1971.275636231378</v>
      </c>
      <c r="AM154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Elo]],NA())),AM153))</f>
        <v>2000</v>
      </c>
      <c r="AN154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Elo]],NA())),AN153))</f>
        <v>2000</v>
      </c>
      <c r="AO154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Elo]],NA())),AO153))</f>
        <v>2000</v>
      </c>
    </row>
    <row r="155" spans="1:41" ht="13">
      <c r="A155" s="25">
        <f>GameData[Game Number]</f>
        <v>152</v>
      </c>
      <c r="B155" s="66" t="str">
        <f>GameData[Winner]</f>
        <v>Joe</v>
      </c>
      <c r="C155" s="66">
        <f ca="1">IFERROR(IF(ROW()&gt;ROW(EloDataCalc[#Headers])+1,_xlfn.IFNA(LOOKUP(2,1/($B$4:INDIRECT("$B"&amp;(ROW()-1))=EloDataCalc[[#This Row],[Winner]]),EloDataCalc[Game Number]),0),0),0)</f>
        <v>151</v>
      </c>
      <c r="D155" s="66">
        <f ca="1">IFERROR(IF(ROW()&gt;ROW(EloDataCalc[#Headers])+1,_xlfn.IFNA(LOOKUP(2,1/($J$4:INDIRECT("$K"&amp;(ROW()-1))=EloDataCalc[[#This Row],[Winner]]),EloDataCalc[Game Number]),0),0),0)</f>
        <v>150</v>
      </c>
      <c r="E155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1970.9165318937521</v>
      </c>
      <c r="F155" s="66">
        <f ca="1">10^(EloDataCalc[Winner Last ELO]/400)</f>
        <v>84584.605815854709</v>
      </c>
      <c r="G155" s="68">
        <f ca="1">EloDataCalc[Winner Rating]/(EloDataCalc[Winner Rating]+EloDataCalc[Loser Rating])</f>
        <v>0.49280977245841445</v>
      </c>
      <c r="H155" s="16">
        <f ca="1">+kFactor[]*(1-EloDataCalc[Winner Expected Score])</f>
        <v>15.215706826247569</v>
      </c>
      <c r="I155" s="21">
        <f ca="1">EloDataCalc[Winner Last ELO]+EloDataCalc[[#This Row],[Winner Elo Change]]</f>
        <v>1986.1322387199996</v>
      </c>
      <c r="J155" s="66" t="str">
        <f>GameData[Loser]</f>
        <v>Clayton</v>
      </c>
      <c r="K155" s="66">
        <f ca="1">IFERROR(IF(ROW()&gt;ROW(EloDataCalc[#Headers])+1,_xlfn.IFNA(LOOKUP(2,1/($B$4:INDIRECT("$B"&amp;(ROW()-1))=EloDataCalc[[#This Row],[Loser]]),EloDataCalc[Game Number]),0),0),0)</f>
        <v>145</v>
      </c>
      <c r="L155" s="66">
        <f ca="1">IFERROR(IF(ROW()&gt;ROW(EloDataCalc[#Headers])+1,_xlfn.IFNA(LOOKUP(2,1/($J$4:INDIRECT("$K"&amp;(ROW()-1))=EloDataCalc[[#This Row],[Loser]]),EloDataCalc[Game Number]),0),0),0)</f>
        <v>139</v>
      </c>
      <c r="M155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1975.913158174573</v>
      </c>
      <c r="N155" s="66">
        <f ca="1">10^(EloDataCalc[Loser Last ELO]/400)</f>
        <v>87052.830255874869</v>
      </c>
      <c r="O155" s="68">
        <f ca="1">EloDataCalc[Loser Rating]/(EloDataCalc[Winner Rating]+EloDataCalc[Loser Rating])</f>
        <v>0.5071902275415856</v>
      </c>
      <c r="P155" s="16">
        <f ca="1">kFactor[]*(0-EloDataCalc[Loser Expected Score])</f>
        <v>-15.215706826247569</v>
      </c>
      <c r="Q155" s="21">
        <f ca="1">EloDataCalc[Loser Last ELO]+EloDataCalc[[#This Row],[Loser Elo Change]]</f>
        <v>1960.6974513483256</v>
      </c>
      <c r="R155" s="4"/>
      <c r="T155" s="56">
        <f ca="1">IF(ROW()=ROW(Elos[[#Headers],[Selected Player Elo Change]])+1,2000,HLOOKUP(PlayerDashPlayer,Elos[#All],ROW()-1,FALSE))</f>
        <v>2186.1881706560066</v>
      </c>
      <c r="U155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Elo]],NA())),U154))</f>
        <v>2186.1881706560066</v>
      </c>
      <c r="V155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Elo]],NA())),V154))</f>
        <v>2186.1881706560066</v>
      </c>
      <c r="W155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Elo]],NA())),W154))</f>
        <v>1980.6662907983514</v>
      </c>
      <c r="X155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Elo]],NA())),X154))</f>
        <v>2140.8531389066752</v>
      </c>
      <c r="Y155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Elo]],NA())),Y154))</f>
        <v>2033.8867407763671</v>
      </c>
      <c r="Z155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Elo]],NA())),Z154))</f>
        <v>1986.1322387199996</v>
      </c>
      <c r="AA155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Elo]],NA())),AA154))</f>
        <v>1954.093173471314</v>
      </c>
      <c r="AB155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Elo]],NA())),AB154))</f>
        <v>1960.6974513483256</v>
      </c>
      <c r="AC155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Elo]],NA())),AC154))</f>
        <v>1912.8862097597939</v>
      </c>
      <c r="AD155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Elo]],NA())),AD154))</f>
        <v>1931.6348375561147</v>
      </c>
      <c r="AE155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Elo]],NA())),AE154))</f>
        <v>1956.6765157011398</v>
      </c>
      <c r="AF155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Elo]],NA())),AF154))</f>
        <v>1985.3437082147036</v>
      </c>
      <c r="AG155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Elo]],NA())),AG154))</f>
        <v>1978.7191711054543</v>
      </c>
      <c r="AH155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Elo]],NA())),AH154))</f>
        <v>2027.5275221968514</v>
      </c>
      <c r="AI155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Elo]],NA())),AI154))</f>
        <v>1946.645047008921</v>
      </c>
      <c r="AJ155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Elo]],NA())),AJ154))</f>
        <v>2014.3528000084657</v>
      </c>
      <c r="AK155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Elo]],NA())),AK154))</f>
        <v>2032.4213475401389</v>
      </c>
      <c r="AL155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Elo]],NA())),AL154))</f>
        <v>1971.275636231378</v>
      </c>
      <c r="AM155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Elo]],NA())),AM154))</f>
        <v>2000</v>
      </c>
      <c r="AN155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Elo]],NA())),AN154))</f>
        <v>2000</v>
      </c>
      <c r="AO155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Elo]],NA())),AO154))</f>
        <v>2000</v>
      </c>
    </row>
    <row r="156" spans="1:41" ht="13">
      <c r="A156" s="25">
        <f>GameData[Game Number]</f>
        <v>153</v>
      </c>
      <c r="B156" s="66" t="str">
        <f>GameData[Winner]</f>
        <v>Jim</v>
      </c>
      <c r="C156" s="66">
        <f ca="1">IFERROR(IF(ROW()&gt;ROW(EloDataCalc[#Headers])+1,_xlfn.IFNA(LOOKUP(2,1/($B$4:INDIRECT("$B"&amp;(ROW()-1))=EloDataCalc[[#This Row],[Winner]]),EloDataCalc[Game Number]),0),0),0)</f>
        <v>139</v>
      </c>
      <c r="D156" s="66">
        <f ca="1">IFERROR(IF(ROW()&gt;ROW(EloDataCalc[#Headers])+1,_xlfn.IFNA(LOOKUP(2,1/($J$4:INDIRECT("$K"&amp;(ROW()-1))=EloDataCalc[[#This Row],[Winner]]),EloDataCalc[Game Number]),0),0),0)</f>
        <v>144</v>
      </c>
      <c r="E156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1980.6662907983514</v>
      </c>
      <c r="F156" s="66">
        <f ca="1">10^(EloDataCalc[Winner Last ELO]/400)</f>
        <v>89467.587557056089</v>
      </c>
      <c r="G156" s="68">
        <f ca="1">EloDataCalc[Winner Rating]/(EloDataCalc[Winner Rating]+EloDataCalc[Loser Rating])</f>
        <v>0.23449902797414737</v>
      </c>
      <c r="H156" s="16">
        <f ca="1">+kFactor[]*(1-EloDataCalc[Winner Expected Score])</f>
        <v>22.965029160775579</v>
      </c>
      <c r="I156" s="21">
        <f ca="1">EloDataCalc[Winner Last ELO]+EloDataCalc[[#This Row],[Winner Elo Change]]</f>
        <v>2003.631319959127</v>
      </c>
      <c r="J156" s="66" t="str">
        <f>GameData[Loser]</f>
        <v>Ricky</v>
      </c>
      <c r="K156" s="66">
        <f ca="1">IFERROR(IF(ROW()&gt;ROW(EloDataCalc[#Headers])+1,_xlfn.IFNA(LOOKUP(2,1/($B$4:INDIRECT("$B"&amp;(ROW()-1))=EloDataCalc[[#This Row],[Loser]]),EloDataCalc[Game Number]),0),0),0)</f>
        <v>69</v>
      </c>
      <c r="L156" s="66">
        <f ca="1">IFERROR(IF(ROW()&gt;ROW(EloDataCalc[#Headers])+1,_xlfn.IFNA(LOOKUP(2,1/($J$4:INDIRECT("$K"&amp;(ROW()-1))=EloDataCalc[[#This Row],[Loser]]),EloDataCalc[Game Number]),0),0),0)</f>
        <v>72</v>
      </c>
      <c r="M156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2186.1881706560066</v>
      </c>
      <c r="N156" s="66">
        <f ca="1">10^(EloDataCalc[Loser Last ELO]/400)</f>
        <v>292058.88754167885</v>
      </c>
      <c r="O156" s="68">
        <f ca="1">EloDataCalc[Loser Rating]/(EloDataCalc[Winner Rating]+EloDataCalc[Loser Rating])</f>
        <v>0.76550097202585254</v>
      </c>
      <c r="P156" s="16">
        <f ca="1">kFactor[]*(0-EloDataCalc[Loser Expected Score])</f>
        <v>-22.965029160775575</v>
      </c>
      <c r="Q156" s="21">
        <f ca="1">EloDataCalc[Loser Last ELO]+EloDataCalc[[#This Row],[Loser Elo Change]]</f>
        <v>2163.2231414952312</v>
      </c>
      <c r="R156" s="4"/>
      <c r="T156" s="56">
        <f ca="1">IF(ROW()=ROW(Elos[[#Headers],[Selected Player Elo Change]])+1,2000,HLOOKUP(PlayerDashPlayer,Elos[#All],ROW()-1,FALSE))</f>
        <v>2163.2231414952312</v>
      </c>
      <c r="U156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Elo]],NA())),U155))</f>
        <v>2163.2231414952312</v>
      </c>
      <c r="V156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Elo]],NA())),V155))</f>
        <v>2163.2231414952312</v>
      </c>
      <c r="W156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Elo]],NA())),W155))</f>
        <v>2003.631319959127</v>
      </c>
      <c r="X156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Elo]],NA())),X155))</f>
        <v>2140.8531389066752</v>
      </c>
      <c r="Y156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Elo]],NA())),Y155))</f>
        <v>2033.8867407763671</v>
      </c>
      <c r="Z156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Elo]],NA())),Z155))</f>
        <v>1986.1322387199996</v>
      </c>
      <c r="AA156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Elo]],NA())),AA155))</f>
        <v>1954.093173471314</v>
      </c>
      <c r="AB156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Elo]],NA())),AB155))</f>
        <v>1960.6974513483256</v>
      </c>
      <c r="AC156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Elo]],NA())),AC155))</f>
        <v>1912.8862097597939</v>
      </c>
      <c r="AD156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Elo]],NA())),AD155))</f>
        <v>1931.6348375561147</v>
      </c>
      <c r="AE156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Elo]],NA())),AE155))</f>
        <v>1956.6765157011398</v>
      </c>
      <c r="AF156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Elo]],NA())),AF155))</f>
        <v>1985.3437082147036</v>
      </c>
      <c r="AG156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Elo]],NA())),AG155))</f>
        <v>1978.7191711054543</v>
      </c>
      <c r="AH156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Elo]],NA())),AH155))</f>
        <v>2027.5275221968514</v>
      </c>
      <c r="AI156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Elo]],NA())),AI155))</f>
        <v>1946.645047008921</v>
      </c>
      <c r="AJ156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Elo]],NA())),AJ155))</f>
        <v>2014.3528000084657</v>
      </c>
      <c r="AK156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Elo]],NA())),AK155))</f>
        <v>2032.4213475401389</v>
      </c>
      <c r="AL156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Elo]],NA())),AL155))</f>
        <v>1971.275636231378</v>
      </c>
      <c r="AM156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Elo]],NA())),AM155))</f>
        <v>2000</v>
      </c>
      <c r="AN156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Elo]],NA())),AN155))</f>
        <v>2000</v>
      </c>
      <c r="AO156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Elo]],NA())),AO155))</f>
        <v>2000</v>
      </c>
    </row>
    <row r="157" spans="1:41" ht="13">
      <c r="A157" s="25">
        <f>GameData[Game Number]</f>
        <v>154</v>
      </c>
      <c r="B157" s="66" t="str">
        <f>GameData[Winner]</f>
        <v>Kevin K</v>
      </c>
      <c r="C157" s="66">
        <f ca="1">IFERROR(IF(ROW()&gt;ROW(EloDataCalc[#Headers])+1,_xlfn.IFNA(LOOKUP(2,1/($B$4:INDIRECT("$B"&amp;(ROW()-1))=EloDataCalc[[#This Row],[Winner]]),EloDataCalc[Game Number]),0),0),0)</f>
        <v>150</v>
      </c>
      <c r="D157" s="66">
        <f ca="1">IFERROR(IF(ROW()&gt;ROW(EloDataCalc[#Headers])+1,_xlfn.IFNA(LOOKUP(2,1/($J$4:INDIRECT("$K"&amp;(ROW()-1))=EloDataCalc[[#This Row],[Winner]]),EloDataCalc[Game Number]),0),0),0)</f>
        <v>108</v>
      </c>
      <c r="E157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2140.8531389066752</v>
      </c>
      <c r="F157" s="66">
        <f ca="1">10^(EloDataCalc[Winner Last ELO]/400)</f>
        <v>224974.26791857125</v>
      </c>
      <c r="G157" s="68">
        <f ca="1">EloDataCalc[Winner Rating]/(EloDataCalc[Winner Rating]+EloDataCalc[Loser Rating])</f>
        <v>0.68781249655953947</v>
      </c>
      <c r="H157" s="16">
        <f ca="1">+kFactor[]*(1-EloDataCalc[Winner Expected Score])</f>
        <v>9.3656251032138158</v>
      </c>
      <c r="I157" s="21">
        <f ca="1">EloDataCalc[Winner Last ELO]+EloDataCalc[[#This Row],[Winner Elo Change]]</f>
        <v>2150.2187640098891</v>
      </c>
      <c r="J157" s="66" t="str">
        <f>GameData[Loser]</f>
        <v>Jim</v>
      </c>
      <c r="K157" s="66">
        <f ca="1">IFERROR(IF(ROW()&gt;ROW(EloDataCalc[#Headers])+1,_xlfn.IFNA(LOOKUP(2,1/($B$4:INDIRECT("$B"&amp;(ROW()-1))=EloDataCalc[[#This Row],[Loser]]),EloDataCalc[Game Number]),0),0),0)</f>
        <v>153</v>
      </c>
      <c r="L157" s="66">
        <f ca="1">IFERROR(IF(ROW()&gt;ROW(EloDataCalc[#Headers])+1,_xlfn.IFNA(LOOKUP(2,1/($J$4:INDIRECT("$K"&amp;(ROW()-1))=EloDataCalc[[#This Row],[Loser]]),EloDataCalc[Game Number]),0),0),0)</f>
        <v>144</v>
      </c>
      <c r="M157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2003.631319959127</v>
      </c>
      <c r="N157" s="66">
        <f ca="1">10^(EloDataCalc[Loser Last ELO]/400)</f>
        <v>102112.35677042448</v>
      </c>
      <c r="O157" s="68">
        <f ca="1">EloDataCalc[Loser Rating]/(EloDataCalc[Winner Rating]+EloDataCalc[Loser Rating])</f>
        <v>0.31218750344046053</v>
      </c>
      <c r="P157" s="16">
        <f ca="1">kFactor[]*(0-EloDataCalc[Loser Expected Score])</f>
        <v>-9.3656251032138158</v>
      </c>
      <c r="Q157" s="21">
        <f ca="1">EloDataCalc[Loser Last ELO]+EloDataCalc[[#This Row],[Loser Elo Change]]</f>
        <v>1994.2656948559131</v>
      </c>
      <c r="R157" s="4"/>
      <c r="T157" s="56">
        <f ca="1">IF(ROW()=ROW(Elos[[#Headers],[Selected Player Elo Change]])+1,2000,HLOOKUP(PlayerDashPlayer,Elos[#All],ROW()-1,FALSE))</f>
        <v>2163.2231414952312</v>
      </c>
      <c r="U157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Elo]],NA())),U156))</f>
        <v>2163.2231414952312</v>
      </c>
      <c r="V157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Elo]],NA())),V156))</f>
        <v>2163.2231414952312</v>
      </c>
      <c r="W157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Elo]],NA())),W156))</f>
        <v>1994.2656948559131</v>
      </c>
      <c r="X157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Elo]],NA())),X156))</f>
        <v>2150.2187640098891</v>
      </c>
      <c r="Y157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Elo]],NA())),Y156))</f>
        <v>2033.8867407763671</v>
      </c>
      <c r="Z157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Elo]],NA())),Z156))</f>
        <v>1986.1322387199996</v>
      </c>
      <c r="AA157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Elo]],NA())),AA156))</f>
        <v>1954.093173471314</v>
      </c>
      <c r="AB157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Elo]],NA())),AB156))</f>
        <v>1960.6974513483256</v>
      </c>
      <c r="AC157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Elo]],NA())),AC156))</f>
        <v>1912.8862097597939</v>
      </c>
      <c r="AD157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Elo]],NA())),AD156))</f>
        <v>1931.6348375561147</v>
      </c>
      <c r="AE157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Elo]],NA())),AE156))</f>
        <v>1956.6765157011398</v>
      </c>
      <c r="AF157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Elo]],NA())),AF156))</f>
        <v>1985.3437082147036</v>
      </c>
      <c r="AG157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Elo]],NA())),AG156))</f>
        <v>1978.7191711054543</v>
      </c>
      <c r="AH157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Elo]],NA())),AH156))</f>
        <v>2027.5275221968514</v>
      </c>
      <c r="AI157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Elo]],NA())),AI156))</f>
        <v>1946.645047008921</v>
      </c>
      <c r="AJ157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Elo]],NA())),AJ156))</f>
        <v>2014.3528000084657</v>
      </c>
      <c r="AK157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Elo]],NA())),AK156))</f>
        <v>2032.4213475401389</v>
      </c>
      <c r="AL157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Elo]],NA())),AL156))</f>
        <v>1971.275636231378</v>
      </c>
      <c r="AM157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Elo]],NA())),AM156))</f>
        <v>2000</v>
      </c>
      <c r="AN157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Elo]],NA())),AN156))</f>
        <v>2000</v>
      </c>
      <c r="AO157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Elo]],NA())),AO156))</f>
        <v>2000</v>
      </c>
    </row>
    <row r="158" spans="1:41" ht="13">
      <c r="A158" s="25">
        <f>GameData[Game Number]</f>
        <v>155</v>
      </c>
      <c r="B158" s="66" t="str">
        <f>GameData[Winner]</f>
        <v>Kevin K</v>
      </c>
      <c r="C158" s="66">
        <f ca="1">IFERROR(IF(ROW()&gt;ROW(EloDataCalc[#Headers])+1,_xlfn.IFNA(LOOKUP(2,1/($B$4:INDIRECT("$B"&amp;(ROW()-1))=EloDataCalc[[#This Row],[Winner]]),EloDataCalc[Game Number]),0),0),0)</f>
        <v>154</v>
      </c>
      <c r="D158" s="66">
        <f ca="1">IFERROR(IF(ROW()&gt;ROW(EloDataCalc[#Headers])+1,_xlfn.IFNA(LOOKUP(2,1/($J$4:INDIRECT("$K"&amp;(ROW()-1))=EloDataCalc[[#This Row],[Winner]]),EloDataCalc[Game Number]),0),0),0)</f>
        <v>108</v>
      </c>
      <c r="E158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2150.2187640098891</v>
      </c>
      <c r="F158" s="66">
        <f ca="1">10^(EloDataCalc[Winner Last ELO]/400)</f>
        <v>237436.18739764029</v>
      </c>
      <c r="G158" s="68">
        <f ca="1">EloDataCalc[Winner Rating]/(EloDataCalc[Winner Rating]+EloDataCalc[Loser Rating])</f>
        <v>0.71048444550944279</v>
      </c>
      <c r="H158" s="16">
        <f ca="1">+kFactor[]*(1-EloDataCalc[Winner Expected Score])</f>
        <v>8.6854666347167164</v>
      </c>
      <c r="I158" s="21">
        <f ca="1">EloDataCalc[Winner Last ELO]+EloDataCalc[[#This Row],[Winner Elo Change]]</f>
        <v>2158.9042306446058</v>
      </c>
      <c r="J158" s="66" t="str">
        <f>GameData[Loser]</f>
        <v>Jim</v>
      </c>
      <c r="K158" s="66">
        <f ca="1">IFERROR(IF(ROW()&gt;ROW(EloDataCalc[#Headers])+1,_xlfn.IFNA(LOOKUP(2,1/($B$4:INDIRECT("$B"&amp;(ROW()-1))=EloDataCalc[[#This Row],[Loser]]),EloDataCalc[Game Number]),0),0),0)</f>
        <v>153</v>
      </c>
      <c r="L158" s="66">
        <f ca="1">IFERROR(IF(ROW()&gt;ROW(EloDataCalc[#Headers])+1,_xlfn.IFNA(LOOKUP(2,1/($J$4:INDIRECT("$K"&amp;(ROW()-1))=EloDataCalc[[#This Row],[Loser]]),EloDataCalc[Game Number]),0),0),0)</f>
        <v>154</v>
      </c>
      <c r="M158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1994.2656948559131</v>
      </c>
      <c r="N158" s="66">
        <f ca="1">10^(EloDataCalc[Loser Last ELO]/400)</f>
        <v>96752.954811363365</v>
      </c>
      <c r="O158" s="68">
        <f ca="1">EloDataCalc[Loser Rating]/(EloDataCalc[Winner Rating]+EloDataCalc[Loser Rating])</f>
        <v>0.28951555449055716</v>
      </c>
      <c r="P158" s="16">
        <f ca="1">kFactor[]*(0-EloDataCalc[Loser Expected Score])</f>
        <v>-8.6854666347167147</v>
      </c>
      <c r="Q158" s="21">
        <f ca="1">EloDataCalc[Loser Last ELO]+EloDataCalc[[#This Row],[Loser Elo Change]]</f>
        <v>1985.5802282211964</v>
      </c>
      <c r="R158" s="4"/>
      <c r="T158" s="56">
        <f ca="1">IF(ROW()=ROW(Elos[[#Headers],[Selected Player Elo Change]])+1,2000,HLOOKUP(PlayerDashPlayer,Elos[#All],ROW()-1,FALSE))</f>
        <v>2163.2231414952312</v>
      </c>
      <c r="U158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Elo]],NA())),U157))</f>
        <v>2163.2231414952312</v>
      </c>
      <c r="V158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Elo]],NA())),V157))</f>
        <v>2163.2231414952312</v>
      </c>
      <c r="W158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Elo]],NA())),W157))</f>
        <v>1985.5802282211964</v>
      </c>
      <c r="X158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Elo]],NA())),X157))</f>
        <v>2158.9042306446058</v>
      </c>
      <c r="Y158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Elo]],NA())),Y157))</f>
        <v>2033.8867407763671</v>
      </c>
      <c r="Z158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Elo]],NA())),Z157))</f>
        <v>1986.1322387199996</v>
      </c>
      <c r="AA158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Elo]],NA())),AA157))</f>
        <v>1954.093173471314</v>
      </c>
      <c r="AB158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Elo]],NA())),AB157))</f>
        <v>1960.6974513483256</v>
      </c>
      <c r="AC158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Elo]],NA())),AC157))</f>
        <v>1912.8862097597939</v>
      </c>
      <c r="AD158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Elo]],NA())),AD157))</f>
        <v>1931.6348375561147</v>
      </c>
      <c r="AE158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Elo]],NA())),AE157))</f>
        <v>1956.6765157011398</v>
      </c>
      <c r="AF158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Elo]],NA())),AF157))</f>
        <v>1985.3437082147036</v>
      </c>
      <c r="AG158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Elo]],NA())),AG157))</f>
        <v>1978.7191711054543</v>
      </c>
      <c r="AH158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Elo]],NA())),AH157))</f>
        <v>2027.5275221968514</v>
      </c>
      <c r="AI158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Elo]],NA())),AI157))</f>
        <v>1946.645047008921</v>
      </c>
      <c r="AJ158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Elo]],NA())),AJ157))</f>
        <v>2014.3528000084657</v>
      </c>
      <c r="AK158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Elo]],NA())),AK157))</f>
        <v>2032.4213475401389</v>
      </c>
      <c r="AL158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Elo]],NA())),AL157))</f>
        <v>1971.275636231378</v>
      </c>
      <c r="AM158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Elo]],NA())),AM157))</f>
        <v>2000</v>
      </c>
      <c r="AN158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Elo]],NA())),AN157))</f>
        <v>2000</v>
      </c>
      <c r="AO158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Elo]],NA())),AO157))</f>
        <v>2000</v>
      </c>
    </row>
    <row r="159" spans="1:41" ht="13">
      <c r="A159" s="25">
        <f>GameData[Game Number]</f>
        <v>156</v>
      </c>
      <c r="B159" s="66" t="str">
        <f>GameData[Winner]</f>
        <v>Jason K</v>
      </c>
      <c r="C159" s="66">
        <f ca="1">IFERROR(IF(ROW()&gt;ROW(EloDataCalc[#Headers])+1,_xlfn.IFNA(LOOKUP(2,1/($B$4:INDIRECT("$B"&amp;(ROW()-1))=EloDataCalc[[#This Row],[Winner]]),EloDataCalc[Game Number]),0),0),0)</f>
        <v>146</v>
      </c>
      <c r="D159" s="66">
        <f ca="1">IFERROR(IF(ROW()&gt;ROW(EloDataCalc[#Headers])+1,_xlfn.IFNA(LOOKUP(2,1/($J$4:INDIRECT("$K"&amp;(ROW()-1))=EloDataCalc[[#This Row],[Winner]]),EloDataCalc[Game Number]),0),0),0)</f>
        <v>148</v>
      </c>
      <c r="E159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2033.8867407763671</v>
      </c>
      <c r="F159" s="66">
        <f ca="1">10^(EloDataCalc[Winner Last ELO]/400)</f>
        <v>121539.33392439173</v>
      </c>
      <c r="G159" s="68">
        <f ca="1">EloDataCalc[Winner Rating]/(EloDataCalc[Winner Rating]+EloDataCalc[Loser Rating])</f>
        <v>0.52808201720807146</v>
      </c>
      <c r="H159" s="16">
        <f ca="1">+kFactor[]*(1-EloDataCalc[Winner Expected Score])</f>
        <v>14.157539483757857</v>
      </c>
      <c r="I159" s="21">
        <f ca="1">EloDataCalc[Winner Last ELO]+EloDataCalc[[#This Row],[Winner Elo Change]]</f>
        <v>2048.0442802601251</v>
      </c>
      <c r="J159" s="66" t="str">
        <f>GameData[Loser]</f>
        <v>R - Kevin</v>
      </c>
      <c r="K159" s="66">
        <f ca="1">IFERROR(IF(ROW()&gt;ROW(EloDataCalc[#Headers])+1,_xlfn.IFNA(LOOKUP(2,1/($B$4:INDIRECT("$B"&amp;(ROW()-1))=EloDataCalc[[#This Row],[Loser]]),EloDataCalc[Game Number]),0),0),0)</f>
        <v>62</v>
      </c>
      <c r="L159" s="66">
        <f ca="1">IFERROR(IF(ROW()&gt;ROW(EloDataCalc[#Headers])+1,_xlfn.IFNA(LOOKUP(2,1/($J$4:INDIRECT("$K"&amp;(ROW()-1))=EloDataCalc[[#This Row],[Loser]]),EloDataCalc[Game Number]),0),0),0)</f>
        <v>0</v>
      </c>
      <c r="M159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2014.3528000084657</v>
      </c>
      <c r="N159" s="66">
        <f ca="1">10^(EloDataCalc[Loser Last ELO]/400)</f>
        <v>108613.04764497267</v>
      </c>
      <c r="O159" s="68">
        <f ca="1">EloDataCalc[Loser Rating]/(EloDataCalc[Winner Rating]+EloDataCalc[Loser Rating])</f>
        <v>0.47191798279192848</v>
      </c>
      <c r="P159" s="16">
        <f ca="1">kFactor[]*(0-EloDataCalc[Loser Expected Score])</f>
        <v>-14.157539483757855</v>
      </c>
      <c r="Q159" s="21">
        <f ca="1">EloDataCalc[Loser Last ELO]+EloDataCalc[[#This Row],[Loser Elo Change]]</f>
        <v>2000.1952605247079</v>
      </c>
      <c r="R159" s="4"/>
      <c r="T159" s="56">
        <f ca="1">IF(ROW()=ROW(Elos[[#Headers],[Selected Player Elo Change]])+1,2000,HLOOKUP(PlayerDashPlayer,Elos[#All],ROW()-1,FALSE))</f>
        <v>2163.2231414952312</v>
      </c>
      <c r="U159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Elo]],NA())),U158))</f>
        <v>2163.2231414952312</v>
      </c>
      <c r="V159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Elo]],NA())),V158))</f>
        <v>2163.2231414952312</v>
      </c>
      <c r="W159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Elo]],NA())),W158))</f>
        <v>1985.5802282211964</v>
      </c>
      <c r="X159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Elo]],NA())),X158))</f>
        <v>2158.9042306446058</v>
      </c>
      <c r="Y159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Elo]],NA())),Y158))</f>
        <v>2048.0442802601251</v>
      </c>
      <c r="Z159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Elo]],NA())),Z158))</f>
        <v>1986.1322387199996</v>
      </c>
      <c r="AA159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Elo]],NA())),AA158))</f>
        <v>1954.093173471314</v>
      </c>
      <c r="AB159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Elo]],NA())),AB158))</f>
        <v>1960.6974513483256</v>
      </c>
      <c r="AC159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Elo]],NA())),AC158))</f>
        <v>1912.8862097597939</v>
      </c>
      <c r="AD159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Elo]],NA())),AD158))</f>
        <v>1931.6348375561147</v>
      </c>
      <c r="AE159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Elo]],NA())),AE158))</f>
        <v>1956.6765157011398</v>
      </c>
      <c r="AF159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Elo]],NA())),AF158))</f>
        <v>1985.3437082147036</v>
      </c>
      <c r="AG159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Elo]],NA())),AG158))</f>
        <v>1978.7191711054543</v>
      </c>
      <c r="AH159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Elo]],NA())),AH158))</f>
        <v>2027.5275221968514</v>
      </c>
      <c r="AI159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Elo]],NA())),AI158))</f>
        <v>1946.645047008921</v>
      </c>
      <c r="AJ159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Elo]],NA())),AJ158))</f>
        <v>2000.1952605247079</v>
      </c>
      <c r="AK159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Elo]],NA())),AK158))</f>
        <v>2032.4213475401389</v>
      </c>
      <c r="AL159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Elo]],NA())),AL158))</f>
        <v>1971.275636231378</v>
      </c>
      <c r="AM159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Elo]],NA())),AM158))</f>
        <v>2000</v>
      </c>
      <c r="AN159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Elo]],NA())),AN158))</f>
        <v>2000</v>
      </c>
      <c r="AO159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Elo]],NA())),AO158))</f>
        <v>2000</v>
      </c>
    </row>
    <row r="160" spans="1:41" ht="13">
      <c r="A160" s="25">
        <f>GameData[Game Number]</f>
        <v>157</v>
      </c>
      <c r="B160" s="66" t="str">
        <f>GameData[Winner]</f>
        <v>Ricky</v>
      </c>
      <c r="C160" s="66">
        <f ca="1">IFERROR(IF(ROW()&gt;ROW(EloDataCalc[#Headers])+1,_xlfn.IFNA(LOOKUP(2,1/($B$4:INDIRECT("$B"&amp;(ROW()-1))=EloDataCalc[[#This Row],[Winner]]),EloDataCalc[Game Number]),0),0),0)</f>
        <v>69</v>
      </c>
      <c r="D160" s="66">
        <f ca="1">IFERROR(IF(ROW()&gt;ROW(EloDataCalc[#Headers])+1,_xlfn.IFNA(LOOKUP(2,1/($J$4:INDIRECT("$K"&amp;(ROW()-1))=EloDataCalc[[#This Row],[Winner]]),EloDataCalc[Game Number]),0),0),0)</f>
        <v>153</v>
      </c>
      <c r="E160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2163.2231414952312</v>
      </c>
      <c r="F160" s="66">
        <f ca="1">10^(EloDataCalc[Winner Last ELO]/400)</f>
        <v>255892.6746906669</v>
      </c>
      <c r="G160" s="68">
        <f ca="1">EloDataCalc[Winner Rating]/(EloDataCalc[Winner Rating]+EloDataCalc[Loser Rating])</f>
        <v>0.50621509221256089</v>
      </c>
      <c r="H160" s="16">
        <f ca="1">+kFactor[]*(1-EloDataCalc[Winner Expected Score])</f>
        <v>14.813547233623174</v>
      </c>
      <c r="I160" s="21">
        <f ca="1">EloDataCalc[Winner Last ELO]+EloDataCalc[[#This Row],[Winner Elo Change]]</f>
        <v>2178.0366887288542</v>
      </c>
      <c r="J160" s="66" t="str">
        <f>GameData[Loser]</f>
        <v>Kevin K</v>
      </c>
      <c r="K160" s="66">
        <f ca="1">IFERROR(IF(ROW()&gt;ROW(EloDataCalc[#Headers])+1,_xlfn.IFNA(LOOKUP(2,1/($B$4:INDIRECT("$B"&amp;(ROW()-1))=EloDataCalc[[#This Row],[Loser]]),EloDataCalc[Game Number]),0),0),0)</f>
        <v>155</v>
      </c>
      <c r="L160" s="66">
        <f ca="1">IFERROR(IF(ROW()&gt;ROW(EloDataCalc[#Headers])+1,_xlfn.IFNA(LOOKUP(2,1/($J$4:INDIRECT("$K"&amp;(ROW()-1))=EloDataCalc[[#This Row],[Loser]]),EloDataCalc[Game Number]),0),0),0)</f>
        <v>108</v>
      </c>
      <c r="M160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2158.9042306446058</v>
      </c>
      <c r="N160" s="66">
        <f ca="1">10^(EloDataCalc[Loser Last ELO]/400)</f>
        <v>249609.19324498327</v>
      </c>
      <c r="O160" s="68">
        <f ca="1">EloDataCalc[Loser Rating]/(EloDataCalc[Winner Rating]+EloDataCalc[Loser Rating])</f>
        <v>0.49378490778743916</v>
      </c>
      <c r="P160" s="16">
        <f ca="1">kFactor[]*(0-EloDataCalc[Loser Expected Score])</f>
        <v>-14.813547233623176</v>
      </c>
      <c r="Q160" s="21">
        <f ca="1">EloDataCalc[Loser Last ELO]+EloDataCalc[[#This Row],[Loser Elo Change]]</f>
        <v>2144.0906834109828</v>
      </c>
      <c r="R160" s="4"/>
      <c r="T160" s="56">
        <f ca="1">IF(ROW()=ROW(Elos[[#Headers],[Selected Player Elo Change]])+1,2000,HLOOKUP(PlayerDashPlayer,Elos[#All],ROW()-1,FALSE))</f>
        <v>2178.0366887288542</v>
      </c>
      <c r="U160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Elo]],NA())),U159))</f>
        <v>2178.0366887288542</v>
      </c>
      <c r="V160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Elo]],NA())),V159))</f>
        <v>2178.0366887288542</v>
      </c>
      <c r="W160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Elo]],NA())),W159))</f>
        <v>1985.5802282211964</v>
      </c>
      <c r="X160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Elo]],NA())),X159))</f>
        <v>2144.0906834109828</v>
      </c>
      <c r="Y160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Elo]],NA())),Y159))</f>
        <v>2048.0442802601251</v>
      </c>
      <c r="Z160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Elo]],NA())),Z159))</f>
        <v>1986.1322387199996</v>
      </c>
      <c r="AA160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Elo]],NA())),AA159))</f>
        <v>1954.093173471314</v>
      </c>
      <c r="AB160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Elo]],NA())),AB159))</f>
        <v>1960.6974513483256</v>
      </c>
      <c r="AC160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Elo]],NA())),AC159))</f>
        <v>1912.8862097597939</v>
      </c>
      <c r="AD160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Elo]],NA())),AD159))</f>
        <v>1931.6348375561147</v>
      </c>
      <c r="AE160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Elo]],NA())),AE159))</f>
        <v>1956.6765157011398</v>
      </c>
      <c r="AF160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Elo]],NA())),AF159))</f>
        <v>1985.3437082147036</v>
      </c>
      <c r="AG160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Elo]],NA())),AG159))</f>
        <v>1978.7191711054543</v>
      </c>
      <c r="AH160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Elo]],NA())),AH159))</f>
        <v>2027.5275221968514</v>
      </c>
      <c r="AI160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Elo]],NA())),AI159))</f>
        <v>1946.645047008921</v>
      </c>
      <c r="AJ160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Elo]],NA())),AJ159))</f>
        <v>2000.1952605247079</v>
      </c>
      <c r="AK160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Elo]],NA())),AK159))</f>
        <v>2032.4213475401389</v>
      </c>
      <c r="AL160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Elo]],NA())),AL159))</f>
        <v>1971.275636231378</v>
      </c>
      <c r="AM160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Elo]],NA())),AM159))</f>
        <v>2000</v>
      </c>
      <c r="AN160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Elo]],NA())),AN159))</f>
        <v>2000</v>
      </c>
      <c r="AO160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Elo]],NA())),AO159))</f>
        <v>2000</v>
      </c>
    </row>
    <row r="161" spans="1:41" ht="13">
      <c r="A161" s="25">
        <f>GameData[Game Number]</f>
        <v>158</v>
      </c>
      <c r="B161" s="66" t="str">
        <f>GameData[Winner]</f>
        <v>Kevin K</v>
      </c>
      <c r="C161" s="66">
        <f ca="1">IFERROR(IF(ROW()&gt;ROW(EloDataCalc[#Headers])+1,_xlfn.IFNA(LOOKUP(2,1/($B$4:INDIRECT("$B"&amp;(ROW()-1))=EloDataCalc[[#This Row],[Winner]]),EloDataCalc[Game Number]),0),0),0)</f>
        <v>155</v>
      </c>
      <c r="D161" s="66">
        <f ca="1">IFERROR(IF(ROW()&gt;ROW(EloDataCalc[#Headers])+1,_xlfn.IFNA(LOOKUP(2,1/($J$4:INDIRECT("$K"&amp;(ROW()-1))=EloDataCalc[[#This Row],[Winner]]),EloDataCalc[Game Number]),0),0),0)</f>
        <v>157</v>
      </c>
      <c r="E161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2144.0906834109828</v>
      </c>
      <c r="F161" s="66">
        <f ca="1">10^(EloDataCalc[Winner Last ELO]/400)</f>
        <v>229206.38337791097</v>
      </c>
      <c r="G161" s="68">
        <f ca="1">EloDataCalc[Winner Rating]/(EloDataCalc[Winner Rating]+EloDataCalc[Loser Rating])</f>
        <v>0.71350319447604515</v>
      </c>
      <c r="H161" s="16">
        <f ca="1">+kFactor[]*(1-EloDataCalc[Winner Expected Score])</f>
        <v>8.5949041657186456</v>
      </c>
      <c r="I161" s="21">
        <f ca="1">EloDataCalc[Winner Last ELO]+EloDataCalc[[#This Row],[Winner Elo Change]]</f>
        <v>2152.6855875767014</v>
      </c>
      <c r="J161" s="66" t="str">
        <f>GameData[Loser]</f>
        <v>Jim</v>
      </c>
      <c r="K161" s="66">
        <f ca="1">IFERROR(IF(ROW()&gt;ROW(EloDataCalc[#Headers])+1,_xlfn.IFNA(LOOKUP(2,1/($B$4:INDIRECT("$B"&amp;(ROW()-1))=EloDataCalc[[#This Row],[Loser]]),EloDataCalc[Game Number]),0),0),0)</f>
        <v>153</v>
      </c>
      <c r="L161" s="66">
        <f ca="1">IFERROR(IF(ROW()&gt;ROW(EloDataCalc[#Headers])+1,_xlfn.IFNA(LOOKUP(2,1/($J$4:INDIRECT("$K"&amp;(ROW()-1))=EloDataCalc[[#This Row],[Loser]]),EloDataCalc[Game Number]),0),0),0)</f>
        <v>155</v>
      </c>
      <c r="M161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1985.5802282211964</v>
      </c>
      <c r="N161" s="66">
        <f ca="1">10^(EloDataCalc[Loser Last ELO]/400)</f>
        <v>92034.481627923626</v>
      </c>
      <c r="O161" s="68">
        <f ca="1">EloDataCalc[Loser Rating]/(EloDataCalc[Winner Rating]+EloDataCalc[Loser Rating])</f>
        <v>0.28649680552395485</v>
      </c>
      <c r="P161" s="16">
        <f ca="1">kFactor[]*(0-EloDataCalc[Loser Expected Score])</f>
        <v>-8.5949041657186456</v>
      </c>
      <c r="Q161" s="21">
        <f ca="1">EloDataCalc[Loser Last ELO]+EloDataCalc[[#This Row],[Loser Elo Change]]</f>
        <v>1976.9853240554778</v>
      </c>
      <c r="R161" s="4"/>
      <c r="T161" s="56">
        <f ca="1">IF(ROW()=ROW(Elos[[#Headers],[Selected Player Elo Change]])+1,2000,HLOOKUP(PlayerDashPlayer,Elos[#All],ROW()-1,FALSE))</f>
        <v>2178.0366887288542</v>
      </c>
      <c r="U161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Elo]],NA())),U160))</f>
        <v>2178.0366887288542</v>
      </c>
      <c r="V161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Elo]],NA())),V160))</f>
        <v>2178.0366887288542</v>
      </c>
      <c r="W161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Elo]],NA())),W160))</f>
        <v>1976.9853240554778</v>
      </c>
      <c r="X161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Elo]],NA())),X160))</f>
        <v>2152.6855875767014</v>
      </c>
      <c r="Y161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Elo]],NA())),Y160))</f>
        <v>2048.0442802601251</v>
      </c>
      <c r="Z161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Elo]],NA())),Z160))</f>
        <v>1986.1322387199996</v>
      </c>
      <c r="AA161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Elo]],NA())),AA160))</f>
        <v>1954.093173471314</v>
      </c>
      <c r="AB161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Elo]],NA())),AB160))</f>
        <v>1960.6974513483256</v>
      </c>
      <c r="AC161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Elo]],NA())),AC160))</f>
        <v>1912.8862097597939</v>
      </c>
      <c r="AD161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Elo]],NA())),AD160))</f>
        <v>1931.6348375561147</v>
      </c>
      <c r="AE161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Elo]],NA())),AE160))</f>
        <v>1956.6765157011398</v>
      </c>
      <c r="AF161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Elo]],NA())),AF160))</f>
        <v>1985.3437082147036</v>
      </c>
      <c r="AG161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Elo]],NA())),AG160))</f>
        <v>1978.7191711054543</v>
      </c>
      <c r="AH161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Elo]],NA())),AH160))</f>
        <v>2027.5275221968514</v>
      </c>
      <c r="AI161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Elo]],NA())),AI160))</f>
        <v>1946.645047008921</v>
      </c>
      <c r="AJ161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Elo]],NA())),AJ160))</f>
        <v>2000.1952605247079</v>
      </c>
      <c r="AK161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Elo]],NA())),AK160))</f>
        <v>2032.4213475401389</v>
      </c>
      <c r="AL161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Elo]],NA())),AL160))</f>
        <v>1971.275636231378</v>
      </c>
      <c r="AM161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Elo]],NA())),AM160))</f>
        <v>2000</v>
      </c>
      <c r="AN161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Elo]],NA())),AN160))</f>
        <v>2000</v>
      </c>
      <c r="AO161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Elo]],NA())),AO160))</f>
        <v>2000</v>
      </c>
    </row>
    <row r="162" spans="1:41" ht="13">
      <c r="A162" s="25">
        <f>GameData[Game Number]</f>
        <v>159</v>
      </c>
      <c r="B162" s="66" t="str">
        <f>GameData[Winner]</f>
        <v>Clayton</v>
      </c>
      <c r="C162" s="66">
        <f ca="1">IFERROR(IF(ROW()&gt;ROW(EloDataCalc[#Headers])+1,_xlfn.IFNA(LOOKUP(2,1/($B$4:INDIRECT("$B"&amp;(ROW()-1))=EloDataCalc[[#This Row],[Winner]]),EloDataCalc[Game Number]),0),0),0)</f>
        <v>145</v>
      </c>
      <c r="D162" s="66">
        <f ca="1">IFERROR(IF(ROW()&gt;ROW(EloDataCalc[#Headers])+1,_xlfn.IFNA(LOOKUP(2,1/($J$4:INDIRECT("$K"&amp;(ROW()-1))=EloDataCalc[[#This Row],[Winner]]),EloDataCalc[Game Number]),0),0),0)</f>
        <v>152</v>
      </c>
      <c r="E162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1960.6974513483256</v>
      </c>
      <c r="F162" s="66">
        <f ca="1">10^(EloDataCalc[Winner Last ELO]/400)</f>
        <v>79752.375605899564</v>
      </c>
      <c r="G162" s="68">
        <f ca="1">EloDataCalc[Winner Rating]/(EloDataCalc[Winner Rating]+EloDataCalc[Loser Rating])</f>
        <v>0.46346164854973354</v>
      </c>
      <c r="H162" s="16">
        <f ca="1">+kFactor[]*(1-EloDataCalc[Winner Expected Score])</f>
        <v>16.096150543507992</v>
      </c>
      <c r="I162" s="21">
        <f ca="1">EloDataCalc[Winner Last ELO]+EloDataCalc[[#This Row],[Winner Elo Change]]</f>
        <v>1976.7936018918335</v>
      </c>
      <c r="J162" s="66" t="str">
        <f>GameData[Loser]</f>
        <v>Joe</v>
      </c>
      <c r="K162" s="66">
        <f ca="1">IFERROR(IF(ROW()&gt;ROW(EloDataCalc[#Headers])+1,_xlfn.IFNA(LOOKUP(2,1/($B$4:INDIRECT("$B"&amp;(ROW()-1))=EloDataCalc[[#This Row],[Loser]]),EloDataCalc[Game Number]),0),0),0)</f>
        <v>152</v>
      </c>
      <c r="L162" s="66">
        <f ca="1">IFERROR(IF(ROW()&gt;ROW(EloDataCalc[#Headers])+1,_xlfn.IFNA(LOOKUP(2,1/($J$4:INDIRECT("$K"&amp;(ROW()-1))=EloDataCalc[[#This Row],[Loser]]),EloDataCalc[Game Number]),0),0),0)</f>
        <v>150</v>
      </c>
      <c r="M162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1986.1322387199996</v>
      </c>
      <c r="N162" s="66">
        <f ca="1">10^(EloDataCalc[Loser Last ELO]/400)</f>
        <v>92327.398104527369</v>
      </c>
      <c r="O162" s="68">
        <f ca="1">EloDataCalc[Loser Rating]/(EloDataCalc[Winner Rating]+EloDataCalc[Loser Rating])</f>
        <v>0.53653835145026652</v>
      </c>
      <c r="P162" s="16">
        <f ca="1">kFactor[]*(0-EloDataCalc[Loser Expected Score])</f>
        <v>-16.096150543507996</v>
      </c>
      <c r="Q162" s="21">
        <f ca="1">EloDataCalc[Loser Last ELO]+EloDataCalc[[#This Row],[Loser Elo Change]]</f>
        <v>1970.0360881764916</v>
      </c>
      <c r="R162" s="4"/>
      <c r="T162" s="56">
        <f ca="1">IF(ROW()=ROW(Elos[[#Headers],[Selected Player Elo Change]])+1,2000,HLOOKUP(PlayerDashPlayer,Elos[#All],ROW()-1,FALSE))</f>
        <v>2178.0366887288542</v>
      </c>
      <c r="U162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Elo]],NA())),U161))</f>
        <v>2178.0366887288542</v>
      </c>
      <c r="V162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Elo]],NA())),V161))</f>
        <v>2178.0366887288542</v>
      </c>
      <c r="W162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Elo]],NA())),W161))</f>
        <v>1976.9853240554778</v>
      </c>
      <c r="X162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Elo]],NA())),X161))</f>
        <v>2152.6855875767014</v>
      </c>
      <c r="Y162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Elo]],NA())),Y161))</f>
        <v>2048.0442802601251</v>
      </c>
      <c r="Z162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Elo]],NA())),Z161))</f>
        <v>1970.0360881764916</v>
      </c>
      <c r="AA162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Elo]],NA())),AA161))</f>
        <v>1954.093173471314</v>
      </c>
      <c r="AB162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Elo]],NA())),AB161))</f>
        <v>1976.7936018918335</v>
      </c>
      <c r="AC162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Elo]],NA())),AC161))</f>
        <v>1912.8862097597939</v>
      </c>
      <c r="AD162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Elo]],NA())),AD161))</f>
        <v>1931.6348375561147</v>
      </c>
      <c r="AE162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Elo]],NA())),AE161))</f>
        <v>1956.6765157011398</v>
      </c>
      <c r="AF162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Elo]],NA())),AF161))</f>
        <v>1985.3437082147036</v>
      </c>
      <c r="AG162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Elo]],NA())),AG161))</f>
        <v>1978.7191711054543</v>
      </c>
      <c r="AH162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Elo]],NA())),AH161))</f>
        <v>2027.5275221968514</v>
      </c>
      <c r="AI162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Elo]],NA())),AI161))</f>
        <v>1946.645047008921</v>
      </c>
      <c r="AJ162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Elo]],NA())),AJ161))</f>
        <v>2000.1952605247079</v>
      </c>
      <c r="AK162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Elo]],NA())),AK161))</f>
        <v>2032.4213475401389</v>
      </c>
      <c r="AL162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Elo]],NA())),AL161))</f>
        <v>1971.275636231378</v>
      </c>
      <c r="AM162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Elo]],NA())),AM161))</f>
        <v>2000</v>
      </c>
      <c r="AN162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Elo]],NA())),AN161))</f>
        <v>2000</v>
      </c>
      <c r="AO162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Elo]],NA())),AO161))</f>
        <v>2000</v>
      </c>
    </row>
    <row r="163" spans="1:41" ht="13">
      <c r="A163" s="25">
        <f>GameData[Game Number]</f>
        <v>160</v>
      </c>
      <c r="B163" s="66" t="str">
        <f>GameData[Winner]</f>
        <v>Jason K</v>
      </c>
      <c r="C163" s="66">
        <f ca="1">IFERROR(IF(ROW()&gt;ROW(EloDataCalc[#Headers])+1,_xlfn.IFNA(LOOKUP(2,1/($B$4:INDIRECT("$B"&amp;(ROW()-1))=EloDataCalc[[#This Row],[Winner]]),EloDataCalc[Game Number]),0),0),0)</f>
        <v>156</v>
      </c>
      <c r="D163" s="66">
        <f ca="1">IFERROR(IF(ROW()&gt;ROW(EloDataCalc[#Headers])+1,_xlfn.IFNA(LOOKUP(2,1/($J$4:INDIRECT("$K"&amp;(ROW()-1))=EloDataCalc[[#This Row],[Winner]]),EloDataCalc[Game Number]),0),0),0)</f>
        <v>148</v>
      </c>
      <c r="E163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2048.0442802601251</v>
      </c>
      <c r="F163" s="66">
        <f ca="1">10^(EloDataCalc[Winner Last ELO]/400)</f>
        <v>131859.28019528973</v>
      </c>
      <c r="G163" s="68">
        <f ca="1">EloDataCalc[Winner Rating]/(EloDataCalc[Winner Rating]+EloDataCalc[Loser Rating])</f>
        <v>0.66152703248790878</v>
      </c>
      <c r="H163" s="16">
        <f ca="1">+kFactor[]*(1-EloDataCalc[Winner Expected Score])</f>
        <v>10.154189025362736</v>
      </c>
      <c r="I163" s="21">
        <f ca="1">EloDataCalc[Winner Last ELO]+EloDataCalc[[#This Row],[Winner Elo Change]]</f>
        <v>2058.198469285488</v>
      </c>
      <c r="J163" s="66" t="str">
        <f>GameData[Loser]</f>
        <v>Jason T</v>
      </c>
      <c r="K163" s="66">
        <f ca="1">IFERROR(IF(ROW()&gt;ROW(EloDataCalc[#Headers])+1,_xlfn.IFNA(LOOKUP(2,1/($B$4:INDIRECT("$B"&amp;(ROW()-1))=EloDataCalc[[#This Row],[Loser]]),EloDataCalc[Game Number]),0),0),0)</f>
        <v>148</v>
      </c>
      <c r="L163" s="66">
        <f ca="1">IFERROR(IF(ROW()&gt;ROW(EloDataCalc[#Headers])+1,_xlfn.IFNA(LOOKUP(2,1/($J$4:INDIRECT("$K"&amp;(ROW()-1))=EloDataCalc[[#This Row],[Loser]]),EloDataCalc[Game Number]),0),0),0)</f>
        <v>149</v>
      </c>
      <c r="M163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1931.6348375561147</v>
      </c>
      <c r="N163" s="66">
        <f ca="1">10^(EloDataCalc[Loser Last ELO]/400)</f>
        <v>67466.331185073359</v>
      </c>
      <c r="O163" s="68">
        <f ca="1">EloDataCalc[Loser Rating]/(EloDataCalc[Winner Rating]+EloDataCalc[Loser Rating])</f>
        <v>0.33847296751209122</v>
      </c>
      <c r="P163" s="16">
        <f ca="1">kFactor[]*(0-EloDataCalc[Loser Expected Score])</f>
        <v>-10.154189025362736</v>
      </c>
      <c r="Q163" s="21">
        <f ca="1">EloDataCalc[Loser Last ELO]+EloDataCalc[[#This Row],[Loser Elo Change]]</f>
        <v>1921.480648530752</v>
      </c>
      <c r="R163" s="4"/>
      <c r="T163" s="56">
        <f ca="1">IF(ROW()=ROW(Elos[[#Headers],[Selected Player Elo Change]])+1,2000,HLOOKUP(PlayerDashPlayer,Elos[#All],ROW()-1,FALSE))</f>
        <v>2178.0366887288542</v>
      </c>
      <c r="U163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Elo]],NA())),U162))</f>
        <v>2178.0366887288542</v>
      </c>
      <c r="V163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Elo]],NA())),V162))</f>
        <v>2178.0366887288542</v>
      </c>
      <c r="W163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Elo]],NA())),W162))</f>
        <v>1976.9853240554778</v>
      </c>
      <c r="X163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Elo]],NA())),X162))</f>
        <v>2152.6855875767014</v>
      </c>
      <c r="Y163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Elo]],NA())),Y162))</f>
        <v>2058.198469285488</v>
      </c>
      <c r="Z163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Elo]],NA())),Z162))</f>
        <v>1970.0360881764916</v>
      </c>
      <c r="AA163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Elo]],NA())),AA162))</f>
        <v>1954.093173471314</v>
      </c>
      <c r="AB163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Elo]],NA())),AB162))</f>
        <v>1976.7936018918335</v>
      </c>
      <c r="AC163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Elo]],NA())),AC162))</f>
        <v>1912.8862097597939</v>
      </c>
      <c r="AD163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Elo]],NA())),AD162))</f>
        <v>1921.480648530752</v>
      </c>
      <c r="AE163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Elo]],NA())),AE162))</f>
        <v>1956.6765157011398</v>
      </c>
      <c r="AF163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Elo]],NA())),AF162))</f>
        <v>1985.3437082147036</v>
      </c>
      <c r="AG163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Elo]],NA())),AG162))</f>
        <v>1978.7191711054543</v>
      </c>
      <c r="AH163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Elo]],NA())),AH162))</f>
        <v>2027.5275221968514</v>
      </c>
      <c r="AI163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Elo]],NA())),AI162))</f>
        <v>1946.645047008921</v>
      </c>
      <c r="AJ163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Elo]],NA())),AJ162))</f>
        <v>2000.1952605247079</v>
      </c>
      <c r="AK163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Elo]],NA())),AK162))</f>
        <v>2032.4213475401389</v>
      </c>
      <c r="AL163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Elo]],NA())),AL162))</f>
        <v>1971.275636231378</v>
      </c>
      <c r="AM163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Elo]],NA())),AM162))</f>
        <v>2000</v>
      </c>
      <c r="AN163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Elo]],NA())),AN162))</f>
        <v>2000</v>
      </c>
      <c r="AO163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Elo]],NA())),AO162))</f>
        <v>2000</v>
      </c>
    </row>
    <row r="164" spans="1:41" ht="13">
      <c r="A164" s="25">
        <f>GameData[Game Number]</f>
        <v>161</v>
      </c>
      <c r="B164" s="66" t="str">
        <f>GameData[Winner]</f>
        <v>Steven</v>
      </c>
      <c r="C164" s="66">
        <f ca="1">IFERROR(IF(ROW()&gt;ROW(EloDataCalc[#Headers])+1,_xlfn.IFNA(LOOKUP(2,1/($B$4:INDIRECT("$B"&amp;(ROW()-1))=EloDataCalc[[#This Row],[Winner]]),EloDataCalc[Game Number]),0),0),0)</f>
        <v>75</v>
      </c>
      <c r="D164" s="66">
        <f ca="1">IFERROR(IF(ROW()&gt;ROW(EloDataCalc[#Headers])+1,_xlfn.IFNA(LOOKUP(2,1/($J$4:INDIRECT("$K"&amp;(ROW()-1))=EloDataCalc[[#This Row],[Winner]]),EloDataCalc[Game Number]),0),0),0)</f>
        <v>151</v>
      </c>
      <c r="E164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1978.7191711054543</v>
      </c>
      <c r="F164" s="66">
        <f ca="1">10^(EloDataCalc[Winner Last ELO]/400)</f>
        <v>88470.387149544156</v>
      </c>
      <c r="G164" s="68">
        <f ca="1">EloDataCalc[Winner Rating]/(EloDataCalc[Winner Rating]+EloDataCalc[Loser Rating])</f>
        <v>0.38757440410916738</v>
      </c>
      <c r="H164" s="16">
        <f ca="1">+kFactor[]*(1-EloDataCalc[Winner Expected Score])</f>
        <v>18.372767876724978</v>
      </c>
      <c r="I164" s="21">
        <f ca="1">EloDataCalc[Winner Last ELO]+EloDataCalc[[#This Row],[Winner Elo Change]]</f>
        <v>1997.0919389821793</v>
      </c>
      <c r="J164" s="66" t="str">
        <f>GameData[Loser]</f>
        <v>Jason K</v>
      </c>
      <c r="K164" s="66">
        <f ca="1">IFERROR(IF(ROW()&gt;ROW(EloDataCalc[#Headers])+1,_xlfn.IFNA(LOOKUP(2,1/($B$4:INDIRECT("$B"&amp;(ROW()-1))=EloDataCalc[[#This Row],[Loser]]),EloDataCalc[Game Number]),0),0),0)</f>
        <v>160</v>
      </c>
      <c r="L164" s="66">
        <f ca="1">IFERROR(IF(ROW()&gt;ROW(EloDataCalc[#Headers])+1,_xlfn.IFNA(LOOKUP(2,1/($J$4:INDIRECT("$K"&amp;(ROW()-1))=EloDataCalc[[#This Row],[Loser]]),EloDataCalc[Game Number]),0),0),0)</f>
        <v>148</v>
      </c>
      <c r="M164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2058.198469285488</v>
      </c>
      <c r="N164" s="66">
        <f ca="1">10^(EloDataCalc[Loser Last ELO]/400)</f>
        <v>139796.45971020067</v>
      </c>
      <c r="O164" s="68">
        <f ca="1">EloDataCalc[Loser Rating]/(EloDataCalc[Winner Rating]+EloDataCalc[Loser Rating])</f>
        <v>0.61242559589083267</v>
      </c>
      <c r="P164" s="16">
        <f ca="1">kFactor[]*(0-EloDataCalc[Loser Expected Score])</f>
        <v>-18.372767876724978</v>
      </c>
      <c r="Q164" s="21">
        <f ca="1">EloDataCalc[Loser Last ELO]+EloDataCalc[[#This Row],[Loser Elo Change]]</f>
        <v>2039.8257014087631</v>
      </c>
      <c r="R164" s="4"/>
      <c r="T164" s="56">
        <f ca="1">IF(ROW()=ROW(Elos[[#Headers],[Selected Player Elo Change]])+1,2000,HLOOKUP(PlayerDashPlayer,Elos[#All],ROW()-1,FALSE))</f>
        <v>2178.0366887288542</v>
      </c>
      <c r="U164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Elo]],NA())),U163))</f>
        <v>2178.0366887288542</v>
      </c>
      <c r="V164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Elo]],NA())),V163))</f>
        <v>2178.0366887288542</v>
      </c>
      <c r="W164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Elo]],NA())),W163))</f>
        <v>1976.9853240554778</v>
      </c>
      <c r="X164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Elo]],NA())),X163))</f>
        <v>2152.6855875767014</v>
      </c>
      <c r="Y164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Elo]],NA())),Y163))</f>
        <v>2039.8257014087631</v>
      </c>
      <c r="Z164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Elo]],NA())),Z163))</f>
        <v>1970.0360881764916</v>
      </c>
      <c r="AA164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Elo]],NA())),AA163))</f>
        <v>1954.093173471314</v>
      </c>
      <c r="AB164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Elo]],NA())),AB163))</f>
        <v>1976.7936018918335</v>
      </c>
      <c r="AC164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Elo]],NA())),AC163))</f>
        <v>1912.8862097597939</v>
      </c>
      <c r="AD164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Elo]],NA())),AD163))</f>
        <v>1921.480648530752</v>
      </c>
      <c r="AE164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Elo]],NA())),AE163))</f>
        <v>1956.6765157011398</v>
      </c>
      <c r="AF164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Elo]],NA())),AF163))</f>
        <v>1985.3437082147036</v>
      </c>
      <c r="AG164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Elo]],NA())),AG163))</f>
        <v>1997.0919389821793</v>
      </c>
      <c r="AH164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Elo]],NA())),AH163))</f>
        <v>2027.5275221968514</v>
      </c>
      <c r="AI164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Elo]],NA())),AI163))</f>
        <v>1946.645047008921</v>
      </c>
      <c r="AJ164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Elo]],NA())),AJ163))</f>
        <v>2000.1952605247079</v>
      </c>
      <c r="AK164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Elo]],NA())),AK163))</f>
        <v>2032.4213475401389</v>
      </c>
      <c r="AL164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Elo]],NA())),AL163))</f>
        <v>1971.275636231378</v>
      </c>
      <c r="AM164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Elo]],NA())),AM163))</f>
        <v>2000</v>
      </c>
      <c r="AN164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Elo]],NA())),AN163))</f>
        <v>2000</v>
      </c>
      <c r="AO164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Elo]],NA())),AO163))</f>
        <v>2000</v>
      </c>
    </row>
    <row r="165" spans="1:41" ht="13">
      <c r="A165" s="25">
        <f>GameData[Game Number]</f>
        <v>162</v>
      </c>
      <c r="B165" s="66" t="str">
        <f>GameData[Winner]</f>
        <v>Joe</v>
      </c>
      <c r="C165" s="66">
        <f ca="1">IFERROR(IF(ROW()&gt;ROW(EloDataCalc[#Headers])+1,_xlfn.IFNA(LOOKUP(2,1/($B$4:INDIRECT("$B"&amp;(ROW()-1))=EloDataCalc[[#This Row],[Winner]]),EloDataCalc[Game Number]),0),0),0)</f>
        <v>152</v>
      </c>
      <c r="D165" s="66">
        <f ca="1">IFERROR(IF(ROW()&gt;ROW(EloDataCalc[#Headers])+1,_xlfn.IFNA(LOOKUP(2,1/($J$4:INDIRECT("$K"&amp;(ROW()-1))=EloDataCalc[[#This Row],[Winner]]),EloDataCalc[Game Number]),0),0),0)</f>
        <v>159</v>
      </c>
      <c r="E165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1970.0360881764916</v>
      </c>
      <c r="F165" s="66">
        <f ca="1">10^(EloDataCalc[Winner Last ELO]/400)</f>
        <v>84156.995143331398</v>
      </c>
      <c r="G165" s="68">
        <f ca="1">EloDataCalc[Winner Rating]/(EloDataCalc[Winner Rating]+EloDataCalc[Loser Rating])</f>
        <v>0.46114201662634408</v>
      </c>
      <c r="H165" s="16">
        <f ca="1">+kFactor[]*(1-EloDataCalc[Winner Expected Score])</f>
        <v>16.165739501209679</v>
      </c>
      <c r="I165" s="21">
        <f ca="1">EloDataCalc[Winner Last ELO]+EloDataCalc[[#This Row],[Winner Elo Change]]</f>
        <v>1986.2018276777012</v>
      </c>
      <c r="J165" s="66" t="str">
        <f>GameData[Loser]</f>
        <v>Steven</v>
      </c>
      <c r="K165" s="66">
        <f ca="1">IFERROR(IF(ROW()&gt;ROW(EloDataCalc[#Headers])+1,_xlfn.IFNA(LOOKUP(2,1/($B$4:INDIRECT("$B"&amp;(ROW()-1))=EloDataCalc[[#This Row],[Loser]]),EloDataCalc[Game Number]),0),0),0)</f>
        <v>161</v>
      </c>
      <c r="L165" s="66">
        <f ca="1">IFERROR(IF(ROW()&gt;ROW(EloDataCalc[#Headers])+1,_xlfn.IFNA(LOOKUP(2,1/($J$4:INDIRECT("$K"&amp;(ROW()-1))=EloDataCalc[[#This Row],[Loser]]),EloDataCalc[Game Number]),0),0),0)</f>
        <v>151</v>
      </c>
      <c r="M165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1997.0919389821793</v>
      </c>
      <c r="N165" s="66">
        <f ca="1">10^(EloDataCalc[Loser Last ELO]/400)</f>
        <v>98339.919275816937</v>
      </c>
      <c r="O165" s="68">
        <f ca="1">EloDataCalc[Loser Rating]/(EloDataCalc[Winner Rating]+EloDataCalc[Loser Rating])</f>
        <v>0.53885798337365587</v>
      </c>
      <c r="P165" s="16">
        <f ca="1">kFactor[]*(0-EloDataCalc[Loser Expected Score])</f>
        <v>-16.165739501209675</v>
      </c>
      <c r="Q165" s="21">
        <f ca="1">EloDataCalc[Loser Last ELO]+EloDataCalc[[#This Row],[Loser Elo Change]]</f>
        <v>1980.9261994809697</v>
      </c>
      <c r="R165" s="4"/>
      <c r="T165" s="56">
        <f ca="1">IF(ROW()=ROW(Elos[[#Headers],[Selected Player Elo Change]])+1,2000,HLOOKUP(PlayerDashPlayer,Elos[#All],ROW()-1,FALSE))</f>
        <v>2178.0366887288542</v>
      </c>
      <c r="U165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Elo]],NA())),U164))</f>
        <v>2178.0366887288542</v>
      </c>
      <c r="V165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Elo]],NA())),V164))</f>
        <v>2178.0366887288542</v>
      </c>
      <c r="W165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Elo]],NA())),W164))</f>
        <v>1976.9853240554778</v>
      </c>
      <c r="X165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Elo]],NA())),X164))</f>
        <v>2152.6855875767014</v>
      </c>
      <c r="Y165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Elo]],NA())),Y164))</f>
        <v>2039.8257014087631</v>
      </c>
      <c r="Z165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Elo]],NA())),Z164))</f>
        <v>1986.2018276777012</v>
      </c>
      <c r="AA165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Elo]],NA())),AA164))</f>
        <v>1954.093173471314</v>
      </c>
      <c r="AB165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Elo]],NA())),AB164))</f>
        <v>1976.7936018918335</v>
      </c>
      <c r="AC165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Elo]],NA())),AC164))</f>
        <v>1912.8862097597939</v>
      </c>
      <c r="AD165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Elo]],NA())),AD164))</f>
        <v>1921.480648530752</v>
      </c>
      <c r="AE165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Elo]],NA())),AE164))</f>
        <v>1956.6765157011398</v>
      </c>
      <c r="AF165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Elo]],NA())),AF164))</f>
        <v>1985.3437082147036</v>
      </c>
      <c r="AG165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Elo]],NA())),AG164))</f>
        <v>1980.9261994809697</v>
      </c>
      <c r="AH165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Elo]],NA())),AH164))</f>
        <v>2027.5275221968514</v>
      </c>
      <c r="AI165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Elo]],NA())),AI164))</f>
        <v>1946.645047008921</v>
      </c>
      <c r="AJ165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Elo]],NA())),AJ164))</f>
        <v>2000.1952605247079</v>
      </c>
      <c r="AK165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Elo]],NA())),AK164))</f>
        <v>2032.4213475401389</v>
      </c>
      <c r="AL165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Elo]],NA())),AL164))</f>
        <v>1971.275636231378</v>
      </c>
      <c r="AM165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Elo]],NA())),AM164))</f>
        <v>2000</v>
      </c>
      <c r="AN165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Elo]],NA())),AN164))</f>
        <v>2000</v>
      </c>
      <c r="AO165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Elo]],NA())),AO164))</f>
        <v>2000</v>
      </c>
    </row>
    <row r="166" spans="1:41" ht="13">
      <c r="A166" s="25">
        <f>GameData[Game Number]</f>
        <v>163</v>
      </c>
      <c r="B166" s="66" t="str">
        <f>GameData[Winner]</f>
        <v>Jason K</v>
      </c>
      <c r="C166" s="66">
        <f ca="1">IFERROR(IF(ROW()&gt;ROW(EloDataCalc[#Headers])+1,_xlfn.IFNA(LOOKUP(2,1/($B$4:INDIRECT("$B"&amp;(ROW()-1))=EloDataCalc[[#This Row],[Winner]]),EloDataCalc[Game Number]),0),0),0)</f>
        <v>160</v>
      </c>
      <c r="D166" s="66">
        <f ca="1">IFERROR(IF(ROW()&gt;ROW(EloDataCalc[#Headers])+1,_xlfn.IFNA(LOOKUP(2,1/($J$4:INDIRECT("$K"&amp;(ROW()-1))=EloDataCalc[[#This Row],[Winner]]),EloDataCalc[Game Number]),0),0),0)</f>
        <v>161</v>
      </c>
      <c r="E166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2039.8257014087631</v>
      </c>
      <c r="F166" s="66">
        <f ca="1">10^(EloDataCalc[Winner Last ELO]/400)</f>
        <v>125766.29108275536</v>
      </c>
      <c r="G166" s="68">
        <f ca="1">EloDataCalc[Winner Rating]/(EloDataCalc[Winner Rating]+EloDataCalc[Loser Rating])</f>
        <v>0.66401737889978063</v>
      </c>
      <c r="H166" s="16">
        <f ca="1">+kFactor[]*(1-EloDataCalc[Winner Expected Score])</f>
        <v>10.07947863300658</v>
      </c>
      <c r="I166" s="21">
        <f ca="1">EloDataCalc[Winner Last ELO]+EloDataCalc[[#This Row],[Winner Elo Change]]</f>
        <v>2049.9051800417697</v>
      </c>
      <c r="J166" s="66" t="str">
        <f>GameData[Loser]</f>
        <v>Jason T</v>
      </c>
      <c r="K166" s="66">
        <f ca="1">IFERROR(IF(ROW()&gt;ROW(EloDataCalc[#Headers])+1,_xlfn.IFNA(LOOKUP(2,1/($B$4:INDIRECT("$B"&amp;(ROW()-1))=EloDataCalc[[#This Row],[Loser]]),EloDataCalc[Game Number]),0),0),0)</f>
        <v>148</v>
      </c>
      <c r="L166" s="66">
        <f ca="1">IFERROR(IF(ROW()&gt;ROW(EloDataCalc[#Headers])+1,_xlfn.IFNA(LOOKUP(2,1/($J$4:INDIRECT("$K"&amp;(ROW()-1))=EloDataCalc[[#This Row],[Loser]]),EloDataCalc[Game Number]),0),0),0)</f>
        <v>160</v>
      </c>
      <c r="M166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1921.480648530752</v>
      </c>
      <c r="N166" s="66">
        <f ca="1">10^(EloDataCalc[Loser Last ELO]/400)</f>
        <v>63635.816571624448</v>
      </c>
      <c r="O166" s="68">
        <f ca="1">EloDataCalc[Loser Rating]/(EloDataCalc[Winner Rating]+EloDataCalc[Loser Rating])</f>
        <v>0.33598262110021937</v>
      </c>
      <c r="P166" s="16">
        <f ca="1">kFactor[]*(0-EloDataCalc[Loser Expected Score])</f>
        <v>-10.07947863300658</v>
      </c>
      <c r="Q166" s="21">
        <f ca="1">EloDataCalc[Loser Last ELO]+EloDataCalc[[#This Row],[Loser Elo Change]]</f>
        <v>1911.4011698977454</v>
      </c>
      <c r="R166" s="4"/>
      <c r="T166" s="56">
        <f ca="1">IF(ROW()=ROW(Elos[[#Headers],[Selected Player Elo Change]])+1,2000,HLOOKUP(PlayerDashPlayer,Elos[#All],ROW()-1,FALSE))</f>
        <v>2178.0366887288542</v>
      </c>
      <c r="U166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Elo]],NA())),U165))</f>
        <v>2178.0366887288542</v>
      </c>
      <c r="V166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Elo]],NA())),V165))</f>
        <v>2178.0366887288542</v>
      </c>
      <c r="W166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Elo]],NA())),W165))</f>
        <v>1976.9853240554778</v>
      </c>
      <c r="X166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Elo]],NA())),X165))</f>
        <v>2152.6855875767014</v>
      </c>
      <c r="Y166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Elo]],NA())),Y165))</f>
        <v>2049.9051800417697</v>
      </c>
      <c r="Z166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Elo]],NA())),Z165))</f>
        <v>1986.2018276777012</v>
      </c>
      <c r="AA166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Elo]],NA())),AA165))</f>
        <v>1954.093173471314</v>
      </c>
      <c r="AB166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Elo]],NA())),AB165))</f>
        <v>1976.7936018918335</v>
      </c>
      <c r="AC166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Elo]],NA())),AC165))</f>
        <v>1912.8862097597939</v>
      </c>
      <c r="AD166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Elo]],NA())),AD165))</f>
        <v>1911.4011698977454</v>
      </c>
      <c r="AE166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Elo]],NA())),AE165))</f>
        <v>1956.6765157011398</v>
      </c>
      <c r="AF166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Elo]],NA())),AF165))</f>
        <v>1985.3437082147036</v>
      </c>
      <c r="AG166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Elo]],NA())),AG165))</f>
        <v>1980.9261994809697</v>
      </c>
      <c r="AH166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Elo]],NA())),AH165))</f>
        <v>2027.5275221968514</v>
      </c>
      <c r="AI166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Elo]],NA())),AI165))</f>
        <v>1946.645047008921</v>
      </c>
      <c r="AJ166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Elo]],NA())),AJ165))</f>
        <v>2000.1952605247079</v>
      </c>
      <c r="AK166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Elo]],NA())),AK165))</f>
        <v>2032.4213475401389</v>
      </c>
      <c r="AL166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Elo]],NA())),AL165))</f>
        <v>1971.275636231378</v>
      </c>
      <c r="AM166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Elo]],NA())),AM165))</f>
        <v>2000</v>
      </c>
      <c r="AN166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Elo]],NA())),AN165))</f>
        <v>2000</v>
      </c>
      <c r="AO166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Elo]],NA())),AO165))</f>
        <v>2000</v>
      </c>
    </row>
    <row r="167" spans="1:41" ht="13">
      <c r="A167" s="25">
        <f>GameData[Game Number]</f>
        <v>164</v>
      </c>
      <c r="B167" s="66" t="str">
        <f>GameData[Winner]</f>
        <v>Ricky</v>
      </c>
      <c r="C167" s="66">
        <f ca="1">IFERROR(IF(ROW()&gt;ROW(EloDataCalc[#Headers])+1,_xlfn.IFNA(LOOKUP(2,1/($B$4:INDIRECT("$B"&amp;(ROW()-1))=EloDataCalc[[#This Row],[Winner]]),EloDataCalc[Game Number]),0),0),0)</f>
        <v>157</v>
      </c>
      <c r="D167" s="66">
        <f ca="1">IFERROR(IF(ROW()&gt;ROW(EloDataCalc[#Headers])+1,_xlfn.IFNA(LOOKUP(2,1/($J$4:INDIRECT("$K"&amp;(ROW()-1))=EloDataCalc[[#This Row],[Winner]]),EloDataCalc[Game Number]),0),0),0)</f>
        <v>153</v>
      </c>
      <c r="E167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2178.0366887288542</v>
      </c>
      <c r="F167" s="66">
        <f ca="1">10^(EloDataCalc[Winner Last ELO]/400)</f>
        <v>278670.9652039904</v>
      </c>
      <c r="G167" s="68">
        <f ca="1">EloDataCalc[Winner Rating]/(EloDataCalc[Winner Rating]+EloDataCalc[Loser Rating])</f>
        <v>0.69809215191523577</v>
      </c>
      <c r="H167" s="16">
        <f ca="1">+kFactor[]*(1-EloDataCalc[Winner Expected Score])</f>
        <v>9.0572354425429271</v>
      </c>
      <c r="I167" s="21">
        <f ca="1">EloDataCalc[Winner Last ELO]+EloDataCalc[[#This Row],[Winner Elo Change]]</f>
        <v>2187.0939241713972</v>
      </c>
      <c r="J167" s="66" t="str">
        <f>GameData[Loser]</f>
        <v>Marco</v>
      </c>
      <c r="K167" s="66">
        <f ca="1">IFERROR(IF(ROW()&gt;ROW(EloDataCalc[#Headers])+1,_xlfn.IFNA(LOOKUP(2,1/($B$4:INDIRECT("$B"&amp;(ROW()-1))=EloDataCalc[[#This Row],[Loser]]),EloDataCalc[Game Number]),0),0),0)</f>
        <v>113</v>
      </c>
      <c r="L167" s="66">
        <f ca="1">IFERROR(IF(ROW()&gt;ROW(EloDataCalc[#Headers])+1,_xlfn.IFNA(LOOKUP(2,1/($J$4:INDIRECT("$K"&amp;(ROW()-1))=EloDataCalc[[#This Row],[Loser]]),EloDataCalc[Game Number]),0),0),0)</f>
        <v>0</v>
      </c>
      <c r="M167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2032.4213475401389</v>
      </c>
      <c r="N167" s="66">
        <f ca="1">10^(EloDataCalc[Loser Last ELO]/400)</f>
        <v>120518.40319020886</v>
      </c>
      <c r="O167" s="68">
        <f ca="1">EloDataCalc[Loser Rating]/(EloDataCalc[Winner Rating]+EloDataCalc[Loser Rating])</f>
        <v>0.30190784808476412</v>
      </c>
      <c r="P167" s="16">
        <f ca="1">kFactor[]*(0-EloDataCalc[Loser Expected Score])</f>
        <v>-9.0572354425429236</v>
      </c>
      <c r="Q167" s="21">
        <f ca="1">EloDataCalc[Loser Last ELO]+EloDataCalc[[#This Row],[Loser Elo Change]]</f>
        <v>2023.364112097596</v>
      </c>
      <c r="R167" s="4"/>
      <c r="T167" s="56">
        <f ca="1">IF(ROW()=ROW(Elos[[#Headers],[Selected Player Elo Change]])+1,2000,HLOOKUP(PlayerDashPlayer,Elos[#All],ROW()-1,FALSE))</f>
        <v>2187.0939241713972</v>
      </c>
      <c r="U167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Elo]],NA())),U166))</f>
        <v>2187.0939241713972</v>
      </c>
      <c r="V167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Elo]],NA())),V166))</f>
        <v>2187.0939241713972</v>
      </c>
      <c r="W167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Elo]],NA())),W166))</f>
        <v>1976.9853240554778</v>
      </c>
      <c r="X167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Elo]],NA())),X166))</f>
        <v>2152.6855875767014</v>
      </c>
      <c r="Y167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Elo]],NA())),Y166))</f>
        <v>2049.9051800417697</v>
      </c>
      <c r="Z167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Elo]],NA())),Z166))</f>
        <v>1986.2018276777012</v>
      </c>
      <c r="AA167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Elo]],NA())),AA166))</f>
        <v>1954.093173471314</v>
      </c>
      <c r="AB167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Elo]],NA())),AB166))</f>
        <v>1976.7936018918335</v>
      </c>
      <c r="AC167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Elo]],NA())),AC166))</f>
        <v>1912.8862097597939</v>
      </c>
      <c r="AD167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Elo]],NA())),AD166))</f>
        <v>1911.4011698977454</v>
      </c>
      <c r="AE167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Elo]],NA())),AE166))</f>
        <v>1956.6765157011398</v>
      </c>
      <c r="AF167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Elo]],NA())),AF166))</f>
        <v>1985.3437082147036</v>
      </c>
      <c r="AG167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Elo]],NA())),AG166))</f>
        <v>1980.9261994809697</v>
      </c>
      <c r="AH167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Elo]],NA())),AH166))</f>
        <v>2027.5275221968514</v>
      </c>
      <c r="AI167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Elo]],NA())),AI166))</f>
        <v>1946.645047008921</v>
      </c>
      <c r="AJ167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Elo]],NA())),AJ166))</f>
        <v>2000.1952605247079</v>
      </c>
      <c r="AK167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Elo]],NA())),AK166))</f>
        <v>2023.364112097596</v>
      </c>
      <c r="AL167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Elo]],NA())),AL166))</f>
        <v>1971.275636231378</v>
      </c>
      <c r="AM167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Elo]],NA())),AM166))</f>
        <v>2000</v>
      </c>
      <c r="AN167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Elo]],NA())),AN166))</f>
        <v>2000</v>
      </c>
      <c r="AO167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Elo]],NA())),AO166))</f>
        <v>2000</v>
      </c>
    </row>
    <row r="168" spans="1:41" ht="13">
      <c r="A168" s="25">
        <f>GameData[Game Number]</f>
        <v>165</v>
      </c>
      <c r="B168" s="66" t="str">
        <f>GameData[Winner]</f>
        <v>Kevin K</v>
      </c>
      <c r="C168" s="66">
        <f ca="1">IFERROR(IF(ROW()&gt;ROW(EloDataCalc[#Headers])+1,_xlfn.IFNA(LOOKUP(2,1/($B$4:INDIRECT("$B"&amp;(ROW()-1))=EloDataCalc[[#This Row],[Winner]]),EloDataCalc[Game Number]),0),0),0)</f>
        <v>158</v>
      </c>
      <c r="D168" s="66">
        <f ca="1">IFERROR(IF(ROW()&gt;ROW(EloDataCalc[#Headers])+1,_xlfn.IFNA(LOOKUP(2,1/($J$4:INDIRECT("$K"&amp;(ROW()-1))=EloDataCalc[[#This Row],[Winner]]),EloDataCalc[Game Number]),0),0),0)</f>
        <v>157</v>
      </c>
      <c r="E168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2152.6855875767014</v>
      </c>
      <c r="F168" s="66">
        <f ca="1">10^(EloDataCalc[Winner Last ELO]/400)</f>
        <v>240831.87613772493</v>
      </c>
      <c r="G168" s="68">
        <f ca="1">EloDataCalc[Winner Rating]/(EloDataCalc[Winner Rating]+EloDataCalc[Loser Rating])</f>
        <v>0.6779647435089966</v>
      </c>
      <c r="H168" s="16">
        <f ca="1">+kFactor[]*(1-EloDataCalc[Winner Expected Score])</f>
        <v>9.6610576947301023</v>
      </c>
      <c r="I168" s="21">
        <f ca="1">EloDataCalc[Winner Last ELO]+EloDataCalc[[#This Row],[Winner Elo Change]]</f>
        <v>2162.3466452714315</v>
      </c>
      <c r="J168" s="66" t="str">
        <f>GameData[Loser]</f>
        <v>Marco</v>
      </c>
      <c r="K168" s="66">
        <f ca="1">IFERROR(IF(ROW()&gt;ROW(EloDataCalc[#Headers])+1,_xlfn.IFNA(LOOKUP(2,1/($B$4:INDIRECT("$B"&amp;(ROW()-1))=EloDataCalc[[#This Row],[Loser]]),EloDataCalc[Game Number]),0),0),0)</f>
        <v>113</v>
      </c>
      <c r="L168" s="66">
        <f ca="1">IFERROR(IF(ROW()&gt;ROW(EloDataCalc[#Headers])+1,_xlfn.IFNA(LOOKUP(2,1/($J$4:INDIRECT("$K"&amp;(ROW()-1))=EloDataCalc[[#This Row],[Loser]]),EloDataCalc[Game Number]),0),0),0)</f>
        <v>164</v>
      </c>
      <c r="M168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2023.364112097596</v>
      </c>
      <c r="N168" s="66">
        <f ca="1">10^(EloDataCalc[Loser Last ELO]/400)</f>
        <v>114395.85280173586</v>
      </c>
      <c r="O168" s="68">
        <f ca="1">EloDataCalc[Loser Rating]/(EloDataCalc[Winner Rating]+EloDataCalc[Loser Rating])</f>
        <v>0.32203525649100329</v>
      </c>
      <c r="P168" s="16">
        <f ca="1">kFactor[]*(0-EloDataCalc[Loser Expected Score])</f>
        <v>-9.6610576947300988</v>
      </c>
      <c r="Q168" s="21">
        <f ca="1">EloDataCalc[Loser Last ELO]+EloDataCalc[[#This Row],[Loser Elo Change]]</f>
        <v>2013.703054402866</v>
      </c>
      <c r="R168" s="4"/>
      <c r="T168" s="56">
        <f ca="1">IF(ROW()=ROW(Elos[[#Headers],[Selected Player Elo Change]])+1,2000,HLOOKUP(PlayerDashPlayer,Elos[#All],ROW()-1,FALSE))</f>
        <v>2187.0939241713972</v>
      </c>
      <c r="U168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Elo]],NA())),U167))</f>
        <v>2187.0939241713972</v>
      </c>
      <c r="V168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Elo]],NA())),V167))</f>
        <v>2187.0939241713972</v>
      </c>
      <c r="W168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Elo]],NA())),W167))</f>
        <v>1976.9853240554778</v>
      </c>
      <c r="X168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Elo]],NA())),X167))</f>
        <v>2162.3466452714315</v>
      </c>
      <c r="Y168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Elo]],NA())),Y167))</f>
        <v>2049.9051800417697</v>
      </c>
      <c r="Z168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Elo]],NA())),Z167))</f>
        <v>1986.2018276777012</v>
      </c>
      <c r="AA168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Elo]],NA())),AA167))</f>
        <v>1954.093173471314</v>
      </c>
      <c r="AB168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Elo]],NA())),AB167))</f>
        <v>1976.7936018918335</v>
      </c>
      <c r="AC168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Elo]],NA())),AC167))</f>
        <v>1912.8862097597939</v>
      </c>
      <c r="AD168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Elo]],NA())),AD167))</f>
        <v>1911.4011698977454</v>
      </c>
      <c r="AE168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Elo]],NA())),AE167))</f>
        <v>1956.6765157011398</v>
      </c>
      <c r="AF168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Elo]],NA())),AF167))</f>
        <v>1985.3437082147036</v>
      </c>
      <c r="AG168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Elo]],NA())),AG167))</f>
        <v>1980.9261994809697</v>
      </c>
      <c r="AH168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Elo]],NA())),AH167))</f>
        <v>2027.5275221968514</v>
      </c>
      <c r="AI168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Elo]],NA())),AI167))</f>
        <v>1946.645047008921</v>
      </c>
      <c r="AJ168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Elo]],NA())),AJ167))</f>
        <v>2000.1952605247079</v>
      </c>
      <c r="AK168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Elo]],NA())),AK167))</f>
        <v>2013.703054402866</v>
      </c>
      <c r="AL168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Elo]],NA())),AL167))</f>
        <v>1971.275636231378</v>
      </c>
      <c r="AM168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Elo]],NA())),AM167))</f>
        <v>2000</v>
      </c>
      <c r="AN168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Elo]],NA())),AN167))</f>
        <v>2000</v>
      </c>
      <c r="AO168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Elo]],NA())),AO167))</f>
        <v>2000</v>
      </c>
    </row>
    <row r="169" spans="1:41" ht="13">
      <c r="A169" s="25">
        <f>GameData[Game Number]</f>
        <v>166</v>
      </c>
      <c r="B169" s="66" t="str">
        <f>GameData[Winner]</f>
        <v>Clayton</v>
      </c>
      <c r="C169" s="66">
        <f ca="1">IFERROR(IF(ROW()&gt;ROW(EloDataCalc[#Headers])+1,_xlfn.IFNA(LOOKUP(2,1/($B$4:INDIRECT("$B"&amp;(ROW()-1))=EloDataCalc[[#This Row],[Winner]]),EloDataCalc[Game Number]),0),0),0)</f>
        <v>159</v>
      </c>
      <c r="D169" s="66">
        <f ca="1">IFERROR(IF(ROW()&gt;ROW(EloDataCalc[#Headers])+1,_xlfn.IFNA(LOOKUP(2,1/($J$4:INDIRECT("$K"&amp;(ROW()-1))=EloDataCalc[[#This Row],[Winner]]),EloDataCalc[Game Number]),0),0),0)</f>
        <v>152</v>
      </c>
      <c r="E169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1976.7936018918335</v>
      </c>
      <c r="F169" s="66">
        <f ca="1">10^(EloDataCalc[Winner Last ELO]/400)</f>
        <v>87495.154975612939</v>
      </c>
      <c r="G169" s="68">
        <f ca="1">EloDataCalc[Winner Rating]/(EloDataCalc[Winner Rating]+EloDataCalc[Loser Rating])</f>
        <v>0.39631000309253417</v>
      </c>
      <c r="H169" s="16">
        <f ca="1">+kFactor[]*(1-EloDataCalc[Winner Expected Score])</f>
        <v>18.110699907223974</v>
      </c>
      <c r="I169" s="21">
        <f ca="1">EloDataCalc[Winner Last ELO]+EloDataCalc[[#This Row],[Winner Elo Change]]</f>
        <v>1994.9043017990575</v>
      </c>
      <c r="J169" s="66" t="str">
        <f>GameData[Loser]</f>
        <v>Jason K</v>
      </c>
      <c r="K169" s="66">
        <f ca="1">IFERROR(IF(ROW()&gt;ROW(EloDataCalc[#Headers])+1,_xlfn.IFNA(LOOKUP(2,1/($B$4:INDIRECT("$B"&amp;(ROW()-1))=EloDataCalc[[#This Row],[Loser]]),EloDataCalc[Game Number]),0),0),0)</f>
        <v>163</v>
      </c>
      <c r="L169" s="66">
        <f ca="1">IFERROR(IF(ROW()&gt;ROW(EloDataCalc[#Headers])+1,_xlfn.IFNA(LOOKUP(2,1/($J$4:INDIRECT("$K"&amp;(ROW()-1))=EloDataCalc[[#This Row],[Loser]]),EloDataCalc[Game Number]),0),0),0)</f>
        <v>161</v>
      </c>
      <c r="M169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2049.9051800417697</v>
      </c>
      <c r="N169" s="66">
        <f ca="1">10^(EloDataCalc[Loser Last ELO]/400)</f>
        <v>133279.37580296988</v>
      </c>
      <c r="O169" s="68">
        <f ca="1">EloDataCalc[Loser Rating]/(EloDataCalc[Winner Rating]+EloDataCalc[Loser Rating])</f>
        <v>0.60368999690746583</v>
      </c>
      <c r="P169" s="16">
        <f ca="1">kFactor[]*(0-EloDataCalc[Loser Expected Score])</f>
        <v>-18.110699907223974</v>
      </c>
      <c r="Q169" s="21">
        <f ca="1">EloDataCalc[Loser Last ELO]+EloDataCalc[[#This Row],[Loser Elo Change]]</f>
        <v>2031.7944801345457</v>
      </c>
      <c r="R169" s="4"/>
      <c r="T169" s="56">
        <f ca="1">IF(ROW()=ROW(Elos[[#Headers],[Selected Player Elo Change]])+1,2000,HLOOKUP(PlayerDashPlayer,Elos[#All],ROW()-1,FALSE))</f>
        <v>2187.0939241713972</v>
      </c>
      <c r="U169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Elo]],NA())),U168))</f>
        <v>2187.0939241713972</v>
      </c>
      <c r="V169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Elo]],NA())),V168))</f>
        <v>2187.0939241713972</v>
      </c>
      <c r="W169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Elo]],NA())),W168))</f>
        <v>1976.9853240554778</v>
      </c>
      <c r="X169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Elo]],NA())),X168))</f>
        <v>2162.3466452714315</v>
      </c>
      <c r="Y169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Elo]],NA())),Y168))</f>
        <v>2031.7944801345457</v>
      </c>
      <c r="Z169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Elo]],NA())),Z168))</f>
        <v>1986.2018276777012</v>
      </c>
      <c r="AA169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Elo]],NA())),AA168))</f>
        <v>1954.093173471314</v>
      </c>
      <c r="AB169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Elo]],NA())),AB168))</f>
        <v>1994.9043017990575</v>
      </c>
      <c r="AC169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Elo]],NA())),AC168))</f>
        <v>1912.8862097597939</v>
      </c>
      <c r="AD169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Elo]],NA())),AD168))</f>
        <v>1911.4011698977454</v>
      </c>
      <c r="AE169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Elo]],NA())),AE168))</f>
        <v>1956.6765157011398</v>
      </c>
      <c r="AF169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Elo]],NA())),AF168))</f>
        <v>1985.3437082147036</v>
      </c>
      <c r="AG169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Elo]],NA())),AG168))</f>
        <v>1980.9261994809697</v>
      </c>
      <c r="AH169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Elo]],NA())),AH168))</f>
        <v>2027.5275221968514</v>
      </c>
      <c r="AI169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Elo]],NA())),AI168))</f>
        <v>1946.645047008921</v>
      </c>
      <c r="AJ169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Elo]],NA())),AJ168))</f>
        <v>2000.1952605247079</v>
      </c>
      <c r="AK169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Elo]],NA())),AK168))</f>
        <v>2013.703054402866</v>
      </c>
      <c r="AL169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Elo]],NA())),AL168))</f>
        <v>1971.275636231378</v>
      </c>
      <c r="AM169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Elo]],NA())),AM168))</f>
        <v>2000</v>
      </c>
      <c r="AN169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Elo]],NA())),AN168))</f>
        <v>2000</v>
      </c>
      <c r="AO169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Elo]],NA())),AO168))</f>
        <v>2000</v>
      </c>
    </row>
    <row r="170" spans="1:41" ht="13">
      <c r="A170" s="25">
        <f>GameData[Game Number]</f>
        <v>167</v>
      </c>
      <c r="B170" s="66" t="str">
        <f>GameData[Winner]</f>
        <v>Kevin K</v>
      </c>
      <c r="C170" s="66">
        <f ca="1">IFERROR(IF(ROW()&gt;ROW(EloDataCalc[#Headers])+1,_xlfn.IFNA(LOOKUP(2,1/($B$4:INDIRECT("$B"&amp;(ROW()-1))=EloDataCalc[[#This Row],[Winner]]),EloDataCalc[Game Number]),0),0),0)</f>
        <v>165</v>
      </c>
      <c r="D170" s="66">
        <f ca="1">IFERROR(IF(ROW()&gt;ROW(EloDataCalc[#Headers])+1,_xlfn.IFNA(LOOKUP(2,1/($J$4:INDIRECT("$K"&amp;(ROW()-1))=EloDataCalc[[#This Row],[Winner]]),EloDataCalc[Game Number]),0),0),0)</f>
        <v>157</v>
      </c>
      <c r="E170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2162.3466452714315</v>
      </c>
      <c r="F170" s="66">
        <f ca="1">10^(EloDataCalc[Winner Last ELO]/400)</f>
        <v>254604.81532430011</v>
      </c>
      <c r="G170" s="68">
        <f ca="1">EloDataCalc[Winner Rating]/(EloDataCalc[Winner Rating]+EloDataCalc[Loser Rating])</f>
        <v>0.74403084390602392</v>
      </c>
      <c r="H170" s="16">
        <f ca="1">+kFactor[]*(1-EloDataCalc[Winner Expected Score])</f>
        <v>7.679074682819282</v>
      </c>
      <c r="I170" s="21">
        <f ca="1">EloDataCalc[Winner Last ELO]+EloDataCalc[[#This Row],[Winner Elo Change]]</f>
        <v>2170.0257199542507</v>
      </c>
      <c r="J170" s="66" t="str">
        <f>GameData[Loser]</f>
        <v>Jim</v>
      </c>
      <c r="K170" s="66">
        <f ca="1">IFERROR(IF(ROW()&gt;ROW(EloDataCalc[#Headers])+1,_xlfn.IFNA(LOOKUP(2,1/($B$4:INDIRECT("$B"&amp;(ROW()-1))=EloDataCalc[[#This Row],[Loser]]),EloDataCalc[Game Number]),0),0),0)</f>
        <v>153</v>
      </c>
      <c r="L170" s="66">
        <f ca="1">IFERROR(IF(ROW()&gt;ROW(EloDataCalc[#Headers])+1,_xlfn.IFNA(LOOKUP(2,1/($J$4:INDIRECT("$K"&amp;(ROW()-1))=EloDataCalc[[#This Row],[Loser]]),EloDataCalc[Game Number]),0),0),0)</f>
        <v>158</v>
      </c>
      <c r="M170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1976.9853240554778</v>
      </c>
      <c r="N170" s="66">
        <f ca="1">10^(EloDataCalc[Loser Last ELO]/400)</f>
        <v>87591.771564049923</v>
      </c>
      <c r="O170" s="68">
        <f ca="1">EloDataCalc[Loser Rating]/(EloDataCalc[Winner Rating]+EloDataCalc[Loser Rating])</f>
        <v>0.25596915609397608</v>
      </c>
      <c r="P170" s="16">
        <f ca="1">kFactor[]*(0-EloDataCalc[Loser Expected Score])</f>
        <v>-7.679074682819282</v>
      </c>
      <c r="Q170" s="21">
        <f ca="1">EloDataCalc[Loser Last ELO]+EloDataCalc[[#This Row],[Loser Elo Change]]</f>
        <v>1969.3062493726586</v>
      </c>
      <c r="R170" s="4"/>
      <c r="T170" s="56">
        <f ca="1">IF(ROW()=ROW(Elos[[#Headers],[Selected Player Elo Change]])+1,2000,HLOOKUP(PlayerDashPlayer,Elos[#All],ROW()-1,FALSE))</f>
        <v>2187.0939241713972</v>
      </c>
      <c r="U170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Elo]],NA())),U169))</f>
        <v>2187.0939241713972</v>
      </c>
      <c r="V170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Elo]],NA())),V169))</f>
        <v>2187.0939241713972</v>
      </c>
      <c r="W170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Elo]],NA())),W169))</f>
        <v>1969.3062493726586</v>
      </c>
      <c r="X170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Elo]],NA())),X169))</f>
        <v>2170.0257199542507</v>
      </c>
      <c r="Y170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Elo]],NA())),Y169))</f>
        <v>2031.7944801345457</v>
      </c>
      <c r="Z170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Elo]],NA())),Z169))</f>
        <v>1986.2018276777012</v>
      </c>
      <c r="AA170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Elo]],NA())),AA169))</f>
        <v>1954.093173471314</v>
      </c>
      <c r="AB170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Elo]],NA())),AB169))</f>
        <v>1994.9043017990575</v>
      </c>
      <c r="AC170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Elo]],NA())),AC169))</f>
        <v>1912.8862097597939</v>
      </c>
      <c r="AD170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Elo]],NA())),AD169))</f>
        <v>1911.4011698977454</v>
      </c>
      <c r="AE170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Elo]],NA())),AE169))</f>
        <v>1956.6765157011398</v>
      </c>
      <c r="AF170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Elo]],NA())),AF169))</f>
        <v>1985.3437082147036</v>
      </c>
      <c r="AG170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Elo]],NA())),AG169))</f>
        <v>1980.9261994809697</v>
      </c>
      <c r="AH170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Elo]],NA())),AH169))</f>
        <v>2027.5275221968514</v>
      </c>
      <c r="AI170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Elo]],NA())),AI169))</f>
        <v>1946.645047008921</v>
      </c>
      <c r="AJ170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Elo]],NA())),AJ169))</f>
        <v>2000.1952605247079</v>
      </c>
      <c r="AK170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Elo]],NA())),AK169))</f>
        <v>2013.703054402866</v>
      </c>
      <c r="AL170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Elo]],NA())),AL169))</f>
        <v>1971.275636231378</v>
      </c>
      <c r="AM170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Elo]],NA())),AM169))</f>
        <v>2000</v>
      </c>
      <c r="AN170" s="56">
        <f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Elo]],NA())),AN169))</f>
        <v>2000</v>
      </c>
      <c r="AO170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Elo]],NA())),AO169))</f>
        <v>2000</v>
      </c>
    </row>
    <row r="171" spans="1:41" ht="13">
      <c r="A171" s="25">
        <f>GameData[Game Number]</f>
        <v>168</v>
      </c>
      <c r="B171" s="66" t="str">
        <f>GameData[Winner]</f>
        <v>L - Ricky</v>
      </c>
      <c r="C171" s="66">
        <f ca="1">IFERROR(IF(ROW()&gt;ROW(EloDataCalc[#Headers])+1,_xlfn.IFNA(LOOKUP(2,1/($B$4:INDIRECT("$B"&amp;(ROW()-1))=EloDataCalc[[#This Row],[Winner]]),EloDataCalc[Game Number]),0),0),0)</f>
        <v>0</v>
      </c>
      <c r="D171" s="66">
        <f ca="1">IFERROR(IF(ROW()&gt;ROW(EloDataCalc[#Headers])+1,_xlfn.IFNA(LOOKUP(2,1/($J$4:INDIRECT("$K"&amp;(ROW()-1))=EloDataCalc[[#This Row],[Winner]]),EloDataCalc[Game Number]),0),0),0)</f>
        <v>0</v>
      </c>
      <c r="E171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2000</v>
      </c>
      <c r="F171" s="66">
        <f ca="1">10^(EloDataCalc[Winner Last ELO]/400)</f>
        <v>100000</v>
      </c>
      <c r="G171" s="68">
        <f ca="1">EloDataCalc[Winner Rating]/(EloDataCalc[Winner Rating]+EloDataCalc[Loser Rating])</f>
        <v>0.5073327734228511</v>
      </c>
      <c r="H171" s="16">
        <f ca="1">+kFactor[]*(1-EloDataCalc[Winner Expected Score])</f>
        <v>14.780016797314467</v>
      </c>
      <c r="I171" s="21">
        <f ca="1">EloDataCalc[Winner Last ELO]+EloDataCalc[[#This Row],[Winner Elo Change]]</f>
        <v>2014.7800167973144</v>
      </c>
      <c r="J171" s="66" t="str">
        <f>GameData[Loser]</f>
        <v>Clayton</v>
      </c>
      <c r="K171" s="66">
        <f ca="1">IFERROR(IF(ROW()&gt;ROW(EloDataCalc[#Headers])+1,_xlfn.IFNA(LOOKUP(2,1/($B$4:INDIRECT("$B"&amp;(ROW()-1))=EloDataCalc[[#This Row],[Loser]]),EloDataCalc[Game Number]),0),0),0)</f>
        <v>166</v>
      </c>
      <c r="L171" s="66">
        <f ca="1">IFERROR(IF(ROW()&gt;ROW(EloDataCalc[#Headers])+1,_xlfn.IFNA(LOOKUP(2,1/($J$4:INDIRECT("$K"&amp;(ROW()-1))=EloDataCalc[[#This Row],[Loser]]),EloDataCalc[Game Number]),0),0),0)</f>
        <v>152</v>
      </c>
      <c r="M171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1994.9043017990575</v>
      </c>
      <c r="N171" s="66">
        <f ca="1">10^(EloDataCalc[Loser Last ELO]/400)</f>
        <v>97109.28455365554</v>
      </c>
      <c r="O171" s="68">
        <f ca="1">EloDataCalc[Loser Rating]/(EloDataCalc[Winner Rating]+EloDataCalc[Loser Rating])</f>
        <v>0.49266722657714895</v>
      </c>
      <c r="P171" s="16">
        <f ca="1">kFactor[]*(0-EloDataCalc[Loser Expected Score])</f>
        <v>-14.780016797314468</v>
      </c>
      <c r="Q171" s="21">
        <f ca="1">EloDataCalc[Loser Last ELO]+EloDataCalc[[#This Row],[Loser Elo Change]]</f>
        <v>1980.1242850017431</v>
      </c>
      <c r="R171" s="4"/>
      <c r="T171" s="56">
        <f ca="1">IF(ROW()=ROW(Elos[[#Headers],[Selected Player Elo Change]])+1,2000,HLOOKUP(PlayerDashPlayer,Elos[#All],ROW()-1,FALSE))</f>
        <v>2187.0939241713972</v>
      </c>
      <c r="U171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Elo]],NA())),U170))</f>
        <v>2187.0939241713972</v>
      </c>
      <c r="V171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Elo]],NA())),V170))</f>
        <v>2187.0939241713972</v>
      </c>
      <c r="W171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Elo]],NA())),W170))</f>
        <v>1969.3062493726586</v>
      </c>
      <c r="X171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Elo]],NA())),X170))</f>
        <v>2170.0257199542507</v>
      </c>
      <c r="Y171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Elo]],NA())),Y170))</f>
        <v>2031.7944801345457</v>
      </c>
      <c r="Z171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Elo]],NA())),Z170))</f>
        <v>1986.2018276777012</v>
      </c>
      <c r="AA171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Elo]],NA())),AA170))</f>
        <v>1954.093173471314</v>
      </c>
      <c r="AB171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Elo]],NA())),AB170))</f>
        <v>1980.1242850017431</v>
      </c>
      <c r="AC171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Elo]],NA())),AC170))</f>
        <v>1912.8862097597939</v>
      </c>
      <c r="AD171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Elo]],NA())),AD170))</f>
        <v>1911.4011698977454</v>
      </c>
      <c r="AE171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Elo]],NA())),AE170))</f>
        <v>1956.6765157011398</v>
      </c>
      <c r="AF171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Elo]],NA())),AF170))</f>
        <v>1985.3437082147036</v>
      </c>
      <c r="AG171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Elo]],NA())),AG170))</f>
        <v>1980.9261994809697</v>
      </c>
      <c r="AH171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Elo]],NA())),AH170))</f>
        <v>2027.5275221968514</v>
      </c>
      <c r="AI171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Elo]],NA())),AI170))</f>
        <v>1946.645047008921</v>
      </c>
      <c r="AJ171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Elo]],NA())),AJ170))</f>
        <v>2000.1952605247079</v>
      </c>
      <c r="AK171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Elo]],NA())),AK170))</f>
        <v>2013.703054402866</v>
      </c>
      <c r="AL171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Elo]],NA())),AL170))</f>
        <v>1971.275636231378</v>
      </c>
      <c r="AM171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Elo]],NA())),AM170))</f>
        <v>2000</v>
      </c>
      <c r="AN171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Elo]],NA())),AN170))</f>
        <v>2014.7800167973144</v>
      </c>
      <c r="AO171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Elo]],NA())),AO170))</f>
        <v>2000</v>
      </c>
    </row>
    <row r="172" spans="1:41" ht="13">
      <c r="A172" s="25">
        <f>GameData[Game Number]</f>
        <v>169</v>
      </c>
      <c r="B172" s="66" t="str">
        <f>GameData[Winner]</f>
        <v>Jason K</v>
      </c>
      <c r="C172" s="66">
        <f ca="1">IFERROR(IF(ROW()&gt;ROW(EloDataCalc[#Headers])+1,_xlfn.IFNA(LOOKUP(2,1/($B$4:INDIRECT("$B"&amp;(ROW()-1))=EloDataCalc[[#This Row],[Winner]]),EloDataCalc[Game Number]),0),0),0)</f>
        <v>163</v>
      </c>
      <c r="D172" s="66">
        <f ca="1">IFERROR(IF(ROW()&gt;ROW(EloDataCalc[#Headers])+1,_xlfn.IFNA(LOOKUP(2,1/($J$4:INDIRECT("$K"&amp;(ROW()-1))=EloDataCalc[[#This Row],[Winner]]),EloDataCalc[Game Number]),0),0),0)</f>
        <v>166</v>
      </c>
      <c r="E172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2031.7944801345457</v>
      </c>
      <c r="F172" s="66">
        <f ca="1">10^(EloDataCalc[Winner Last ELO]/400)</f>
        <v>120084.29157451613</v>
      </c>
      <c r="G172" s="68">
        <f ca="1">EloDataCalc[Winner Rating]/(EloDataCalc[Winner Rating]+EloDataCalc[Loser Rating])</f>
        <v>0.66664276025110791</v>
      </c>
      <c r="H172" s="16">
        <f ca="1">+kFactor[]*(1-EloDataCalc[Winner Expected Score])</f>
        <v>10.000717192466762</v>
      </c>
      <c r="I172" s="21">
        <f ca="1">EloDataCalc[Winner Last ELO]+EloDataCalc[[#This Row],[Winner Elo Change]]</f>
        <v>2041.7951973270124</v>
      </c>
      <c r="J172" s="66" t="str">
        <f>GameData[Loser]</f>
        <v>Jason T</v>
      </c>
      <c r="K172" s="66">
        <f ca="1">IFERROR(IF(ROW()&gt;ROW(EloDataCalc[#Headers])+1,_xlfn.IFNA(LOOKUP(2,1/($B$4:INDIRECT("$B"&amp;(ROW()-1))=EloDataCalc[[#This Row],[Loser]]),EloDataCalc[Game Number]),0),0),0)</f>
        <v>148</v>
      </c>
      <c r="L172" s="66">
        <f ca="1">IFERROR(IF(ROW()&gt;ROW(EloDataCalc[#Headers])+1,_xlfn.IFNA(LOOKUP(2,1/($J$4:INDIRECT("$K"&amp;(ROW()-1))=EloDataCalc[[#This Row],[Loser]]),EloDataCalc[Game Number]),0),0),0)</f>
        <v>163</v>
      </c>
      <c r="M172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1911.4011698977454</v>
      </c>
      <c r="N172" s="66">
        <f ca="1">10^(EloDataCalc[Loser Last ELO]/400)</f>
        <v>60048.605285090256</v>
      </c>
      <c r="O172" s="68">
        <f ca="1">EloDataCalc[Loser Rating]/(EloDataCalc[Winner Rating]+EloDataCalc[Loser Rating])</f>
        <v>0.33335723974889209</v>
      </c>
      <c r="P172" s="16">
        <f ca="1">kFactor[]*(0-EloDataCalc[Loser Expected Score])</f>
        <v>-10.000717192466762</v>
      </c>
      <c r="Q172" s="21">
        <f ca="1">EloDataCalc[Loser Last ELO]+EloDataCalc[[#This Row],[Loser Elo Change]]</f>
        <v>1901.4004527052787</v>
      </c>
      <c r="R172" s="4"/>
      <c r="T172" s="56">
        <f ca="1">IF(ROW()=ROW(Elos[[#Headers],[Selected Player Elo Change]])+1,2000,HLOOKUP(PlayerDashPlayer,Elos[#All],ROW()-1,FALSE))</f>
        <v>2187.0939241713972</v>
      </c>
      <c r="U172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Elo]],NA())),U171))</f>
        <v>2187.0939241713972</v>
      </c>
      <c r="V172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Elo]],NA())),V171))</f>
        <v>2187.0939241713972</v>
      </c>
      <c r="W172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Elo]],NA())),W171))</f>
        <v>1969.3062493726586</v>
      </c>
      <c r="X172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Elo]],NA())),X171))</f>
        <v>2170.0257199542507</v>
      </c>
      <c r="Y172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Elo]],NA())),Y171))</f>
        <v>2041.7951973270124</v>
      </c>
      <c r="Z172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Elo]],NA())),Z171))</f>
        <v>1986.2018276777012</v>
      </c>
      <c r="AA172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Elo]],NA())),AA171))</f>
        <v>1954.093173471314</v>
      </c>
      <c r="AB172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Elo]],NA())),AB171))</f>
        <v>1980.1242850017431</v>
      </c>
      <c r="AC172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Elo]],NA())),AC171))</f>
        <v>1912.8862097597939</v>
      </c>
      <c r="AD172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Elo]],NA())),AD171))</f>
        <v>1901.4004527052787</v>
      </c>
      <c r="AE172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Elo]],NA())),AE171))</f>
        <v>1956.6765157011398</v>
      </c>
      <c r="AF172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Elo]],NA())),AF171))</f>
        <v>1985.3437082147036</v>
      </c>
      <c r="AG172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Elo]],NA())),AG171))</f>
        <v>1980.9261994809697</v>
      </c>
      <c r="AH172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Elo]],NA())),AH171))</f>
        <v>2027.5275221968514</v>
      </c>
      <c r="AI172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Elo]],NA())),AI171))</f>
        <v>1946.645047008921</v>
      </c>
      <c r="AJ172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Elo]],NA())),AJ171))</f>
        <v>2000.1952605247079</v>
      </c>
      <c r="AK172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Elo]],NA())),AK171))</f>
        <v>2013.703054402866</v>
      </c>
      <c r="AL172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Elo]],NA())),AL171))</f>
        <v>1971.275636231378</v>
      </c>
      <c r="AM172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Elo]],NA())),AM171))</f>
        <v>2000</v>
      </c>
      <c r="AN172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Elo]],NA())),AN171))</f>
        <v>2014.7800167973144</v>
      </c>
      <c r="AO172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Elo]],NA())),AO171))</f>
        <v>2000</v>
      </c>
    </row>
    <row r="173" spans="1:41" ht="13">
      <c r="A173" s="25">
        <f>GameData[Game Number]</f>
        <v>170</v>
      </c>
      <c r="B173" s="66" t="str">
        <f>GameData[Winner]</f>
        <v>Jason T</v>
      </c>
      <c r="C173" s="66">
        <f ca="1">IFERROR(IF(ROW()&gt;ROW(EloDataCalc[#Headers])+1,_xlfn.IFNA(LOOKUP(2,1/($B$4:INDIRECT("$B"&amp;(ROW()-1))=EloDataCalc[[#This Row],[Winner]]),EloDataCalc[Game Number]),0),0),0)</f>
        <v>148</v>
      </c>
      <c r="D173" s="66">
        <f ca="1">IFERROR(IF(ROW()&gt;ROW(EloDataCalc[#Headers])+1,_xlfn.IFNA(LOOKUP(2,1/($J$4:INDIRECT("$K"&amp;(ROW()-1))=EloDataCalc[[#This Row],[Winner]]),EloDataCalc[Game Number]),0),0),0)</f>
        <v>169</v>
      </c>
      <c r="E173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1901.4004527052787</v>
      </c>
      <c r="F173" s="66">
        <f ca="1">10^(EloDataCalc[Winner Last ELO]/400)</f>
        <v>56689.304883381665</v>
      </c>
      <c r="G173" s="68">
        <f ca="1">EloDataCalc[Winner Rating]/(EloDataCalc[Winner Rating]+EloDataCalc[Loser Rating])</f>
        <v>0.43525338126731533</v>
      </c>
      <c r="H173" s="16">
        <f ca="1">+kFactor[]*(1-EloDataCalc[Winner Expected Score])</f>
        <v>16.942398561980539</v>
      </c>
      <c r="I173" s="21">
        <f ca="1">EloDataCalc[Winner Last ELO]+EloDataCalc[[#This Row],[Winner Elo Change]]</f>
        <v>1918.3428512672592</v>
      </c>
      <c r="J173" s="66" t="str">
        <f>GameData[Loser]</f>
        <v>Kevin L</v>
      </c>
      <c r="K173" s="66">
        <f ca="1">IFERROR(IF(ROW()&gt;ROW(EloDataCalc[#Headers])+1,_xlfn.IFNA(LOOKUP(2,1/($B$4:INDIRECT("$B"&amp;(ROW()-1))=EloDataCalc[[#This Row],[Loser]]),EloDataCalc[Game Number]),0),0),0)</f>
        <v>60</v>
      </c>
      <c r="L173" s="66">
        <f ca="1">IFERROR(IF(ROW()&gt;ROW(EloDataCalc[#Headers])+1,_xlfn.IFNA(LOOKUP(2,1/($J$4:INDIRECT("$K"&amp;(ROW()-1))=EloDataCalc[[#This Row],[Loser]]),EloDataCalc[Game Number]),0),0),0)</f>
        <v>140</v>
      </c>
      <c r="M173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1946.645047008921</v>
      </c>
      <c r="N173" s="66">
        <f ca="1">10^(EloDataCalc[Loser Last ELO]/400)</f>
        <v>73555.070745179735</v>
      </c>
      <c r="O173" s="68">
        <f ca="1">EloDataCalc[Loser Rating]/(EloDataCalc[Winner Rating]+EloDataCalc[Loser Rating])</f>
        <v>0.56474661873268472</v>
      </c>
      <c r="P173" s="16">
        <f ca="1">kFactor[]*(0-EloDataCalc[Loser Expected Score])</f>
        <v>-16.942398561980543</v>
      </c>
      <c r="Q173" s="21">
        <f ca="1">EloDataCalc[Loser Last ELO]+EloDataCalc[[#This Row],[Loser Elo Change]]</f>
        <v>1929.7026484469404</v>
      </c>
      <c r="R173" s="4"/>
      <c r="T173" s="56">
        <f ca="1">IF(ROW()=ROW(Elos[[#Headers],[Selected Player Elo Change]])+1,2000,HLOOKUP(PlayerDashPlayer,Elos[#All],ROW()-1,FALSE))</f>
        <v>2187.0939241713972</v>
      </c>
      <c r="U173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Elo]],NA())),U172))</f>
        <v>2187.0939241713972</v>
      </c>
      <c r="V173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Elo]],NA())),V172))</f>
        <v>2187.0939241713972</v>
      </c>
      <c r="W173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Elo]],NA())),W172))</f>
        <v>1969.3062493726586</v>
      </c>
      <c r="X173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Elo]],NA())),X172))</f>
        <v>2170.0257199542507</v>
      </c>
      <c r="Y173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Elo]],NA())),Y172))</f>
        <v>2041.7951973270124</v>
      </c>
      <c r="Z173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Elo]],NA())),Z172))</f>
        <v>1986.2018276777012</v>
      </c>
      <c r="AA173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Elo]],NA())),AA172))</f>
        <v>1954.093173471314</v>
      </c>
      <c r="AB173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Elo]],NA())),AB172))</f>
        <v>1980.1242850017431</v>
      </c>
      <c r="AC173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Elo]],NA())),AC172))</f>
        <v>1912.8862097597939</v>
      </c>
      <c r="AD173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Elo]],NA())),AD172))</f>
        <v>1918.3428512672592</v>
      </c>
      <c r="AE173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Elo]],NA())),AE172))</f>
        <v>1956.6765157011398</v>
      </c>
      <c r="AF173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Elo]],NA())),AF172))</f>
        <v>1985.3437082147036</v>
      </c>
      <c r="AG173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Elo]],NA())),AG172))</f>
        <v>1980.9261994809697</v>
      </c>
      <c r="AH173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Elo]],NA())),AH172))</f>
        <v>2027.5275221968514</v>
      </c>
      <c r="AI173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Elo]],NA())),AI172))</f>
        <v>1929.7026484469404</v>
      </c>
      <c r="AJ173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Elo]],NA())),AJ172))</f>
        <v>2000.1952605247079</v>
      </c>
      <c r="AK173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Elo]],NA())),AK172))</f>
        <v>2013.703054402866</v>
      </c>
      <c r="AL173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Elo]],NA())),AL172))</f>
        <v>1971.275636231378</v>
      </c>
      <c r="AM173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Elo]],NA())),AM172))</f>
        <v>2000</v>
      </c>
      <c r="AN173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Elo]],NA())),AN172))</f>
        <v>2014.7800167973144</v>
      </c>
      <c r="AO173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Elo]],NA())),AO172))</f>
        <v>2000</v>
      </c>
    </row>
    <row r="174" spans="1:41" ht="13">
      <c r="A174" s="25">
        <f>GameData[Game Number]</f>
        <v>171</v>
      </c>
      <c r="B174" s="66" t="str">
        <f>GameData[Winner]</f>
        <v>Ricky</v>
      </c>
      <c r="C174" s="66">
        <f ca="1">IFERROR(IF(ROW()&gt;ROW(EloDataCalc[#Headers])+1,_xlfn.IFNA(LOOKUP(2,1/($B$4:INDIRECT("$B"&amp;(ROW()-1))=EloDataCalc[[#This Row],[Winner]]),EloDataCalc[Game Number]),0),0),0)</f>
        <v>164</v>
      </c>
      <c r="D174" s="66">
        <f ca="1">IFERROR(IF(ROW()&gt;ROW(EloDataCalc[#Headers])+1,_xlfn.IFNA(LOOKUP(2,1/($J$4:INDIRECT("$K"&amp;(ROW()-1))=EloDataCalc[[#This Row],[Winner]]),EloDataCalc[Game Number]),0),0),0)</f>
        <v>153</v>
      </c>
      <c r="E174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2187.0939241713972</v>
      </c>
      <c r="F174" s="66">
        <f ca="1">10^(EloDataCalc[Winner Last ELO]/400)</f>
        <v>293585.64073180821</v>
      </c>
      <c r="G174" s="68">
        <f ca="1">EloDataCalc[Winner Rating]/(EloDataCalc[Winner Rating]+EloDataCalc[Loser Rating])</f>
        <v>0.52454337931905337</v>
      </c>
      <c r="H174" s="16">
        <f ca="1">+kFactor[]*(1-EloDataCalc[Winner Expected Score])</f>
        <v>14.263698620428398</v>
      </c>
      <c r="I174" s="21">
        <f ca="1">EloDataCalc[Winner Last ELO]+EloDataCalc[[#This Row],[Winner Elo Change]]</f>
        <v>2201.3576227918256</v>
      </c>
      <c r="J174" s="66" t="str">
        <f>GameData[Loser]</f>
        <v>Kevin K</v>
      </c>
      <c r="K174" s="66">
        <f ca="1">IFERROR(IF(ROW()&gt;ROW(EloDataCalc[#Headers])+1,_xlfn.IFNA(LOOKUP(2,1/($B$4:INDIRECT("$B"&amp;(ROW()-1))=EloDataCalc[[#This Row],[Loser]]),EloDataCalc[Game Number]),0),0),0)</f>
        <v>167</v>
      </c>
      <c r="L174" s="66">
        <f ca="1">IFERROR(IF(ROW()&gt;ROW(EloDataCalc[#Headers])+1,_xlfn.IFNA(LOOKUP(2,1/($J$4:INDIRECT("$K"&amp;(ROW()-1))=EloDataCalc[[#This Row],[Loser]]),EloDataCalc[Game Number]),0),0),0)</f>
        <v>157</v>
      </c>
      <c r="M174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2170.0257199542507</v>
      </c>
      <c r="N174" s="66">
        <f ca="1">10^(EloDataCalc[Loser Last ELO]/400)</f>
        <v>266111.90251605882</v>
      </c>
      <c r="O174" s="68">
        <f ca="1">EloDataCalc[Loser Rating]/(EloDataCalc[Winner Rating]+EloDataCalc[Loser Rating])</f>
        <v>0.47545662068094663</v>
      </c>
      <c r="P174" s="16">
        <f ca="1">kFactor[]*(0-EloDataCalc[Loser Expected Score])</f>
        <v>-14.263698620428398</v>
      </c>
      <c r="Q174" s="21">
        <f ca="1">EloDataCalc[Loser Last ELO]+EloDataCalc[[#This Row],[Loser Elo Change]]</f>
        <v>2155.7620213338223</v>
      </c>
      <c r="R174" s="4"/>
      <c r="T174" s="56">
        <f ca="1">IF(ROW()=ROW(Elos[[#Headers],[Selected Player Elo Change]])+1,2000,HLOOKUP(PlayerDashPlayer,Elos[#All],ROW()-1,FALSE))</f>
        <v>2201.3576227918256</v>
      </c>
      <c r="U174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Elo]],NA())),U173))</f>
        <v>2201.3576227918256</v>
      </c>
      <c r="V174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Elo]],NA())),V173))</f>
        <v>2201.3576227918256</v>
      </c>
      <c r="W174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Elo]],NA())),W173))</f>
        <v>1969.3062493726586</v>
      </c>
      <c r="X174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Elo]],NA())),X173))</f>
        <v>2155.7620213338223</v>
      </c>
      <c r="Y174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Elo]],NA())),Y173))</f>
        <v>2041.7951973270124</v>
      </c>
      <c r="Z174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Elo]],NA())),Z173))</f>
        <v>1986.2018276777012</v>
      </c>
      <c r="AA174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Elo]],NA())),AA173))</f>
        <v>1954.093173471314</v>
      </c>
      <c r="AB174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Elo]],NA())),AB173))</f>
        <v>1980.1242850017431</v>
      </c>
      <c r="AC174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Elo]],NA())),AC173))</f>
        <v>1912.8862097597939</v>
      </c>
      <c r="AD174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Elo]],NA())),AD173))</f>
        <v>1918.3428512672592</v>
      </c>
      <c r="AE174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Elo]],NA())),AE173))</f>
        <v>1956.6765157011398</v>
      </c>
      <c r="AF174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Elo]],NA())),AF173))</f>
        <v>1985.3437082147036</v>
      </c>
      <c r="AG174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Elo]],NA())),AG173))</f>
        <v>1980.9261994809697</v>
      </c>
      <c r="AH174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Elo]],NA())),AH173))</f>
        <v>2027.5275221968514</v>
      </c>
      <c r="AI174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Elo]],NA())),AI173))</f>
        <v>1929.7026484469404</v>
      </c>
      <c r="AJ174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Elo]],NA())),AJ173))</f>
        <v>2000.1952605247079</v>
      </c>
      <c r="AK174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Elo]],NA())),AK173))</f>
        <v>2013.703054402866</v>
      </c>
      <c r="AL174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Elo]],NA())),AL173))</f>
        <v>1971.275636231378</v>
      </c>
      <c r="AM174" s="56">
        <f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Elo]],NA())),AM173))</f>
        <v>2000</v>
      </c>
      <c r="AN174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Elo]],NA())),AN173))</f>
        <v>2014.7800167973144</v>
      </c>
      <c r="AO174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Elo]],NA())),AO173))</f>
        <v>2000</v>
      </c>
    </row>
    <row r="175" spans="1:41" ht="13">
      <c r="A175" s="25">
        <f>GameData[Game Number]</f>
        <v>172</v>
      </c>
      <c r="B175" s="66" t="str">
        <f>GameData[Winner]</f>
        <v>Joe</v>
      </c>
      <c r="C175" s="66">
        <f ca="1">IFERROR(IF(ROW()&gt;ROW(EloDataCalc[#Headers])+1,_xlfn.IFNA(LOOKUP(2,1/($B$4:INDIRECT("$B"&amp;(ROW()-1))=EloDataCalc[[#This Row],[Winner]]),EloDataCalc[Game Number]),0),0),0)</f>
        <v>162</v>
      </c>
      <c r="D175" s="66">
        <f ca="1">IFERROR(IF(ROW()&gt;ROW(EloDataCalc[#Headers])+1,_xlfn.IFNA(LOOKUP(2,1/($J$4:INDIRECT("$K"&amp;(ROW()-1))=EloDataCalc[[#This Row],[Winner]]),EloDataCalc[Game Number]),0),0),0)</f>
        <v>159</v>
      </c>
      <c r="E175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1986.2018276777012</v>
      </c>
      <c r="F175" s="66">
        <f ca="1">10^(EloDataCalc[Winner Last ELO]/400)</f>
        <v>92364.39059877838</v>
      </c>
      <c r="G175" s="68">
        <f ca="1">EloDataCalc[Winner Rating]/(EloDataCalc[Winner Rating]+EloDataCalc[Loser Rating])</f>
        <v>0.48015326699121902</v>
      </c>
      <c r="H175" s="16">
        <f ca="1">+kFactor[]*(1-EloDataCalc[Winner Expected Score])</f>
        <v>15.595401990263431</v>
      </c>
      <c r="I175" s="21">
        <f ca="1">EloDataCalc[Winner Last ELO]+EloDataCalc[[#This Row],[Winner Elo Change]]</f>
        <v>2001.7972296679645</v>
      </c>
      <c r="J175" s="66" t="str">
        <f>GameData[Loser]</f>
        <v>L - Robin</v>
      </c>
      <c r="K175" s="66">
        <f ca="1">IFERROR(IF(ROW()&gt;ROW(EloDataCalc[#Headers])+1,_xlfn.IFNA(LOOKUP(2,1/($B$4:INDIRECT("$B"&amp;(ROW()-1))=EloDataCalc[[#This Row],[Loser]]),EloDataCalc[Game Number]),0),0),0)</f>
        <v>0</v>
      </c>
      <c r="L175" s="66">
        <f ca="1">IFERROR(IF(ROW()&gt;ROW(EloDataCalc[#Headers])+1,_xlfn.IFNA(LOOKUP(2,1/($J$4:INDIRECT("$K"&amp;(ROW()-1))=EloDataCalc[[#This Row],[Loser]]),EloDataCalc[Game Number]),0),0),0)</f>
        <v>0</v>
      </c>
      <c r="M175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2000</v>
      </c>
      <c r="N175" s="66">
        <f ca="1">10^(EloDataCalc[Loser Last ELO]/400)</f>
        <v>100000</v>
      </c>
      <c r="O175" s="68">
        <f ca="1">EloDataCalc[Loser Rating]/(EloDataCalc[Winner Rating]+EloDataCalc[Loser Rating])</f>
        <v>0.51984673300878093</v>
      </c>
      <c r="P175" s="16">
        <f ca="1">kFactor[]*(0-EloDataCalc[Loser Expected Score])</f>
        <v>-15.595401990263428</v>
      </c>
      <c r="Q175" s="21">
        <f ca="1">EloDataCalc[Loser Last ELO]+EloDataCalc[[#This Row],[Loser Elo Change]]</f>
        <v>1984.4045980097367</v>
      </c>
      <c r="R175" s="4"/>
      <c r="T175" s="56">
        <f ca="1">IF(ROW()=ROW(Elos[[#Headers],[Selected Player Elo Change]])+1,2000,HLOOKUP(PlayerDashPlayer,Elos[#All],ROW()-1,FALSE))</f>
        <v>2201.3576227918256</v>
      </c>
      <c r="U175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Elo]],NA())),U174))</f>
        <v>2201.3576227918256</v>
      </c>
      <c r="V175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Elo]],NA())),V174))</f>
        <v>2201.3576227918256</v>
      </c>
      <c r="W175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Elo]],NA())),W174))</f>
        <v>1969.3062493726586</v>
      </c>
      <c r="X175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Elo]],NA())),X174))</f>
        <v>2155.7620213338223</v>
      </c>
      <c r="Y175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Elo]],NA())),Y174))</f>
        <v>2041.7951973270124</v>
      </c>
      <c r="Z175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Elo]],NA())),Z174))</f>
        <v>2001.7972296679645</v>
      </c>
      <c r="AA175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Elo]],NA())),AA174))</f>
        <v>1954.093173471314</v>
      </c>
      <c r="AB175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Elo]],NA())),AB174))</f>
        <v>1980.1242850017431</v>
      </c>
      <c r="AC175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Elo]],NA())),AC174))</f>
        <v>1912.8862097597939</v>
      </c>
      <c r="AD175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Elo]],NA())),AD174))</f>
        <v>1918.3428512672592</v>
      </c>
      <c r="AE175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Elo]],NA())),AE174))</f>
        <v>1956.6765157011398</v>
      </c>
      <c r="AF175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Elo]],NA())),AF174))</f>
        <v>1985.3437082147036</v>
      </c>
      <c r="AG175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Elo]],NA())),AG174))</f>
        <v>1980.9261994809697</v>
      </c>
      <c r="AH175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Elo]],NA())),AH174))</f>
        <v>2027.5275221968514</v>
      </c>
      <c r="AI175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Elo]],NA())),AI174))</f>
        <v>1929.7026484469404</v>
      </c>
      <c r="AJ175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Elo]],NA())),AJ174))</f>
        <v>2000.1952605247079</v>
      </c>
      <c r="AK175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Elo]],NA())),AK174))</f>
        <v>2013.703054402866</v>
      </c>
      <c r="AL175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Elo]],NA())),AL174))</f>
        <v>1971.275636231378</v>
      </c>
      <c r="AM175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Elo]],NA())),AM174))</f>
        <v>1984.4045980097367</v>
      </c>
      <c r="AN175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Elo]],NA())),AN174))</f>
        <v>2014.7800167973144</v>
      </c>
      <c r="AO175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Elo]],NA())),AO174))</f>
        <v>2000</v>
      </c>
    </row>
    <row r="176" spans="1:41" ht="13">
      <c r="A176" s="25">
        <f>GameData[Game Number]</f>
        <v>173</v>
      </c>
      <c r="B176" s="66" t="str">
        <f>GameData[Winner]</f>
        <v>Ricky</v>
      </c>
      <c r="C176" s="66">
        <f ca="1">IFERROR(IF(ROW()&gt;ROW(EloDataCalc[#Headers])+1,_xlfn.IFNA(LOOKUP(2,1/($B$4:INDIRECT("$B"&amp;(ROW()-1))=EloDataCalc[[#This Row],[Winner]]),EloDataCalc[Game Number]),0),0),0)</f>
        <v>171</v>
      </c>
      <c r="D176" s="66">
        <f ca="1">IFERROR(IF(ROW()&gt;ROW(EloDataCalc[#Headers])+1,_xlfn.IFNA(LOOKUP(2,1/($J$4:INDIRECT("$K"&amp;(ROW()-1))=EloDataCalc[[#This Row],[Winner]]),EloDataCalc[Game Number]),0),0),0)</f>
        <v>153</v>
      </c>
      <c r="E176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2201.3576227918256</v>
      </c>
      <c r="F176" s="66">
        <f ca="1">10^(EloDataCalc[Winner Last ELO]/400)</f>
        <v>318708.80136231828</v>
      </c>
      <c r="G176" s="68">
        <f ca="1">EloDataCalc[Winner Rating]/(EloDataCalc[Winner Rating]+EloDataCalc[Loser Rating])</f>
        <v>0.79179759390078974</v>
      </c>
      <c r="H176" s="16">
        <f ca="1">+kFactor[]*(1-EloDataCalc[Winner Expected Score])</f>
        <v>6.2460721829763077</v>
      </c>
      <c r="I176" s="21">
        <f ca="1">EloDataCalc[Winner Last ELO]+EloDataCalc[[#This Row],[Winner Elo Change]]</f>
        <v>2207.6036949748018</v>
      </c>
      <c r="J176" s="66" t="str">
        <f>GameData[Loser]</f>
        <v>Jim</v>
      </c>
      <c r="K176" s="66">
        <f ca="1">IFERROR(IF(ROW()&gt;ROW(EloDataCalc[#Headers])+1,_xlfn.IFNA(LOOKUP(2,1/($B$4:INDIRECT("$B"&amp;(ROW()-1))=EloDataCalc[[#This Row],[Loser]]),EloDataCalc[Game Number]),0),0),0)</f>
        <v>153</v>
      </c>
      <c r="L176" s="66">
        <f ca="1">IFERROR(IF(ROW()&gt;ROW(EloDataCalc[#Headers])+1,_xlfn.IFNA(LOOKUP(2,1/($J$4:INDIRECT("$K"&amp;(ROW()-1))=EloDataCalc[[#This Row],[Loser]]),EloDataCalc[Game Number]),0),0),0)</f>
        <v>167</v>
      </c>
      <c r="M176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1969.3062493726586</v>
      </c>
      <c r="N176" s="66">
        <f ca="1">10^(EloDataCalc[Loser Last ELO]/400)</f>
        <v>83804.168893375288</v>
      </c>
      <c r="O176" s="68">
        <f ca="1">EloDataCalc[Loser Rating]/(EloDataCalc[Winner Rating]+EloDataCalc[Loser Rating])</f>
        <v>0.20820240609921037</v>
      </c>
      <c r="P176" s="16">
        <f ca="1">kFactor[]*(0-EloDataCalc[Loser Expected Score])</f>
        <v>-6.2460721829763113</v>
      </c>
      <c r="Q176" s="21">
        <f ca="1">EloDataCalc[Loser Last ELO]+EloDataCalc[[#This Row],[Loser Elo Change]]</f>
        <v>1963.0601771896822</v>
      </c>
      <c r="R176" s="4"/>
      <c r="T176" s="56">
        <f ca="1">IF(ROW()=ROW(Elos[[#Headers],[Selected Player Elo Change]])+1,2000,HLOOKUP(PlayerDashPlayer,Elos[#All],ROW()-1,FALSE))</f>
        <v>2207.6036949748018</v>
      </c>
      <c r="U176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Elo]],NA())),U175))</f>
        <v>2207.6036949748018</v>
      </c>
      <c r="V176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Elo]],NA())),V175))</f>
        <v>2207.6036949748018</v>
      </c>
      <c r="W176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Elo]],NA())),W175))</f>
        <v>1963.0601771896822</v>
      </c>
      <c r="X176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Elo]],NA())),X175))</f>
        <v>2155.7620213338223</v>
      </c>
      <c r="Y176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Elo]],NA())),Y175))</f>
        <v>2041.7951973270124</v>
      </c>
      <c r="Z176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Elo]],NA())),Z175))</f>
        <v>2001.7972296679645</v>
      </c>
      <c r="AA176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Elo]],NA())),AA175))</f>
        <v>1954.093173471314</v>
      </c>
      <c r="AB176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Elo]],NA())),AB175))</f>
        <v>1980.1242850017431</v>
      </c>
      <c r="AC176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Elo]],NA())),AC175))</f>
        <v>1912.8862097597939</v>
      </c>
      <c r="AD176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Elo]],NA())),AD175))</f>
        <v>1918.3428512672592</v>
      </c>
      <c r="AE176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Elo]],NA())),AE175))</f>
        <v>1956.6765157011398</v>
      </c>
      <c r="AF176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Elo]],NA())),AF175))</f>
        <v>1985.3437082147036</v>
      </c>
      <c r="AG176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Elo]],NA())),AG175))</f>
        <v>1980.9261994809697</v>
      </c>
      <c r="AH176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Elo]],NA())),AH175))</f>
        <v>2027.5275221968514</v>
      </c>
      <c r="AI176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Elo]],NA())),AI175))</f>
        <v>1929.7026484469404</v>
      </c>
      <c r="AJ176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Elo]],NA())),AJ175))</f>
        <v>2000.1952605247079</v>
      </c>
      <c r="AK176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Elo]],NA())),AK175))</f>
        <v>2013.703054402866</v>
      </c>
      <c r="AL176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Elo]],NA())),AL175))</f>
        <v>1971.275636231378</v>
      </c>
      <c r="AM176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Elo]],NA())),AM175))</f>
        <v>1984.4045980097367</v>
      </c>
      <c r="AN176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Elo]],NA())),AN175))</f>
        <v>2014.7800167973144</v>
      </c>
      <c r="AO176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Elo]],NA())),AO175))</f>
        <v>2000</v>
      </c>
    </row>
    <row r="177" spans="1:41" ht="13">
      <c r="A177" s="25">
        <f>GameData[Game Number]</f>
        <v>174</v>
      </c>
      <c r="B177" s="66" t="str">
        <f>GameData[Winner]</f>
        <v>L - Ricky</v>
      </c>
      <c r="C177" s="66">
        <f ca="1">IFERROR(IF(ROW()&gt;ROW(EloDataCalc[#Headers])+1,_xlfn.IFNA(LOOKUP(2,1/($B$4:INDIRECT("$B"&amp;(ROW()-1))=EloDataCalc[[#This Row],[Winner]]),EloDataCalc[Game Number]),0),0),0)</f>
        <v>168</v>
      </c>
      <c r="D177" s="66">
        <f ca="1">IFERROR(IF(ROW()&gt;ROW(EloDataCalc[#Headers])+1,_xlfn.IFNA(LOOKUP(2,1/($J$4:INDIRECT("$K"&amp;(ROW()-1))=EloDataCalc[[#This Row],[Winner]]),EloDataCalc[Game Number]),0),0),0)</f>
        <v>0</v>
      </c>
      <c r="E177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2014.7800167973144</v>
      </c>
      <c r="F177" s="66">
        <f ca="1">10^(EloDataCalc[Winner Last ELO]/400)</f>
        <v>108880.48381198185</v>
      </c>
      <c r="G177" s="68">
        <f ca="1">EloDataCalc[Winner Rating]/(EloDataCalc[Winner Rating]+EloDataCalc[Loser Rating])</f>
        <v>0.51867504121993857</v>
      </c>
      <c r="H177" s="16">
        <f ca="1">+kFactor[]*(1-EloDataCalc[Winner Expected Score])</f>
        <v>14.439748763401843</v>
      </c>
      <c r="I177" s="21">
        <f ca="1">EloDataCalc[Winner Last ELO]+EloDataCalc[[#This Row],[Winner Elo Change]]</f>
        <v>2029.2197655607163</v>
      </c>
      <c r="J177" s="66" t="str">
        <f>GameData[Loser]</f>
        <v>Joe</v>
      </c>
      <c r="K177" s="66">
        <f ca="1">IFERROR(IF(ROW()&gt;ROW(EloDataCalc[#Headers])+1,_xlfn.IFNA(LOOKUP(2,1/($B$4:INDIRECT("$B"&amp;(ROW()-1))=EloDataCalc[[#This Row],[Loser]]),EloDataCalc[Game Number]),0),0),0)</f>
        <v>172</v>
      </c>
      <c r="L177" s="66">
        <f ca="1">IFERROR(IF(ROW()&gt;ROW(EloDataCalc[#Headers])+1,_xlfn.IFNA(LOOKUP(2,1/($J$4:INDIRECT("$K"&amp;(ROW()-1))=EloDataCalc[[#This Row],[Loser]]),EloDataCalc[Game Number]),0),0),0)</f>
        <v>159</v>
      </c>
      <c r="M177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2001.7972296679645</v>
      </c>
      <c r="N177" s="66">
        <f ca="1">10^(EloDataCalc[Loser Last ELO]/400)</f>
        <v>101039.93872443291</v>
      </c>
      <c r="O177" s="68">
        <f ca="1">EloDataCalc[Loser Rating]/(EloDataCalc[Winner Rating]+EloDataCalc[Loser Rating])</f>
        <v>0.48132495878006143</v>
      </c>
      <c r="P177" s="16">
        <f ca="1">kFactor[]*(0-EloDataCalc[Loser Expected Score])</f>
        <v>-14.439748763401843</v>
      </c>
      <c r="Q177" s="21">
        <f ca="1">EloDataCalc[Loser Last ELO]+EloDataCalc[[#This Row],[Loser Elo Change]]</f>
        <v>1987.3574809045626</v>
      </c>
      <c r="R177" s="4"/>
      <c r="T177" s="56">
        <f ca="1">IF(ROW()=ROW(Elos[[#Headers],[Selected Player Elo Change]])+1,2000,HLOOKUP(PlayerDashPlayer,Elos[#All],ROW()-1,FALSE))</f>
        <v>2207.6036949748018</v>
      </c>
      <c r="U177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Elo]],NA())),U176))</f>
        <v>2207.6036949748018</v>
      </c>
      <c r="V177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Elo]],NA())),V176))</f>
        <v>2207.6036949748018</v>
      </c>
      <c r="W177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Elo]],NA())),W176))</f>
        <v>1963.0601771896822</v>
      </c>
      <c r="X177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Elo]],NA())),X176))</f>
        <v>2155.7620213338223</v>
      </c>
      <c r="Y177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Elo]],NA())),Y176))</f>
        <v>2041.7951973270124</v>
      </c>
      <c r="Z177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Elo]],NA())),Z176))</f>
        <v>1987.3574809045626</v>
      </c>
      <c r="AA177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Elo]],NA())),AA176))</f>
        <v>1954.093173471314</v>
      </c>
      <c r="AB177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Elo]],NA())),AB176))</f>
        <v>1980.1242850017431</v>
      </c>
      <c r="AC177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Elo]],NA())),AC176))</f>
        <v>1912.8862097597939</v>
      </c>
      <c r="AD177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Elo]],NA())),AD176))</f>
        <v>1918.3428512672592</v>
      </c>
      <c r="AE177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Elo]],NA())),AE176))</f>
        <v>1956.6765157011398</v>
      </c>
      <c r="AF177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Elo]],NA())),AF176))</f>
        <v>1985.3437082147036</v>
      </c>
      <c r="AG177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Elo]],NA())),AG176))</f>
        <v>1980.9261994809697</v>
      </c>
      <c r="AH177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Elo]],NA())),AH176))</f>
        <v>2027.5275221968514</v>
      </c>
      <c r="AI177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Elo]],NA())),AI176))</f>
        <v>1929.7026484469404</v>
      </c>
      <c r="AJ177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Elo]],NA())),AJ176))</f>
        <v>2000.1952605247079</v>
      </c>
      <c r="AK177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Elo]],NA())),AK176))</f>
        <v>2013.703054402866</v>
      </c>
      <c r="AL177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Elo]],NA())),AL176))</f>
        <v>1971.275636231378</v>
      </c>
      <c r="AM177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Elo]],NA())),AM176))</f>
        <v>1984.4045980097367</v>
      </c>
      <c r="AN177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Elo]],NA())),AN176))</f>
        <v>2029.2197655607163</v>
      </c>
      <c r="AO177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Elo]],NA())),AO176))</f>
        <v>2000</v>
      </c>
    </row>
    <row r="178" spans="1:41" ht="13">
      <c r="A178" s="25">
        <f>GameData[Game Number]</f>
        <v>175</v>
      </c>
      <c r="B178" s="66" t="str">
        <f>GameData[Winner]</f>
        <v>Joe</v>
      </c>
      <c r="C178" s="66">
        <f ca="1">IFERROR(IF(ROW()&gt;ROW(EloDataCalc[#Headers])+1,_xlfn.IFNA(LOOKUP(2,1/($B$4:INDIRECT("$B"&amp;(ROW()-1))=EloDataCalc[[#This Row],[Winner]]),EloDataCalc[Game Number]),0),0),0)</f>
        <v>172</v>
      </c>
      <c r="D178" s="66">
        <f ca="1">IFERROR(IF(ROW()&gt;ROW(EloDataCalc[#Headers])+1,_xlfn.IFNA(LOOKUP(2,1/($J$4:INDIRECT("$K"&amp;(ROW()-1))=EloDataCalc[[#This Row],[Winner]]),EloDataCalc[Game Number]),0),0),0)</f>
        <v>174</v>
      </c>
      <c r="E178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1987.3574809045626</v>
      </c>
      <c r="F178" s="66">
        <f ca="1">10^(EloDataCalc[Winner Last ELO]/400)</f>
        <v>92980.890725519625</v>
      </c>
      <c r="G178" s="68">
        <f ca="1">EloDataCalc[Winner Rating]/(EloDataCalc[Winner Rating]+EloDataCalc[Loser Rating])</f>
        <v>0.51040790203190467</v>
      </c>
      <c r="H178" s="16">
        <f ca="1">+kFactor[]*(1-EloDataCalc[Winner Expected Score])</f>
        <v>14.687762939042861</v>
      </c>
      <c r="I178" s="21">
        <f ca="1">EloDataCalc[Winner Last ELO]+EloDataCalc[[#This Row],[Winner Elo Change]]</f>
        <v>2002.0452438436055</v>
      </c>
      <c r="J178" s="66" t="str">
        <f>GameData[Loser]</f>
        <v>Clayton</v>
      </c>
      <c r="K178" s="66">
        <f ca="1">IFERROR(IF(ROW()&gt;ROW(EloDataCalc[#Headers])+1,_xlfn.IFNA(LOOKUP(2,1/($B$4:INDIRECT("$B"&amp;(ROW()-1))=EloDataCalc[[#This Row],[Loser]]),EloDataCalc[Game Number]),0),0),0)</f>
        <v>166</v>
      </c>
      <c r="L178" s="66">
        <f ca="1">IFERROR(IF(ROW()&gt;ROW(EloDataCalc[#Headers])+1,_xlfn.IFNA(LOOKUP(2,1/($J$4:INDIRECT("$K"&amp;(ROW()-1))=EloDataCalc[[#This Row],[Loser]]),EloDataCalc[Game Number]),0),0),0)</f>
        <v>168</v>
      </c>
      <c r="M178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1980.1242850017431</v>
      </c>
      <c r="N178" s="66">
        <f ca="1">10^(EloDataCalc[Loser Last ELO]/400)</f>
        <v>89188.880462128567</v>
      </c>
      <c r="O178" s="68">
        <f ca="1">EloDataCalc[Loser Rating]/(EloDataCalc[Winner Rating]+EloDataCalc[Loser Rating])</f>
        <v>0.48959209796809539</v>
      </c>
      <c r="P178" s="16">
        <f ca="1">kFactor[]*(0-EloDataCalc[Loser Expected Score])</f>
        <v>-14.687762939042862</v>
      </c>
      <c r="Q178" s="21">
        <f ca="1">EloDataCalc[Loser Last ELO]+EloDataCalc[[#This Row],[Loser Elo Change]]</f>
        <v>1965.4365220627003</v>
      </c>
      <c r="R178" s="4"/>
      <c r="T178" s="56">
        <f ca="1">IF(ROW()=ROW(Elos[[#Headers],[Selected Player Elo Change]])+1,2000,HLOOKUP(PlayerDashPlayer,Elos[#All],ROW()-1,FALSE))</f>
        <v>2207.6036949748018</v>
      </c>
      <c r="U178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Elo]],NA())),U177))</f>
        <v>2207.6036949748018</v>
      </c>
      <c r="V178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Elo]],NA())),V177))</f>
        <v>2207.6036949748018</v>
      </c>
      <c r="W178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Elo]],NA())),W177))</f>
        <v>1963.0601771896822</v>
      </c>
      <c r="X178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Elo]],NA())),X177))</f>
        <v>2155.7620213338223</v>
      </c>
      <c r="Y178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Elo]],NA())),Y177))</f>
        <v>2041.7951973270124</v>
      </c>
      <c r="Z178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Elo]],NA())),Z177))</f>
        <v>2002.0452438436055</v>
      </c>
      <c r="AA178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Elo]],NA())),AA177))</f>
        <v>1954.093173471314</v>
      </c>
      <c r="AB178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Elo]],NA())),AB177))</f>
        <v>1965.4365220627003</v>
      </c>
      <c r="AC178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Elo]],NA())),AC177))</f>
        <v>1912.8862097597939</v>
      </c>
      <c r="AD178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Elo]],NA())),AD177))</f>
        <v>1918.3428512672592</v>
      </c>
      <c r="AE178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Elo]],NA())),AE177))</f>
        <v>1956.6765157011398</v>
      </c>
      <c r="AF178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Elo]],NA())),AF177))</f>
        <v>1985.3437082147036</v>
      </c>
      <c r="AG178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Elo]],NA())),AG177))</f>
        <v>1980.9261994809697</v>
      </c>
      <c r="AH178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Elo]],NA())),AH177))</f>
        <v>2027.5275221968514</v>
      </c>
      <c r="AI178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Elo]],NA())),AI177))</f>
        <v>1929.7026484469404</v>
      </c>
      <c r="AJ178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Elo]],NA())),AJ177))</f>
        <v>2000.1952605247079</v>
      </c>
      <c r="AK178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Elo]],NA())),AK177))</f>
        <v>2013.703054402866</v>
      </c>
      <c r="AL178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Elo]],NA())),AL177))</f>
        <v>1971.275636231378</v>
      </c>
      <c r="AM178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Elo]],NA())),AM177))</f>
        <v>1984.4045980097367</v>
      </c>
      <c r="AN178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Elo]],NA())),AN177))</f>
        <v>2029.2197655607163</v>
      </c>
      <c r="AO178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Elo]],NA())),AO177))</f>
        <v>2000</v>
      </c>
    </row>
    <row r="179" spans="1:41" ht="13">
      <c r="A179" s="25">
        <f>GameData[Game Number]</f>
        <v>176</v>
      </c>
      <c r="B179" s="66" t="str">
        <f>GameData[Winner]</f>
        <v>Ricky</v>
      </c>
      <c r="C179" s="66">
        <f ca="1">IFERROR(IF(ROW()&gt;ROW(EloDataCalc[#Headers])+1,_xlfn.IFNA(LOOKUP(2,1/($B$4:INDIRECT("$B"&amp;(ROW()-1))=EloDataCalc[[#This Row],[Winner]]),EloDataCalc[Game Number]),0),0),0)</f>
        <v>173</v>
      </c>
      <c r="D179" s="66">
        <f ca="1">IFERROR(IF(ROW()&gt;ROW(EloDataCalc[#Headers])+1,_xlfn.IFNA(LOOKUP(2,1/($J$4:INDIRECT("$K"&amp;(ROW()-1))=EloDataCalc[[#This Row],[Winner]]),EloDataCalc[Game Number]),0),0),0)</f>
        <v>153</v>
      </c>
      <c r="E179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2207.6036949748018</v>
      </c>
      <c r="F179" s="66">
        <f ca="1">10^(EloDataCalc[Winner Last ELO]/400)</f>
        <v>330376.56806664524</v>
      </c>
      <c r="G179" s="68">
        <f ca="1">EloDataCalc[Winner Rating]/(EloDataCalc[Winner Rating]+EloDataCalc[Loser Rating])</f>
        <v>0.80340381164524632</v>
      </c>
      <c r="H179" s="16">
        <f ca="1">+kFactor[]*(1-EloDataCalc[Winner Expected Score])</f>
        <v>5.8978856506426105</v>
      </c>
      <c r="I179" s="21">
        <f ca="1">EloDataCalc[Winner Last ELO]+EloDataCalc[[#This Row],[Winner Elo Change]]</f>
        <v>2213.5015806254446</v>
      </c>
      <c r="J179" s="66" t="str">
        <f>GameData[Loser]</f>
        <v>Jim</v>
      </c>
      <c r="K179" s="66">
        <f ca="1">IFERROR(IF(ROW()&gt;ROW(EloDataCalc[#Headers])+1,_xlfn.IFNA(LOOKUP(2,1/($B$4:INDIRECT("$B"&amp;(ROW()-1))=EloDataCalc[[#This Row],[Loser]]),EloDataCalc[Game Number]),0),0),0)</f>
        <v>153</v>
      </c>
      <c r="L179" s="66">
        <f ca="1">IFERROR(IF(ROW()&gt;ROW(EloDataCalc[#Headers])+1,_xlfn.IFNA(LOOKUP(2,1/($J$4:INDIRECT("$K"&amp;(ROW()-1))=EloDataCalc[[#This Row],[Loser]]),EloDataCalc[Game Number]),0),0),0)</f>
        <v>173</v>
      </c>
      <c r="M179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1963.0601771896822</v>
      </c>
      <c r="N179" s="66">
        <f ca="1">10^(EloDataCalc[Loser Last ELO]/400)</f>
        <v>80844.493220187956</v>
      </c>
      <c r="O179" s="68">
        <f ca="1">EloDataCalc[Loser Rating]/(EloDataCalc[Winner Rating]+EloDataCalc[Loser Rating])</f>
        <v>0.19659618835475365</v>
      </c>
      <c r="P179" s="16">
        <f ca="1">kFactor[]*(0-EloDataCalc[Loser Expected Score])</f>
        <v>-5.8978856506426096</v>
      </c>
      <c r="Q179" s="21">
        <f ca="1">EloDataCalc[Loser Last ELO]+EloDataCalc[[#This Row],[Loser Elo Change]]</f>
        <v>1957.1622915390396</v>
      </c>
      <c r="R179" s="4"/>
      <c r="T179" s="56">
        <f ca="1">IF(ROW()=ROW(Elos[[#Headers],[Selected Player Elo Change]])+1,2000,HLOOKUP(PlayerDashPlayer,Elos[#All],ROW()-1,FALSE))</f>
        <v>2213.5015806254446</v>
      </c>
      <c r="U179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Elo]],NA())),U178))</f>
        <v>2213.5015806254446</v>
      </c>
      <c r="V179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Elo]],NA())),V178))</f>
        <v>2213.5015806254446</v>
      </c>
      <c r="W179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Elo]],NA())),W178))</f>
        <v>1957.1622915390396</v>
      </c>
      <c r="X179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Elo]],NA())),X178))</f>
        <v>2155.7620213338223</v>
      </c>
      <c r="Y179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Elo]],NA())),Y178))</f>
        <v>2041.7951973270124</v>
      </c>
      <c r="Z179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Elo]],NA())),Z178))</f>
        <v>2002.0452438436055</v>
      </c>
      <c r="AA179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Elo]],NA())),AA178))</f>
        <v>1954.093173471314</v>
      </c>
      <c r="AB179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Elo]],NA())),AB178))</f>
        <v>1965.4365220627003</v>
      </c>
      <c r="AC179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Elo]],NA())),AC178))</f>
        <v>1912.8862097597939</v>
      </c>
      <c r="AD179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Elo]],NA())),AD178))</f>
        <v>1918.3428512672592</v>
      </c>
      <c r="AE179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Elo]],NA())),AE178))</f>
        <v>1956.6765157011398</v>
      </c>
      <c r="AF179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Elo]],NA())),AF178))</f>
        <v>1985.3437082147036</v>
      </c>
      <c r="AG179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Elo]],NA())),AG178))</f>
        <v>1980.9261994809697</v>
      </c>
      <c r="AH179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Elo]],NA())),AH178))</f>
        <v>2027.5275221968514</v>
      </c>
      <c r="AI179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Elo]],NA())),AI178))</f>
        <v>1929.7026484469404</v>
      </c>
      <c r="AJ179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Elo]],NA())),AJ178))</f>
        <v>2000.1952605247079</v>
      </c>
      <c r="AK179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Elo]],NA())),AK178))</f>
        <v>2013.703054402866</v>
      </c>
      <c r="AL179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Elo]],NA())),AL178))</f>
        <v>1971.275636231378</v>
      </c>
      <c r="AM179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Elo]],NA())),AM178))</f>
        <v>1984.4045980097367</v>
      </c>
      <c r="AN179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Elo]],NA())),AN178))</f>
        <v>2029.2197655607163</v>
      </c>
      <c r="AO179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Elo]],NA())),AO178))</f>
        <v>2000</v>
      </c>
    </row>
    <row r="180" spans="1:41" ht="13">
      <c r="A180" s="25">
        <f>GameData[Game Number]</f>
        <v>177</v>
      </c>
      <c r="B180" s="66" t="str">
        <f>GameData[Winner]</f>
        <v>Ricky</v>
      </c>
      <c r="C180" s="66">
        <f ca="1">IFERROR(IF(ROW()&gt;ROW(EloDataCalc[#Headers])+1,_xlfn.IFNA(LOOKUP(2,1/($B$4:INDIRECT("$B"&amp;(ROW()-1))=EloDataCalc[[#This Row],[Winner]]),EloDataCalc[Game Number]),0),0),0)</f>
        <v>176</v>
      </c>
      <c r="D180" s="66">
        <f ca="1">IFERROR(IF(ROW()&gt;ROW(EloDataCalc[#Headers])+1,_xlfn.IFNA(LOOKUP(2,1/($J$4:INDIRECT("$K"&amp;(ROW()-1))=EloDataCalc[[#This Row],[Winner]]),EloDataCalc[Game Number]),0),0),0)</f>
        <v>153</v>
      </c>
      <c r="E180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2213.5015806254446</v>
      </c>
      <c r="F180" s="66">
        <f ca="1">10^(EloDataCalc[Winner Last ELO]/400)</f>
        <v>341785.74980180972</v>
      </c>
      <c r="G180" s="68">
        <f ca="1">EloDataCalc[Winner Rating]/(EloDataCalc[Winner Rating]+EloDataCalc[Loser Rating])</f>
        <v>0.81390821236123068</v>
      </c>
      <c r="H180" s="16">
        <f ca="1">+kFactor[]*(1-EloDataCalc[Winner Expected Score])</f>
        <v>5.5827536291630793</v>
      </c>
      <c r="I180" s="21">
        <f ca="1">EloDataCalc[Winner Last ELO]+EloDataCalc[[#This Row],[Winner Elo Change]]</f>
        <v>2219.0843342546077</v>
      </c>
      <c r="J180" s="66" t="str">
        <f>GameData[Loser]</f>
        <v>Jim</v>
      </c>
      <c r="K180" s="66">
        <f ca="1">IFERROR(IF(ROW()&gt;ROW(EloDataCalc[#Headers])+1,_xlfn.IFNA(LOOKUP(2,1/($B$4:INDIRECT("$B"&amp;(ROW()-1))=EloDataCalc[[#This Row],[Loser]]),EloDataCalc[Game Number]),0),0),0)</f>
        <v>153</v>
      </c>
      <c r="L180" s="66">
        <f ca="1">IFERROR(IF(ROW()&gt;ROW(EloDataCalc[#Headers])+1,_xlfn.IFNA(LOOKUP(2,1/($J$4:INDIRECT("$K"&amp;(ROW()-1))=EloDataCalc[[#This Row],[Loser]]),EloDataCalc[Game Number]),0),0),0)</f>
        <v>176</v>
      </c>
      <c r="M180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1957.1622915390396</v>
      </c>
      <c r="N180" s="66">
        <f ca="1">10^(EloDataCalc[Loser Last ELO]/400)</f>
        <v>78145.815712506024</v>
      </c>
      <c r="O180" s="68">
        <f ca="1">EloDataCalc[Loser Rating]/(EloDataCalc[Winner Rating]+EloDataCalc[Loser Rating])</f>
        <v>0.18609178763876941</v>
      </c>
      <c r="P180" s="16">
        <f ca="1">kFactor[]*(0-EloDataCalc[Loser Expected Score])</f>
        <v>-5.5827536291630819</v>
      </c>
      <c r="Q180" s="21">
        <f ca="1">EloDataCalc[Loser Last ELO]+EloDataCalc[[#This Row],[Loser Elo Change]]</f>
        <v>1951.5795379098765</v>
      </c>
      <c r="R180" s="4"/>
      <c r="T180" s="56">
        <f ca="1">IF(ROW()=ROW(Elos[[#Headers],[Selected Player Elo Change]])+1,2000,HLOOKUP(PlayerDashPlayer,Elos[#All],ROW()-1,FALSE))</f>
        <v>2219.0843342546077</v>
      </c>
      <c r="U180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Elo]],NA())),U179))</f>
        <v>2219.0843342546077</v>
      </c>
      <c r="V180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Elo]],NA())),V179))</f>
        <v>2219.0843342546077</v>
      </c>
      <c r="W180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Elo]],NA())),W179))</f>
        <v>1951.5795379098765</v>
      </c>
      <c r="X180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Elo]],NA())),X179))</f>
        <v>2155.7620213338223</v>
      </c>
      <c r="Y180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Elo]],NA())),Y179))</f>
        <v>2041.7951973270124</v>
      </c>
      <c r="Z180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Elo]],NA())),Z179))</f>
        <v>2002.0452438436055</v>
      </c>
      <c r="AA180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Elo]],NA())),AA179))</f>
        <v>1954.093173471314</v>
      </c>
      <c r="AB180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Elo]],NA())),AB179))</f>
        <v>1965.4365220627003</v>
      </c>
      <c r="AC180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Elo]],NA())),AC179))</f>
        <v>1912.8862097597939</v>
      </c>
      <c r="AD180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Elo]],NA())),AD179))</f>
        <v>1918.3428512672592</v>
      </c>
      <c r="AE180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Elo]],NA())),AE179))</f>
        <v>1956.6765157011398</v>
      </c>
      <c r="AF180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Elo]],NA())),AF179))</f>
        <v>1985.3437082147036</v>
      </c>
      <c r="AG180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Elo]],NA())),AG179))</f>
        <v>1980.9261994809697</v>
      </c>
      <c r="AH180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Elo]],NA())),AH179))</f>
        <v>2027.5275221968514</v>
      </c>
      <c r="AI180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Elo]],NA())),AI179))</f>
        <v>1929.7026484469404</v>
      </c>
      <c r="AJ180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Elo]],NA())),AJ179))</f>
        <v>2000.1952605247079</v>
      </c>
      <c r="AK180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Elo]],NA())),AK179))</f>
        <v>2013.703054402866</v>
      </c>
      <c r="AL180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Elo]],NA())),AL179))</f>
        <v>1971.275636231378</v>
      </c>
      <c r="AM180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Elo]],NA())),AM179))</f>
        <v>1984.4045980097367</v>
      </c>
      <c r="AN180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Elo]],NA())),AN179))</f>
        <v>2029.2197655607163</v>
      </c>
      <c r="AO180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Elo]],NA())),AO179))</f>
        <v>2000</v>
      </c>
    </row>
    <row r="181" spans="1:41" ht="13">
      <c r="A181" s="25">
        <f>GameData[Game Number]</f>
        <v>178</v>
      </c>
      <c r="B181" s="66" t="str">
        <f>GameData[Winner]</f>
        <v>Ricky</v>
      </c>
      <c r="C181" s="66">
        <f ca="1">IFERROR(IF(ROW()&gt;ROW(EloDataCalc[#Headers])+1,_xlfn.IFNA(LOOKUP(2,1/($B$4:INDIRECT("$B"&amp;(ROW()-1))=EloDataCalc[[#This Row],[Winner]]),EloDataCalc[Game Number]),0),0),0)</f>
        <v>177</v>
      </c>
      <c r="D181" s="66">
        <f ca="1">IFERROR(IF(ROW()&gt;ROW(EloDataCalc[#Headers])+1,_xlfn.IFNA(LOOKUP(2,1/($J$4:INDIRECT("$K"&amp;(ROW()-1))=EloDataCalc[[#This Row],[Winner]]),EloDataCalc[Game Number]),0),0),0)</f>
        <v>153</v>
      </c>
      <c r="E181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2219.0843342546077</v>
      </c>
      <c r="F181" s="66">
        <f ca="1">10^(EloDataCalc[Winner Last ELO]/400)</f>
        <v>352948.08968255651</v>
      </c>
      <c r="G181" s="68">
        <f ca="1">EloDataCalc[Winner Rating]/(EloDataCalc[Winner Rating]+EloDataCalc[Loser Rating])</f>
        <v>0.82344748228953712</v>
      </c>
      <c r="H181" s="16">
        <f ca="1">+kFactor[]*(1-EloDataCalc[Winner Expected Score])</f>
        <v>5.296575531313886</v>
      </c>
      <c r="I181" s="21">
        <f ca="1">EloDataCalc[Winner Last ELO]+EloDataCalc[[#This Row],[Winner Elo Change]]</f>
        <v>2224.3809097859216</v>
      </c>
      <c r="J181" s="66" t="str">
        <f>GameData[Loser]</f>
        <v>Jim</v>
      </c>
      <c r="K181" s="66">
        <f ca="1">IFERROR(IF(ROW()&gt;ROW(EloDataCalc[#Headers])+1,_xlfn.IFNA(LOOKUP(2,1/($B$4:INDIRECT("$B"&amp;(ROW()-1))=EloDataCalc[[#This Row],[Loser]]),EloDataCalc[Game Number]),0),0),0)</f>
        <v>153</v>
      </c>
      <c r="L181" s="66">
        <f ca="1">IFERROR(IF(ROW()&gt;ROW(EloDataCalc[#Headers])+1,_xlfn.IFNA(LOOKUP(2,1/($J$4:INDIRECT("$K"&amp;(ROW()-1))=EloDataCalc[[#This Row],[Loser]]),EloDataCalc[Game Number]),0),0),0)</f>
        <v>177</v>
      </c>
      <c r="M181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1951.5795379098765</v>
      </c>
      <c r="N181" s="66">
        <f ca="1">10^(EloDataCalc[Loser Last ELO]/400)</f>
        <v>75674.37534849743</v>
      </c>
      <c r="O181" s="68">
        <f ca="1">EloDataCalc[Loser Rating]/(EloDataCalc[Winner Rating]+EloDataCalc[Loser Rating])</f>
        <v>0.17655251771046293</v>
      </c>
      <c r="P181" s="16">
        <f ca="1">kFactor[]*(0-EloDataCalc[Loser Expected Score])</f>
        <v>-5.2965755313138878</v>
      </c>
      <c r="Q181" s="21">
        <f ca="1">EloDataCalc[Loser Last ELO]+EloDataCalc[[#This Row],[Loser Elo Change]]</f>
        <v>1946.2829623785626</v>
      </c>
      <c r="R181" s="4"/>
      <c r="T181" s="56">
        <f ca="1">IF(ROW()=ROW(Elos[[#Headers],[Selected Player Elo Change]])+1,2000,HLOOKUP(PlayerDashPlayer,Elos[#All],ROW()-1,FALSE))</f>
        <v>2224.3809097859216</v>
      </c>
      <c r="U181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Elo]],NA())),U180))</f>
        <v>2224.3809097859216</v>
      </c>
      <c r="V181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Elo]],NA())),V180))</f>
        <v>2224.3809097859216</v>
      </c>
      <c r="W181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Elo]],NA())),W180))</f>
        <v>1946.2829623785626</v>
      </c>
      <c r="X181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Elo]],NA())),X180))</f>
        <v>2155.7620213338223</v>
      </c>
      <c r="Y181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Elo]],NA())),Y180))</f>
        <v>2041.7951973270124</v>
      </c>
      <c r="Z181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Elo]],NA())),Z180))</f>
        <v>2002.0452438436055</v>
      </c>
      <c r="AA181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Elo]],NA())),AA180))</f>
        <v>1954.093173471314</v>
      </c>
      <c r="AB181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Elo]],NA())),AB180))</f>
        <v>1965.4365220627003</v>
      </c>
      <c r="AC181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Elo]],NA())),AC180))</f>
        <v>1912.8862097597939</v>
      </c>
      <c r="AD181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Elo]],NA())),AD180))</f>
        <v>1918.3428512672592</v>
      </c>
      <c r="AE181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Elo]],NA())),AE180))</f>
        <v>1956.6765157011398</v>
      </c>
      <c r="AF181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Elo]],NA())),AF180))</f>
        <v>1985.3437082147036</v>
      </c>
      <c r="AG181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Elo]],NA())),AG180))</f>
        <v>1980.9261994809697</v>
      </c>
      <c r="AH181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Elo]],NA())),AH180))</f>
        <v>2027.5275221968514</v>
      </c>
      <c r="AI181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Elo]],NA())),AI180))</f>
        <v>1929.7026484469404</v>
      </c>
      <c r="AJ181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Elo]],NA())),AJ180))</f>
        <v>2000.1952605247079</v>
      </c>
      <c r="AK181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Elo]],NA())),AK180))</f>
        <v>2013.703054402866</v>
      </c>
      <c r="AL181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Elo]],NA())),AL180))</f>
        <v>1971.275636231378</v>
      </c>
      <c r="AM181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Elo]],NA())),AM180))</f>
        <v>1984.4045980097367</v>
      </c>
      <c r="AN181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Elo]],NA())),AN180))</f>
        <v>2029.2197655607163</v>
      </c>
      <c r="AO181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Elo]],NA())),AO180))</f>
        <v>2000</v>
      </c>
    </row>
    <row r="182" spans="1:41" ht="13">
      <c r="A182" s="25">
        <f>GameData[Game Number]</f>
        <v>179</v>
      </c>
      <c r="B182" s="66" t="str">
        <f>GameData[Winner]</f>
        <v>Clayton</v>
      </c>
      <c r="C182" s="66">
        <f ca="1">IFERROR(IF(ROW()&gt;ROW(EloDataCalc[#Headers])+1,_xlfn.IFNA(LOOKUP(2,1/($B$4:INDIRECT("$B"&amp;(ROW()-1))=EloDataCalc[[#This Row],[Winner]]),EloDataCalc[Game Number]),0),0),0)</f>
        <v>166</v>
      </c>
      <c r="D182" s="66">
        <f ca="1">IFERROR(IF(ROW()&gt;ROW(EloDataCalc[#Headers])+1,_xlfn.IFNA(LOOKUP(2,1/($J$4:INDIRECT("$K"&amp;(ROW()-1))=EloDataCalc[[#This Row],[Winner]]),EloDataCalc[Game Number]),0),0),0)</f>
        <v>175</v>
      </c>
      <c r="E182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1965.4365220627003</v>
      </c>
      <c r="F182" s="66">
        <f ca="1">10^(EloDataCalc[Winner Last ELO]/400)</f>
        <v>81957.991182252605</v>
      </c>
      <c r="G182" s="68">
        <f ca="1">EloDataCalc[Winner Rating]/(EloDataCalc[Winner Rating]+EloDataCalc[Loser Rating])</f>
        <v>0.47772331963221382</v>
      </c>
      <c r="H182" s="16">
        <f ca="1">+kFactor[]*(1-EloDataCalc[Winner Expected Score])</f>
        <v>15.668300411033586</v>
      </c>
      <c r="I182" s="21">
        <f ca="1">EloDataCalc[Winner Last ELO]+EloDataCalc[[#This Row],[Winner Elo Change]]</f>
        <v>1981.104822473734</v>
      </c>
      <c r="J182" s="66" t="str">
        <f>GameData[Loser]</f>
        <v>Steven</v>
      </c>
      <c r="K182" s="66">
        <f ca="1">IFERROR(IF(ROW()&gt;ROW(EloDataCalc[#Headers])+1,_xlfn.IFNA(LOOKUP(2,1/($B$4:INDIRECT("$B"&amp;(ROW()-1))=EloDataCalc[[#This Row],[Loser]]),EloDataCalc[Game Number]),0),0),0)</f>
        <v>161</v>
      </c>
      <c r="L182" s="66">
        <f ca="1">IFERROR(IF(ROW()&gt;ROW(EloDataCalc[#Headers])+1,_xlfn.IFNA(LOOKUP(2,1/($J$4:INDIRECT("$K"&amp;(ROW()-1))=EloDataCalc[[#This Row],[Loser]]),EloDataCalc[Game Number]),0),0),0)</f>
        <v>162</v>
      </c>
      <c r="M182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1980.9261994809697</v>
      </c>
      <c r="N182" s="66">
        <f ca="1">10^(EloDataCalc[Loser Last ELO]/400)</f>
        <v>89601.545089390624</v>
      </c>
      <c r="O182" s="68">
        <f ca="1">EloDataCalc[Loser Rating]/(EloDataCalc[Winner Rating]+EloDataCalc[Loser Rating])</f>
        <v>0.52227668036778607</v>
      </c>
      <c r="P182" s="16">
        <f ca="1">kFactor[]*(0-EloDataCalc[Loser Expected Score])</f>
        <v>-15.668300411033583</v>
      </c>
      <c r="Q182" s="21">
        <f ca="1">EloDataCalc[Loser Last ELO]+EloDataCalc[[#This Row],[Loser Elo Change]]</f>
        <v>1965.257899069936</v>
      </c>
      <c r="R182" s="4"/>
      <c r="T182" s="56">
        <f ca="1">IF(ROW()=ROW(Elos[[#Headers],[Selected Player Elo Change]])+1,2000,HLOOKUP(PlayerDashPlayer,Elos[#All],ROW()-1,FALSE))</f>
        <v>2224.3809097859216</v>
      </c>
      <c r="U182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Elo]],NA())),U181))</f>
        <v>2224.3809097859216</v>
      </c>
      <c r="V182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Elo]],NA())),V181))</f>
        <v>2224.3809097859216</v>
      </c>
      <c r="W182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Elo]],NA())),W181))</f>
        <v>1946.2829623785626</v>
      </c>
      <c r="X182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Elo]],NA())),X181))</f>
        <v>2155.7620213338223</v>
      </c>
      <c r="Y182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Elo]],NA())),Y181))</f>
        <v>2041.7951973270124</v>
      </c>
      <c r="Z182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Elo]],NA())),Z181))</f>
        <v>2002.0452438436055</v>
      </c>
      <c r="AA182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Elo]],NA())),AA181))</f>
        <v>1954.093173471314</v>
      </c>
      <c r="AB182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Elo]],NA())),AB181))</f>
        <v>1981.104822473734</v>
      </c>
      <c r="AC182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Elo]],NA())),AC181))</f>
        <v>1912.8862097597939</v>
      </c>
      <c r="AD182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Elo]],NA())),AD181))</f>
        <v>1918.3428512672592</v>
      </c>
      <c r="AE182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Elo]],NA())),AE181))</f>
        <v>1956.6765157011398</v>
      </c>
      <c r="AF182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Elo]],NA())),AF181))</f>
        <v>1985.3437082147036</v>
      </c>
      <c r="AG182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Elo]],NA())),AG181))</f>
        <v>1965.257899069936</v>
      </c>
      <c r="AH182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Elo]],NA())),AH181))</f>
        <v>2027.5275221968514</v>
      </c>
      <c r="AI182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Elo]],NA())),AI181))</f>
        <v>1929.7026484469404</v>
      </c>
      <c r="AJ182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Elo]],NA())),AJ181))</f>
        <v>2000.1952605247079</v>
      </c>
      <c r="AK182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Elo]],NA())),AK181))</f>
        <v>2013.703054402866</v>
      </c>
      <c r="AL182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Elo]],NA())),AL181))</f>
        <v>1971.275636231378</v>
      </c>
      <c r="AM182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Elo]],NA())),AM181))</f>
        <v>1984.4045980097367</v>
      </c>
      <c r="AN182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Elo]],NA())),AN181))</f>
        <v>2029.2197655607163</v>
      </c>
      <c r="AO182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Elo]],NA())),AO181))</f>
        <v>2000</v>
      </c>
    </row>
    <row r="183" spans="1:41" ht="13">
      <c r="A183" s="25">
        <f>GameData[Game Number]</f>
        <v>180</v>
      </c>
      <c r="B183" s="66" t="str">
        <f>GameData[Winner]</f>
        <v>Jason K</v>
      </c>
      <c r="C183" s="66">
        <f ca="1">IFERROR(IF(ROW()&gt;ROW(EloDataCalc[#Headers])+1,_xlfn.IFNA(LOOKUP(2,1/($B$4:INDIRECT("$B"&amp;(ROW()-1))=EloDataCalc[[#This Row],[Winner]]),EloDataCalc[Game Number]),0),0),0)</f>
        <v>169</v>
      </c>
      <c r="D183" s="66">
        <f ca="1">IFERROR(IF(ROW()&gt;ROW(EloDataCalc[#Headers])+1,_xlfn.IFNA(LOOKUP(2,1/($J$4:INDIRECT("$K"&amp;(ROW()-1))=EloDataCalc[[#This Row],[Winner]]),EloDataCalc[Game Number]),0),0),0)</f>
        <v>166</v>
      </c>
      <c r="E183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2041.7951973270124</v>
      </c>
      <c r="F183" s="66">
        <f ca="1">10^(EloDataCalc[Winner Last ELO]/400)</f>
        <v>127200.25832970926</v>
      </c>
      <c r="G183" s="68">
        <f ca="1">EloDataCalc[Winner Rating]/(EloDataCalc[Winner Rating]+EloDataCalc[Loser Rating])</f>
        <v>0.67054451151867711</v>
      </c>
      <c r="H183" s="16">
        <f ca="1">+kFactor[]*(1-EloDataCalc[Winner Expected Score])</f>
        <v>9.883664654439686</v>
      </c>
      <c r="I183" s="21">
        <f ca="1">EloDataCalc[Winner Last ELO]+EloDataCalc[[#This Row],[Winner Elo Change]]</f>
        <v>2051.678861981452</v>
      </c>
      <c r="J183" s="66" t="str">
        <f>GameData[Loser]</f>
        <v>Jason T</v>
      </c>
      <c r="K183" s="66">
        <f ca="1">IFERROR(IF(ROW()&gt;ROW(EloDataCalc[#Headers])+1,_xlfn.IFNA(LOOKUP(2,1/($B$4:INDIRECT("$B"&amp;(ROW()-1))=EloDataCalc[[#This Row],[Loser]]),EloDataCalc[Game Number]),0),0),0)</f>
        <v>170</v>
      </c>
      <c r="L183" s="66">
        <f ca="1">IFERROR(IF(ROW()&gt;ROW(EloDataCalc[#Headers])+1,_xlfn.IFNA(LOOKUP(2,1/($J$4:INDIRECT("$K"&amp;(ROW()-1))=EloDataCalc[[#This Row],[Loser]]),EloDataCalc[Game Number]),0),0),0)</f>
        <v>169</v>
      </c>
      <c r="M183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1918.3428512672592</v>
      </c>
      <c r="N183" s="66">
        <f ca="1">10^(EloDataCalc[Loser Last ELO]/400)</f>
        <v>62496.706069597814</v>
      </c>
      <c r="O183" s="68">
        <f ca="1">EloDataCalc[Loser Rating]/(EloDataCalc[Winner Rating]+EloDataCalc[Loser Rating])</f>
        <v>0.32945548848132278</v>
      </c>
      <c r="P183" s="16">
        <f ca="1">kFactor[]*(0-EloDataCalc[Loser Expected Score])</f>
        <v>-9.8836646544396842</v>
      </c>
      <c r="Q183" s="21">
        <f ca="1">EloDataCalc[Loser Last ELO]+EloDataCalc[[#This Row],[Loser Elo Change]]</f>
        <v>1908.4591866128196</v>
      </c>
      <c r="R183" s="4"/>
      <c r="T183" s="56">
        <f ca="1">IF(ROW()=ROW(Elos[[#Headers],[Selected Player Elo Change]])+1,2000,HLOOKUP(PlayerDashPlayer,Elos[#All],ROW()-1,FALSE))</f>
        <v>2224.3809097859216</v>
      </c>
      <c r="U183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Elo]],NA())),U182))</f>
        <v>2224.3809097859216</v>
      </c>
      <c r="V183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Elo]],NA())),V182))</f>
        <v>2224.3809097859216</v>
      </c>
      <c r="W183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Elo]],NA())),W182))</f>
        <v>1946.2829623785626</v>
      </c>
      <c r="X183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Elo]],NA())),X182))</f>
        <v>2155.7620213338223</v>
      </c>
      <c r="Y183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Elo]],NA())),Y182))</f>
        <v>2051.678861981452</v>
      </c>
      <c r="Z183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Elo]],NA())),Z182))</f>
        <v>2002.0452438436055</v>
      </c>
      <c r="AA183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Elo]],NA())),AA182))</f>
        <v>1954.093173471314</v>
      </c>
      <c r="AB183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Elo]],NA())),AB182))</f>
        <v>1981.104822473734</v>
      </c>
      <c r="AC183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Elo]],NA())),AC182))</f>
        <v>1912.8862097597939</v>
      </c>
      <c r="AD183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Elo]],NA())),AD182))</f>
        <v>1908.4591866128196</v>
      </c>
      <c r="AE183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Elo]],NA())),AE182))</f>
        <v>1956.6765157011398</v>
      </c>
      <c r="AF183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Elo]],NA())),AF182))</f>
        <v>1985.3437082147036</v>
      </c>
      <c r="AG183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Elo]],NA())),AG182))</f>
        <v>1965.257899069936</v>
      </c>
      <c r="AH183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Elo]],NA())),AH182))</f>
        <v>2027.5275221968514</v>
      </c>
      <c r="AI183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Elo]],NA())),AI182))</f>
        <v>1929.7026484469404</v>
      </c>
      <c r="AJ183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Elo]],NA())),AJ182))</f>
        <v>2000.1952605247079</v>
      </c>
      <c r="AK183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Elo]],NA())),AK182))</f>
        <v>2013.703054402866</v>
      </c>
      <c r="AL183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Elo]],NA())),AL182))</f>
        <v>1971.275636231378</v>
      </c>
      <c r="AM183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Elo]],NA())),AM182))</f>
        <v>1984.4045980097367</v>
      </c>
      <c r="AN183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Elo]],NA())),AN182))</f>
        <v>2029.2197655607163</v>
      </c>
      <c r="AO183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Elo]],NA())),AO182))</f>
        <v>2000</v>
      </c>
    </row>
    <row r="184" spans="1:41" ht="13">
      <c r="A184" s="25">
        <f>GameData[Game Number]</f>
        <v>181</v>
      </c>
      <c r="B184" s="66" t="str">
        <f>GameData[Winner]</f>
        <v>Jason T</v>
      </c>
      <c r="C184" s="66">
        <f ca="1">IFERROR(IF(ROW()&gt;ROW(EloDataCalc[#Headers])+1,_xlfn.IFNA(LOOKUP(2,1/($B$4:INDIRECT("$B"&amp;(ROW()-1))=EloDataCalc[[#This Row],[Winner]]),EloDataCalc[Game Number]),0),0),0)</f>
        <v>170</v>
      </c>
      <c r="D184" s="66">
        <f ca="1">IFERROR(IF(ROW()&gt;ROW(EloDataCalc[#Headers])+1,_xlfn.IFNA(LOOKUP(2,1/($J$4:INDIRECT("$K"&amp;(ROW()-1))=EloDataCalc[[#This Row],[Winner]]),EloDataCalc[Game Number]),0),0),0)</f>
        <v>180</v>
      </c>
      <c r="E184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1908.4591866128196</v>
      </c>
      <c r="F184" s="66">
        <f ca="1">10^(EloDataCalc[Winner Last ELO]/400)</f>
        <v>59040.219920347452</v>
      </c>
      <c r="G184" s="68">
        <f ca="1">EloDataCalc[Winner Rating]/(EloDataCalc[Winner Rating]+EloDataCalc[Loser Rating])</f>
        <v>0.30482225521427958</v>
      </c>
      <c r="H184" s="16">
        <f ca="1">+kFactor[]*(1-EloDataCalc[Winner Expected Score])</f>
        <v>20.855332343571611</v>
      </c>
      <c r="I184" s="21">
        <f ca="1">EloDataCalc[Winner Last ELO]+EloDataCalc[[#This Row],[Winner Elo Change]]</f>
        <v>1929.3145189563913</v>
      </c>
      <c r="J184" s="66" t="str">
        <f>GameData[Loser]</f>
        <v>Jason K</v>
      </c>
      <c r="K184" s="66">
        <f ca="1">IFERROR(IF(ROW()&gt;ROW(EloDataCalc[#Headers])+1,_xlfn.IFNA(LOOKUP(2,1/($B$4:INDIRECT("$B"&amp;(ROW()-1))=EloDataCalc[[#This Row],[Loser]]),EloDataCalc[Game Number]),0),0),0)</f>
        <v>180</v>
      </c>
      <c r="L184" s="66">
        <f ca="1">IFERROR(IF(ROW()&gt;ROW(EloDataCalc[#Headers])+1,_xlfn.IFNA(LOOKUP(2,1/($J$4:INDIRECT("$K"&amp;(ROW()-1))=EloDataCalc[[#This Row],[Loser]]),EloDataCalc[Game Number]),0),0),0)</f>
        <v>166</v>
      </c>
      <c r="M184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2051.678861981452</v>
      </c>
      <c r="N184" s="66">
        <f ca="1">10^(EloDataCalc[Loser Last ELO]/400)</f>
        <v>134647.14676763996</v>
      </c>
      <c r="O184" s="68">
        <f ca="1">EloDataCalc[Loser Rating]/(EloDataCalc[Winner Rating]+EloDataCalc[Loser Rating])</f>
        <v>0.69517774478572048</v>
      </c>
      <c r="P184" s="16">
        <f ca="1">kFactor[]*(0-EloDataCalc[Loser Expected Score])</f>
        <v>-20.855332343571614</v>
      </c>
      <c r="Q184" s="21">
        <f ca="1">EloDataCalc[Loser Last ELO]+EloDataCalc[[#This Row],[Loser Elo Change]]</f>
        <v>2030.8235296378803</v>
      </c>
      <c r="R184" s="4"/>
      <c r="T184" s="56">
        <f ca="1">IF(ROW()=ROW(Elos[[#Headers],[Selected Player Elo Change]])+1,2000,HLOOKUP(PlayerDashPlayer,Elos[#All],ROW()-1,FALSE))</f>
        <v>2224.3809097859216</v>
      </c>
      <c r="U184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Elo]],NA())),U183))</f>
        <v>2224.3809097859216</v>
      </c>
      <c r="V184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Elo]],NA())),V183))</f>
        <v>2224.3809097859216</v>
      </c>
      <c r="W184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Elo]],NA())),W183))</f>
        <v>1946.2829623785626</v>
      </c>
      <c r="X184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Elo]],NA())),X183))</f>
        <v>2155.7620213338223</v>
      </c>
      <c r="Y184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Elo]],NA())),Y183))</f>
        <v>2030.8235296378803</v>
      </c>
      <c r="Z184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Elo]],NA())),Z183))</f>
        <v>2002.0452438436055</v>
      </c>
      <c r="AA184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Elo]],NA())),AA183))</f>
        <v>1954.093173471314</v>
      </c>
      <c r="AB184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Elo]],NA())),AB183))</f>
        <v>1981.104822473734</v>
      </c>
      <c r="AC184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Elo]],NA())),AC183))</f>
        <v>1912.8862097597939</v>
      </c>
      <c r="AD184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Elo]],NA())),AD183))</f>
        <v>1929.3145189563913</v>
      </c>
      <c r="AE184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Elo]],NA())),AE183))</f>
        <v>1956.6765157011398</v>
      </c>
      <c r="AF184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Elo]],NA())),AF183))</f>
        <v>1985.3437082147036</v>
      </c>
      <c r="AG184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Elo]],NA())),AG183))</f>
        <v>1965.257899069936</v>
      </c>
      <c r="AH184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Elo]],NA())),AH183))</f>
        <v>2027.5275221968514</v>
      </c>
      <c r="AI184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Elo]],NA())),AI183))</f>
        <v>1929.7026484469404</v>
      </c>
      <c r="AJ184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Elo]],NA())),AJ183))</f>
        <v>2000.1952605247079</v>
      </c>
      <c r="AK184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Elo]],NA())),AK183))</f>
        <v>2013.703054402866</v>
      </c>
      <c r="AL184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Elo]],NA())),AL183))</f>
        <v>1971.275636231378</v>
      </c>
      <c r="AM184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Elo]],NA())),AM183))</f>
        <v>1984.4045980097367</v>
      </c>
      <c r="AN184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Elo]],NA())),AN183))</f>
        <v>2029.2197655607163</v>
      </c>
      <c r="AO184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Elo]],NA())),AO183))</f>
        <v>2000</v>
      </c>
    </row>
    <row r="185" spans="1:41" ht="13">
      <c r="A185" s="25">
        <f>GameData[Game Number]</f>
        <v>182</v>
      </c>
      <c r="B185" s="66" t="str">
        <f>GameData[Winner]</f>
        <v>Jason K</v>
      </c>
      <c r="C185" s="66">
        <f ca="1">IFERROR(IF(ROW()&gt;ROW(EloDataCalc[#Headers])+1,_xlfn.IFNA(LOOKUP(2,1/($B$4:INDIRECT("$B"&amp;(ROW()-1))=EloDataCalc[[#This Row],[Winner]]),EloDataCalc[Game Number]),0),0),0)</f>
        <v>180</v>
      </c>
      <c r="D185" s="66">
        <f ca="1">IFERROR(IF(ROW()&gt;ROW(EloDataCalc[#Headers])+1,_xlfn.IFNA(LOOKUP(2,1/($J$4:INDIRECT("$K"&amp;(ROW()-1))=EloDataCalc[[#This Row],[Winner]]),EloDataCalc[Game Number]),0),0),0)</f>
        <v>181</v>
      </c>
      <c r="E185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2030.8235296378803</v>
      </c>
      <c r="F185" s="66">
        <f ca="1">10^(EloDataCalc[Winner Last ELO]/400)</f>
        <v>119414.98381013925</v>
      </c>
      <c r="G185" s="68">
        <f ca="1">EloDataCalc[Winner Rating]/(EloDataCalc[Winner Rating]+EloDataCalc[Loser Rating])</f>
        <v>0.64206378150620746</v>
      </c>
      <c r="H185" s="16">
        <f ca="1">+kFactor[]*(1-EloDataCalc[Winner Expected Score])</f>
        <v>10.738086554813776</v>
      </c>
      <c r="I185" s="21">
        <f ca="1">EloDataCalc[Winner Last ELO]+EloDataCalc[[#This Row],[Winner Elo Change]]</f>
        <v>2041.5616161926941</v>
      </c>
      <c r="J185" s="66" t="str">
        <f>GameData[Loser]</f>
        <v>Jason T</v>
      </c>
      <c r="K185" s="66">
        <f ca="1">IFERROR(IF(ROW()&gt;ROW(EloDataCalc[#Headers])+1,_xlfn.IFNA(LOOKUP(2,1/($B$4:INDIRECT("$B"&amp;(ROW()-1))=EloDataCalc[[#This Row],[Loser]]),EloDataCalc[Game Number]),0),0),0)</f>
        <v>181</v>
      </c>
      <c r="L185" s="66">
        <f ca="1">IFERROR(IF(ROW()&gt;ROW(EloDataCalc[#Headers])+1,_xlfn.IFNA(LOOKUP(2,1/($J$4:INDIRECT("$K"&amp;(ROW()-1))=EloDataCalc[[#This Row],[Loser]]),EloDataCalc[Game Number]),0),0),0)</f>
        <v>180</v>
      </c>
      <c r="M185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1929.3145189563913</v>
      </c>
      <c r="N185" s="66">
        <f ca="1">10^(EloDataCalc[Loser Last ELO]/400)</f>
        <v>66571.186489025582</v>
      </c>
      <c r="O185" s="68">
        <f ca="1">EloDataCalc[Loser Rating]/(EloDataCalc[Winner Rating]+EloDataCalc[Loser Rating])</f>
        <v>0.35793621849379259</v>
      </c>
      <c r="P185" s="16">
        <f ca="1">kFactor[]*(0-EloDataCalc[Loser Expected Score])</f>
        <v>-10.738086554813778</v>
      </c>
      <c r="Q185" s="21">
        <f ca="1">EloDataCalc[Loser Last ELO]+EloDataCalc[[#This Row],[Loser Elo Change]]</f>
        <v>1918.5764324015774</v>
      </c>
      <c r="R185" s="4"/>
      <c r="T185" s="56">
        <f ca="1">IF(ROW()=ROW(Elos[[#Headers],[Selected Player Elo Change]])+1,2000,HLOOKUP(PlayerDashPlayer,Elos[#All],ROW()-1,FALSE))</f>
        <v>2224.3809097859216</v>
      </c>
      <c r="U185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Elo]],NA())),U184))</f>
        <v>2224.3809097859216</v>
      </c>
      <c r="V185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Elo]],NA())),V184))</f>
        <v>2224.3809097859216</v>
      </c>
      <c r="W185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Elo]],NA())),W184))</f>
        <v>1946.2829623785626</v>
      </c>
      <c r="X185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Elo]],NA())),X184))</f>
        <v>2155.7620213338223</v>
      </c>
      <c r="Y185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Elo]],NA())),Y184))</f>
        <v>2041.5616161926941</v>
      </c>
      <c r="Z185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Elo]],NA())),Z184))</f>
        <v>2002.0452438436055</v>
      </c>
      <c r="AA185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Elo]],NA())),AA184))</f>
        <v>1954.093173471314</v>
      </c>
      <c r="AB185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Elo]],NA())),AB184))</f>
        <v>1981.104822473734</v>
      </c>
      <c r="AC185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Elo]],NA())),AC184))</f>
        <v>1912.8862097597939</v>
      </c>
      <c r="AD185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Elo]],NA())),AD184))</f>
        <v>1918.5764324015774</v>
      </c>
      <c r="AE185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Elo]],NA())),AE184))</f>
        <v>1956.6765157011398</v>
      </c>
      <c r="AF185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Elo]],NA())),AF184))</f>
        <v>1985.3437082147036</v>
      </c>
      <c r="AG185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Elo]],NA())),AG184))</f>
        <v>1965.257899069936</v>
      </c>
      <c r="AH185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Elo]],NA())),AH184))</f>
        <v>2027.5275221968514</v>
      </c>
      <c r="AI185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Elo]],NA())),AI184))</f>
        <v>1929.7026484469404</v>
      </c>
      <c r="AJ185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Elo]],NA())),AJ184))</f>
        <v>2000.1952605247079</v>
      </c>
      <c r="AK185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Elo]],NA())),AK184))</f>
        <v>2013.703054402866</v>
      </c>
      <c r="AL185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Elo]],NA())),AL184))</f>
        <v>1971.275636231378</v>
      </c>
      <c r="AM185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Elo]],NA())),AM184))</f>
        <v>1984.4045980097367</v>
      </c>
      <c r="AN185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Elo]],NA())),AN184))</f>
        <v>2029.2197655607163</v>
      </c>
      <c r="AO185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Elo]],NA())),AO184))</f>
        <v>2000</v>
      </c>
    </row>
    <row r="186" spans="1:41" ht="13">
      <c r="A186" s="25">
        <f>GameData[Game Number]</f>
        <v>183</v>
      </c>
      <c r="B186" s="66" t="str">
        <f>GameData[Winner]</f>
        <v>Ricky</v>
      </c>
      <c r="C186" s="66">
        <f ca="1">IFERROR(IF(ROW()&gt;ROW(EloDataCalc[#Headers])+1,_xlfn.IFNA(LOOKUP(2,1/($B$4:INDIRECT("$B"&amp;(ROW()-1))=EloDataCalc[[#This Row],[Winner]]),EloDataCalc[Game Number]),0),0),0)</f>
        <v>178</v>
      </c>
      <c r="D186" s="66">
        <f ca="1">IFERROR(IF(ROW()&gt;ROW(EloDataCalc[#Headers])+1,_xlfn.IFNA(LOOKUP(2,1/($J$4:INDIRECT("$K"&amp;(ROW()-1))=EloDataCalc[[#This Row],[Winner]]),EloDataCalc[Game Number]),0),0),0)</f>
        <v>153</v>
      </c>
      <c r="E186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2224.3809097859216</v>
      </c>
      <c r="F186" s="66">
        <f ca="1">10^(EloDataCalc[Winner Last ELO]/400)</f>
        <v>363875.04693480843</v>
      </c>
      <c r="G186" s="68">
        <f ca="1">EloDataCalc[Winner Rating]/(EloDataCalc[Winner Rating]+EloDataCalc[Loser Rating])</f>
        <v>0.8321386133606109</v>
      </c>
      <c r="H186" s="16">
        <f ca="1">+kFactor[]*(1-EloDataCalc[Winner Expected Score])</f>
        <v>5.0358415991816727</v>
      </c>
      <c r="I186" s="21">
        <f ca="1">EloDataCalc[Winner Last ELO]+EloDataCalc[[#This Row],[Winner Elo Change]]</f>
        <v>2229.4167513851035</v>
      </c>
      <c r="J186" s="66" t="str">
        <f>GameData[Loser]</f>
        <v>Jim</v>
      </c>
      <c r="K186" s="66">
        <f ca="1">IFERROR(IF(ROW()&gt;ROW(EloDataCalc[#Headers])+1,_xlfn.IFNA(LOOKUP(2,1/($B$4:INDIRECT("$B"&amp;(ROW()-1))=EloDataCalc[[#This Row],[Loser]]),EloDataCalc[Game Number]),0),0),0)</f>
        <v>153</v>
      </c>
      <c r="L186" s="66">
        <f ca="1">IFERROR(IF(ROW()&gt;ROW(EloDataCalc[#Headers])+1,_xlfn.IFNA(LOOKUP(2,1/($J$4:INDIRECT("$K"&amp;(ROW()-1))=EloDataCalc[[#This Row],[Loser]]),EloDataCalc[Game Number]),0),0),0)</f>
        <v>178</v>
      </c>
      <c r="M186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1946.2829623785626</v>
      </c>
      <c r="N186" s="66">
        <f ca="1">10^(EloDataCalc[Loser Last ELO]/400)</f>
        <v>73401.917614752252</v>
      </c>
      <c r="O186" s="68">
        <f ca="1">EloDataCalc[Loser Rating]/(EloDataCalc[Winner Rating]+EloDataCalc[Loser Rating])</f>
        <v>0.16786138663938913</v>
      </c>
      <c r="P186" s="16">
        <f ca="1">kFactor[]*(0-EloDataCalc[Loser Expected Score])</f>
        <v>-5.0358415991816736</v>
      </c>
      <c r="Q186" s="21">
        <f ca="1">EloDataCalc[Loser Last ELO]+EloDataCalc[[#This Row],[Loser Elo Change]]</f>
        <v>1941.247120779381</v>
      </c>
      <c r="R186" s="4"/>
      <c r="T186" s="56">
        <f ca="1">IF(ROW()=ROW(Elos[[#Headers],[Selected Player Elo Change]])+1,2000,HLOOKUP(PlayerDashPlayer,Elos[#All],ROW()-1,FALSE))</f>
        <v>2229.4167513851035</v>
      </c>
      <c r="U186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Elo]],NA())),U185))</f>
        <v>2229.4167513851035</v>
      </c>
      <c r="V186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Elo]],NA())),V185))</f>
        <v>2229.4167513851035</v>
      </c>
      <c r="W186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Elo]],NA())),W185))</f>
        <v>1941.247120779381</v>
      </c>
      <c r="X186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Elo]],NA())),X185))</f>
        <v>2155.7620213338223</v>
      </c>
      <c r="Y186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Elo]],NA())),Y185))</f>
        <v>2041.5616161926941</v>
      </c>
      <c r="Z186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Elo]],NA())),Z185))</f>
        <v>2002.0452438436055</v>
      </c>
      <c r="AA186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Elo]],NA())),AA185))</f>
        <v>1954.093173471314</v>
      </c>
      <c r="AB186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Elo]],NA())),AB185))</f>
        <v>1981.104822473734</v>
      </c>
      <c r="AC186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Elo]],NA())),AC185))</f>
        <v>1912.8862097597939</v>
      </c>
      <c r="AD186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Elo]],NA())),AD185))</f>
        <v>1918.5764324015774</v>
      </c>
      <c r="AE186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Elo]],NA())),AE185))</f>
        <v>1956.6765157011398</v>
      </c>
      <c r="AF186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Elo]],NA())),AF185))</f>
        <v>1985.3437082147036</v>
      </c>
      <c r="AG186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Elo]],NA())),AG185))</f>
        <v>1965.257899069936</v>
      </c>
      <c r="AH186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Elo]],NA())),AH185))</f>
        <v>2027.5275221968514</v>
      </c>
      <c r="AI186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Elo]],NA())),AI185))</f>
        <v>1929.7026484469404</v>
      </c>
      <c r="AJ186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Elo]],NA())),AJ185))</f>
        <v>2000.1952605247079</v>
      </c>
      <c r="AK186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Elo]],NA())),AK185))</f>
        <v>2013.703054402866</v>
      </c>
      <c r="AL186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Elo]],NA())),AL185))</f>
        <v>1971.275636231378</v>
      </c>
      <c r="AM186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Elo]],NA())),AM185))</f>
        <v>1984.4045980097367</v>
      </c>
      <c r="AN186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Elo]],NA())),AN185))</f>
        <v>2029.2197655607163</v>
      </c>
      <c r="AO186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Elo]],NA())),AO185))</f>
        <v>2000</v>
      </c>
    </row>
    <row r="187" spans="1:41" ht="13">
      <c r="A187" s="25">
        <f>GameData[Game Number]</f>
        <v>184</v>
      </c>
      <c r="B187" s="66" t="str">
        <f>GameData[Winner]</f>
        <v>Clayton</v>
      </c>
      <c r="C187" s="66">
        <f ca="1">IFERROR(IF(ROW()&gt;ROW(EloDataCalc[#Headers])+1,_xlfn.IFNA(LOOKUP(2,1/($B$4:INDIRECT("$B"&amp;(ROW()-1))=EloDataCalc[[#This Row],[Winner]]),EloDataCalc[Game Number]),0),0),0)</f>
        <v>179</v>
      </c>
      <c r="D187" s="66">
        <f ca="1">IFERROR(IF(ROW()&gt;ROW(EloDataCalc[#Headers])+1,_xlfn.IFNA(LOOKUP(2,1/($J$4:INDIRECT("$K"&amp;(ROW()-1))=EloDataCalc[[#This Row],[Winner]]),EloDataCalc[Game Number]),0),0),0)</f>
        <v>175</v>
      </c>
      <c r="E187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1981.104822473734</v>
      </c>
      <c r="F187" s="66">
        <f ca="1">10^(EloDataCalc[Winner Last ELO]/400)</f>
        <v>89693.724060333319</v>
      </c>
      <c r="G187" s="68">
        <f ca="1">EloDataCalc[Winner Rating]/(EloDataCalc[Winner Rating]+EloDataCalc[Loser Rating])</f>
        <v>0.46990074894269496</v>
      </c>
      <c r="H187" s="16">
        <f ca="1">+kFactor[]*(1-EloDataCalc[Winner Expected Score])</f>
        <v>15.902977531719152</v>
      </c>
      <c r="I187" s="21">
        <f ca="1">EloDataCalc[Winner Last ELO]+EloDataCalc[[#This Row],[Winner Elo Change]]</f>
        <v>1997.0078000054532</v>
      </c>
      <c r="J187" s="66" t="str">
        <f>GameData[Loser]</f>
        <v>Joe</v>
      </c>
      <c r="K187" s="66">
        <f ca="1">IFERROR(IF(ROW()&gt;ROW(EloDataCalc[#Headers])+1,_xlfn.IFNA(LOOKUP(2,1/($B$4:INDIRECT("$B"&amp;(ROW()-1))=EloDataCalc[[#This Row],[Loser]]),EloDataCalc[Game Number]),0),0),0)</f>
        <v>175</v>
      </c>
      <c r="L187" s="66">
        <f ca="1">IFERROR(IF(ROW()&gt;ROW(EloDataCalc[#Headers])+1,_xlfn.IFNA(LOOKUP(2,1/($J$4:INDIRECT("$K"&amp;(ROW()-1))=EloDataCalc[[#This Row],[Loser]]),EloDataCalc[Game Number]),0),0),0)</f>
        <v>174</v>
      </c>
      <c r="M187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2002.0452438436055</v>
      </c>
      <c r="N187" s="66">
        <f ca="1">10^(EloDataCalc[Loser Last ELO]/400)</f>
        <v>101184.29488760329</v>
      </c>
      <c r="O187" s="68">
        <f ca="1">EloDataCalc[Loser Rating]/(EloDataCalc[Winner Rating]+EloDataCalc[Loser Rating])</f>
        <v>0.53009925105730515</v>
      </c>
      <c r="P187" s="16">
        <f ca="1">kFactor[]*(0-EloDataCalc[Loser Expected Score])</f>
        <v>-15.902977531719154</v>
      </c>
      <c r="Q187" s="21">
        <f ca="1">EloDataCalc[Loser Last ELO]+EloDataCalc[[#This Row],[Loser Elo Change]]</f>
        <v>1986.1422663118863</v>
      </c>
      <c r="R187" s="4"/>
      <c r="T187" s="56">
        <f ca="1">IF(ROW()=ROW(Elos[[#Headers],[Selected Player Elo Change]])+1,2000,HLOOKUP(PlayerDashPlayer,Elos[#All],ROW()-1,FALSE))</f>
        <v>2229.4167513851035</v>
      </c>
      <c r="U187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Elo]],NA())),U186))</f>
        <v>2229.4167513851035</v>
      </c>
      <c r="V187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Elo]],NA())),V186))</f>
        <v>2229.4167513851035</v>
      </c>
      <c r="W187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Elo]],NA())),W186))</f>
        <v>1941.247120779381</v>
      </c>
      <c r="X187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Elo]],NA())),X186))</f>
        <v>2155.7620213338223</v>
      </c>
      <c r="Y187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Elo]],NA())),Y186))</f>
        <v>2041.5616161926941</v>
      </c>
      <c r="Z187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Elo]],NA())),Z186))</f>
        <v>1986.1422663118863</v>
      </c>
      <c r="AA187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Elo]],NA())),AA186))</f>
        <v>1954.093173471314</v>
      </c>
      <c r="AB187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Elo]],NA())),AB186))</f>
        <v>1997.0078000054532</v>
      </c>
      <c r="AC187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Elo]],NA())),AC186))</f>
        <v>1912.8862097597939</v>
      </c>
      <c r="AD187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Elo]],NA())),AD186))</f>
        <v>1918.5764324015774</v>
      </c>
      <c r="AE187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Elo]],NA())),AE186))</f>
        <v>1956.6765157011398</v>
      </c>
      <c r="AF187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Elo]],NA())),AF186))</f>
        <v>1985.3437082147036</v>
      </c>
      <c r="AG187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Elo]],NA())),AG186))</f>
        <v>1965.257899069936</v>
      </c>
      <c r="AH187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Elo]],NA())),AH186))</f>
        <v>2027.5275221968514</v>
      </c>
      <c r="AI187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Elo]],NA())),AI186))</f>
        <v>1929.7026484469404</v>
      </c>
      <c r="AJ187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Elo]],NA())),AJ186))</f>
        <v>2000.1952605247079</v>
      </c>
      <c r="AK187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Elo]],NA())),AK186))</f>
        <v>2013.703054402866</v>
      </c>
      <c r="AL187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Elo]],NA())),AL186))</f>
        <v>1971.275636231378</v>
      </c>
      <c r="AM187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Elo]],NA())),AM186))</f>
        <v>1984.4045980097367</v>
      </c>
      <c r="AN187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Elo]],NA())),AN186))</f>
        <v>2029.2197655607163</v>
      </c>
      <c r="AO187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Elo]],NA())),AO186))</f>
        <v>2000</v>
      </c>
    </row>
    <row r="188" spans="1:41" ht="13">
      <c r="A188" s="25">
        <f>GameData[Game Number]</f>
        <v>185</v>
      </c>
      <c r="B188" s="66" t="str">
        <f>GameData[Winner]</f>
        <v>Clayton</v>
      </c>
      <c r="C188" s="66">
        <f ca="1">IFERROR(IF(ROW()&gt;ROW(EloDataCalc[#Headers])+1,_xlfn.IFNA(LOOKUP(2,1/($B$4:INDIRECT("$B"&amp;(ROW()-1))=EloDataCalc[[#This Row],[Winner]]),EloDataCalc[Game Number]),0),0),0)</f>
        <v>184</v>
      </c>
      <c r="D188" s="66">
        <f ca="1">IFERROR(IF(ROW()&gt;ROW(EloDataCalc[#Headers])+1,_xlfn.IFNA(LOOKUP(2,1/($J$4:INDIRECT("$K"&amp;(ROW()-1))=EloDataCalc[[#This Row],[Winner]]),EloDataCalc[Game Number]),0),0),0)</f>
        <v>175</v>
      </c>
      <c r="E188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1997.0078000054532</v>
      </c>
      <c r="F188" s="66">
        <f ca="1">10^(EloDataCalc[Winner Last ELO]/400)</f>
        <v>98292.300568537175</v>
      </c>
      <c r="G188" s="68">
        <f ca="1">EloDataCalc[Winner Rating]/(EloDataCalc[Winner Rating]+EloDataCalc[Loser Rating])</f>
        <v>0.61099278145442282</v>
      </c>
      <c r="H188" s="16">
        <f ca="1">+kFactor[]*(1-EloDataCalc[Winner Expected Score])</f>
        <v>11.670216556367315</v>
      </c>
      <c r="I188" s="21">
        <f ca="1">EloDataCalc[Winner Last ELO]+EloDataCalc[[#This Row],[Winner Elo Change]]</f>
        <v>2008.6780165618204</v>
      </c>
      <c r="J188" s="66" t="str">
        <f>GameData[Loser]</f>
        <v>Jason T</v>
      </c>
      <c r="K188" s="66">
        <f ca="1">IFERROR(IF(ROW()&gt;ROW(EloDataCalc[#Headers])+1,_xlfn.IFNA(LOOKUP(2,1/($B$4:INDIRECT("$B"&amp;(ROW()-1))=EloDataCalc[[#This Row],[Loser]]),EloDataCalc[Game Number]),0),0),0)</f>
        <v>181</v>
      </c>
      <c r="L188" s="66">
        <f ca="1">IFERROR(IF(ROW()&gt;ROW(EloDataCalc[#Headers])+1,_xlfn.IFNA(LOOKUP(2,1/($J$4:INDIRECT("$K"&amp;(ROW()-1))=EloDataCalc[[#This Row],[Loser]]),EloDataCalc[Game Number]),0),0),0)</f>
        <v>182</v>
      </c>
      <c r="M188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1918.5764324015774</v>
      </c>
      <c r="N188" s="66">
        <f ca="1">10^(EloDataCalc[Loser Last ELO]/400)</f>
        <v>62580.795729850623</v>
      </c>
      <c r="O188" s="68">
        <f ca="1">EloDataCalc[Loser Rating]/(EloDataCalc[Winner Rating]+EloDataCalc[Loser Rating])</f>
        <v>0.38900721854557718</v>
      </c>
      <c r="P188" s="16">
        <f ca="1">kFactor[]*(0-EloDataCalc[Loser Expected Score])</f>
        <v>-11.670216556367315</v>
      </c>
      <c r="Q188" s="21">
        <f ca="1">EloDataCalc[Loser Last ELO]+EloDataCalc[[#This Row],[Loser Elo Change]]</f>
        <v>1906.9062158452102</v>
      </c>
      <c r="R188" s="4"/>
      <c r="T188" s="56">
        <f ca="1">IF(ROW()=ROW(Elos[[#Headers],[Selected Player Elo Change]])+1,2000,HLOOKUP(PlayerDashPlayer,Elos[#All],ROW()-1,FALSE))</f>
        <v>2229.4167513851035</v>
      </c>
      <c r="U188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Elo]],NA())),U187))</f>
        <v>2229.4167513851035</v>
      </c>
      <c r="V188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Elo]],NA())),V187))</f>
        <v>2229.4167513851035</v>
      </c>
      <c r="W188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Elo]],NA())),W187))</f>
        <v>1941.247120779381</v>
      </c>
      <c r="X188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Elo]],NA())),X187))</f>
        <v>2155.7620213338223</v>
      </c>
      <c r="Y188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Elo]],NA())),Y187))</f>
        <v>2041.5616161926941</v>
      </c>
      <c r="Z188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Elo]],NA())),Z187))</f>
        <v>1986.1422663118863</v>
      </c>
      <c r="AA188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Elo]],NA())),AA187))</f>
        <v>1954.093173471314</v>
      </c>
      <c r="AB188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Elo]],NA())),AB187))</f>
        <v>2008.6780165618204</v>
      </c>
      <c r="AC188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Elo]],NA())),AC187))</f>
        <v>1912.8862097597939</v>
      </c>
      <c r="AD188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Elo]],NA())),AD187))</f>
        <v>1906.9062158452102</v>
      </c>
      <c r="AE188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Elo]],NA())),AE187))</f>
        <v>1956.6765157011398</v>
      </c>
      <c r="AF188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Elo]],NA())),AF187))</f>
        <v>1985.3437082147036</v>
      </c>
      <c r="AG188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Elo]],NA())),AG187))</f>
        <v>1965.257899069936</v>
      </c>
      <c r="AH188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Elo]],NA())),AH187))</f>
        <v>2027.5275221968514</v>
      </c>
      <c r="AI188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Elo]],NA())),AI187))</f>
        <v>1929.7026484469404</v>
      </c>
      <c r="AJ188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Elo]],NA())),AJ187))</f>
        <v>2000.1952605247079</v>
      </c>
      <c r="AK188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Elo]],NA())),AK187))</f>
        <v>2013.703054402866</v>
      </c>
      <c r="AL188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Elo]],NA())),AL187))</f>
        <v>1971.275636231378</v>
      </c>
      <c r="AM188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Elo]],NA())),AM187))</f>
        <v>1984.4045980097367</v>
      </c>
      <c r="AN188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Elo]],NA())),AN187))</f>
        <v>2029.2197655607163</v>
      </c>
      <c r="AO188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Elo]],NA())),AO187))</f>
        <v>2000</v>
      </c>
    </row>
    <row r="189" spans="1:41" ht="13">
      <c r="A189" s="25">
        <f>GameData[Game Number]</f>
        <v>186</v>
      </c>
      <c r="B189" s="66" t="str">
        <f>GameData[Winner]</f>
        <v>Clayton</v>
      </c>
      <c r="C189" s="66">
        <f ca="1">IFERROR(IF(ROW()&gt;ROW(EloDataCalc[#Headers])+1,_xlfn.IFNA(LOOKUP(2,1/($B$4:INDIRECT("$B"&amp;(ROW()-1))=EloDataCalc[[#This Row],[Winner]]),EloDataCalc[Game Number]),0),0),0)</f>
        <v>185</v>
      </c>
      <c r="D189" s="66">
        <f ca="1">IFERROR(IF(ROW()&gt;ROW(EloDataCalc[#Headers])+1,_xlfn.IFNA(LOOKUP(2,1/($J$4:INDIRECT("$K"&amp;(ROW()-1))=EloDataCalc[[#This Row],[Winner]]),EloDataCalc[Game Number]),0),0),0)</f>
        <v>175</v>
      </c>
      <c r="E189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2008.6780165618204</v>
      </c>
      <c r="F189" s="66">
        <f ca="1">10^(EloDataCalc[Winner Last ELO]/400)</f>
        <v>105122.34527247243</v>
      </c>
      <c r="G189" s="68">
        <f ca="1">EloDataCalc[Winner Rating]/(EloDataCalc[Winner Rating]+EloDataCalc[Loser Rating])</f>
        <v>0.45281749862873649</v>
      </c>
      <c r="H189" s="16">
        <f ca="1">+kFactor[]*(1-EloDataCalc[Winner Expected Score])</f>
        <v>16.415475041137903</v>
      </c>
      <c r="I189" s="21">
        <f ca="1">EloDataCalc[Winner Last ELO]+EloDataCalc[[#This Row],[Winner Elo Change]]</f>
        <v>2025.0934916029582</v>
      </c>
      <c r="J189" s="66" t="str">
        <f>GameData[Loser]</f>
        <v>Jason K</v>
      </c>
      <c r="K189" s="66">
        <f ca="1">IFERROR(IF(ROW()&gt;ROW(EloDataCalc[#Headers])+1,_xlfn.IFNA(LOOKUP(2,1/($B$4:INDIRECT("$B"&amp;(ROW()-1))=EloDataCalc[[#This Row],[Loser]]),EloDataCalc[Game Number]),0),0),0)</f>
        <v>182</v>
      </c>
      <c r="L189" s="66">
        <f ca="1">IFERROR(IF(ROW()&gt;ROW(EloDataCalc[#Headers])+1,_xlfn.IFNA(LOOKUP(2,1/($J$4:INDIRECT("$K"&amp;(ROW()-1))=EloDataCalc[[#This Row],[Loser]]),EloDataCalc[Game Number]),0),0),0)</f>
        <v>181</v>
      </c>
      <c r="M189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2041.5616161926941</v>
      </c>
      <c r="N189" s="66">
        <f ca="1">10^(EloDataCalc[Loser Last ELO]/400)</f>
        <v>127029.33965757901</v>
      </c>
      <c r="O189" s="68">
        <f ca="1">EloDataCalc[Loser Rating]/(EloDataCalc[Winner Rating]+EloDataCalc[Loser Rating])</f>
        <v>0.54718250137126356</v>
      </c>
      <c r="P189" s="16">
        <f ca="1">kFactor[]*(0-EloDataCalc[Loser Expected Score])</f>
        <v>-16.415475041137906</v>
      </c>
      <c r="Q189" s="21">
        <f ca="1">EloDataCalc[Loser Last ELO]+EloDataCalc[[#This Row],[Loser Elo Change]]</f>
        <v>2025.1461411515563</v>
      </c>
      <c r="R189" s="4"/>
      <c r="T189" s="56">
        <f ca="1">IF(ROW()=ROW(Elos[[#Headers],[Selected Player Elo Change]])+1,2000,HLOOKUP(PlayerDashPlayer,Elos[#All],ROW()-1,FALSE))</f>
        <v>2229.4167513851035</v>
      </c>
      <c r="U189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Elo]],NA())),U188))</f>
        <v>2229.4167513851035</v>
      </c>
      <c r="V189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Elo]],NA())),V188))</f>
        <v>2229.4167513851035</v>
      </c>
      <c r="W189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Elo]],NA())),W188))</f>
        <v>1941.247120779381</v>
      </c>
      <c r="X189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Elo]],NA())),X188))</f>
        <v>2155.7620213338223</v>
      </c>
      <c r="Y189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Elo]],NA())),Y188))</f>
        <v>2025.1461411515563</v>
      </c>
      <c r="Z189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Elo]],NA())),Z188))</f>
        <v>1986.1422663118863</v>
      </c>
      <c r="AA189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Elo]],NA())),AA188))</f>
        <v>1954.093173471314</v>
      </c>
      <c r="AB189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Elo]],NA())),AB188))</f>
        <v>2025.0934916029582</v>
      </c>
      <c r="AC189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Elo]],NA())),AC188))</f>
        <v>1912.8862097597939</v>
      </c>
      <c r="AD189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Elo]],NA())),AD188))</f>
        <v>1906.9062158452102</v>
      </c>
      <c r="AE189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Elo]],NA())),AE188))</f>
        <v>1956.6765157011398</v>
      </c>
      <c r="AF189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Elo]],NA())),AF188))</f>
        <v>1985.3437082147036</v>
      </c>
      <c r="AG189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Elo]],NA())),AG188))</f>
        <v>1965.257899069936</v>
      </c>
      <c r="AH189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Elo]],NA())),AH188))</f>
        <v>2027.5275221968514</v>
      </c>
      <c r="AI189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Elo]],NA())),AI188))</f>
        <v>1929.7026484469404</v>
      </c>
      <c r="AJ189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Elo]],NA())),AJ188))</f>
        <v>2000.1952605247079</v>
      </c>
      <c r="AK189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Elo]],NA())),AK188))</f>
        <v>2013.703054402866</v>
      </c>
      <c r="AL189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Elo]],NA())),AL188))</f>
        <v>1971.275636231378</v>
      </c>
      <c r="AM189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Elo]],NA())),AM188))</f>
        <v>1984.4045980097367</v>
      </c>
      <c r="AN189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Elo]],NA())),AN188))</f>
        <v>2029.2197655607163</v>
      </c>
      <c r="AO189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Elo]],NA())),AO188))</f>
        <v>2000</v>
      </c>
    </row>
    <row r="190" spans="1:41" ht="13">
      <c r="A190" s="25">
        <f>GameData[Game Number]</f>
        <v>187</v>
      </c>
      <c r="B190" s="66" t="str">
        <f>GameData[Winner]</f>
        <v>Clayton</v>
      </c>
      <c r="C190" s="66">
        <f ca="1">IFERROR(IF(ROW()&gt;ROW(EloDataCalc[#Headers])+1,_xlfn.IFNA(LOOKUP(2,1/($B$4:INDIRECT("$B"&amp;(ROW()-1))=EloDataCalc[[#This Row],[Winner]]),EloDataCalc[Game Number]),0),0),0)</f>
        <v>186</v>
      </c>
      <c r="D190" s="66">
        <f ca="1">IFERROR(IF(ROW()&gt;ROW(EloDataCalc[#Headers])+1,_xlfn.IFNA(LOOKUP(2,1/($J$4:INDIRECT("$K"&amp;(ROW()-1))=EloDataCalc[[#This Row],[Winner]]),EloDataCalc[Game Number]),0),0),0)</f>
        <v>175</v>
      </c>
      <c r="E190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2025.0934916029582</v>
      </c>
      <c r="F190" s="66">
        <f ca="1">10^(EloDataCalc[Winner Last ELO]/400)</f>
        <v>115540.36335946705</v>
      </c>
      <c r="G190" s="68">
        <f ca="1">EloDataCalc[Winner Rating]/(EloDataCalc[Winner Rating]+EloDataCalc[Loser Rating])</f>
        <v>0.55582164464955497</v>
      </c>
      <c r="H190" s="16">
        <f ca="1">+kFactor[]*(1-EloDataCalc[Winner Expected Score])</f>
        <v>13.325350660513351</v>
      </c>
      <c r="I190" s="21">
        <f ca="1">EloDataCalc[Winner Last ELO]+EloDataCalc[[#This Row],[Winner Elo Change]]</f>
        <v>2038.4188422634716</v>
      </c>
      <c r="J190" s="66" t="str">
        <f>GameData[Loser]</f>
        <v>Joe</v>
      </c>
      <c r="K190" s="66">
        <f ca="1">IFERROR(IF(ROW()&gt;ROW(EloDataCalc[#Headers])+1,_xlfn.IFNA(LOOKUP(2,1/($B$4:INDIRECT("$B"&amp;(ROW()-1))=EloDataCalc[[#This Row],[Loser]]),EloDataCalc[Game Number]),0),0),0)</f>
        <v>175</v>
      </c>
      <c r="L190" s="66">
        <f ca="1">IFERROR(IF(ROW()&gt;ROW(EloDataCalc[#Headers])+1,_xlfn.IFNA(LOOKUP(2,1/($J$4:INDIRECT("$K"&amp;(ROW()-1))=EloDataCalc[[#This Row],[Loser]]),EloDataCalc[Game Number]),0),0),0)</f>
        <v>184</v>
      </c>
      <c r="M190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1986.1422663118863</v>
      </c>
      <c r="N190" s="66">
        <f ca="1">10^(EloDataCalc[Loser Last ELO]/400)</f>
        <v>92332.72771512602</v>
      </c>
      <c r="O190" s="68">
        <f ca="1">EloDataCalc[Loser Rating]/(EloDataCalc[Winner Rating]+EloDataCalc[Loser Rating])</f>
        <v>0.44417835535044503</v>
      </c>
      <c r="P190" s="16">
        <f ca="1">kFactor[]*(0-EloDataCalc[Loser Expected Score])</f>
        <v>-13.325350660513351</v>
      </c>
      <c r="Q190" s="21">
        <f ca="1">EloDataCalc[Loser Last ELO]+EloDataCalc[[#This Row],[Loser Elo Change]]</f>
        <v>1972.8169156513729</v>
      </c>
      <c r="R190" s="4"/>
      <c r="T190" s="56">
        <f ca="1">IF(ROW()=ROW(Elos[[#Headers],[Selected Player Elo Change]])+1,2000,HLOOKUP(PlayerDashPlayer,Elos[#All],ROW()-1,FALSE))</f>
        <v>2229.4167513851035</v>
      </c>
      <c r="U190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Elo]],NA())),U189))</f>
        <v>2229.4167513851035</v>
      </c>
      <c r="V190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Elo]],NA())),V189))</f>
        <v>2229.4167513851035</v>
      </c>
      <c r="W190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Elo]],NA())),W189))</f>
        <v>1941.247120779381</v>
      </c>
      <c r="X190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Elo]],NA())),X189))</f>
        <v>2155.7620213338223</v>
      </c>
      <c r="Y190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Elo]],NA())),Y189))</f>
        <v>2025.1461411515563</v>
      </c>
      <c r="Z190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Elo]],NA())),Z189))</f>
        <v>1972.8169156513729</v>
      </c>
      <c r="AA190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Elo]],NA())),AA189))</f>
        <v>1954.093173471314</v>
      </c>
      <c r="AB190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Elo]],NA())),AB189))</f>
        <v>2038.4188422634716</v>
      </c>
      <c r="AC190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Elo]],NA())),AC189))</f>
        <v>1912.8862097597939</v>
      </c>
      <c r="AD190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Elo]],NA())),AD189))</f>
        <v>1906.9062158452102</v>
      </c>
      <c r="AE190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Elo]],NA())),AE189))</f>
        <v>1956.6765157011398</v>
      </c>
      <c r="AF190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Elo]],NA())),AF189))</f>
        <v>1985.3437082147036</v>
      </c>
      <c r="AG190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Elo]],NA())),AG189))</f>
        <v>1965.257899069936</v>
      </c>
      <c r="AH190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Elo]],NA())),AH189))</f>
        <v>2027.5275221968514</v>
      </c>
      <c r="AI190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Elo]],NA())),AI189))</f>
        <v>1929.7026484469404</v>
      </c>
      <c r="AJ190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Elo]],NA())),AJ189))</f>
        <v>2000.1952605247079</v>
      </c>
      <c r="AK190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Elo]],NA())),AK189))</f>
        <v>2013.703054402866</v>
      </c>
      <c r="AL190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Elo]],NA())),AL189))</f>
        <v>1971.275636231378</v>
      </c>
      <c r="AM190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Elo]],NA())),AM189))</f>
        <v>1984.4045980097367</v>
      </c>
      <c r="AN190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Elo]],NA())),AN189))</f>
        <v>2029.2197655607163</v>
      </c>
      <c r="AO190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Elo]],NA())),AO189))</f>
        <v>2000</v>
      </c>
    </row>
    <row r="191" spans="1:41" ht="13">
      <c r="A191" s="25">
        <f>GameData[Game Number]</f>
        <v>188</v>
      </c>
      <c r="B191" s="66" t="str">
        <f>GameData[Winner]</f>
        <v>Jason T</v>
      </c>
      <c r="C191" s="66">
        <f ca="1">IFERROR(IF(ROW()&gt;ROW(EloDataCalc[#Headers])+1,_xlfn.IFNA(LOOKUP(2,1/($B$4:INDIRECT("$B"&amp;(ROW()-1))=EloDataCalc[[#This Row],[Winner]]),EloDataCalc[Game Number]),0),0),0)</f>
        <v>181</v>
      </c>
      <c r="D191" s="66">
        <f ca="1">IFERROR(IF(ROW()&gt;ROW(EloDataCalc[#Headers])+1,_xlfn.IFNA(LOOKUP(2,1/($J$4:INDIRECT("$K"&amp;(ROW()-1))=EloDataCalc[[#This Row],[Winner]]),EloDataCalc[Game Number]),0),0),0)</f>
        <v>185</v>
      </c>
      <c r="E191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1906.9062158452102</v>
      </c>
      <c r="F191" s="66">
        <f ca="1">10^(EloDataCalc[Winner Last ELO]/400)</f>
        <v>58514.775024786897</v>
      </c>
      <c r="G191" s="68">
        <f ca="1">EloDataCalc[Winner Rating]/(EloDataCalc[Winner Rating]+EloDataCalc[Loser Rating])</f>
        <v>0.33611764532289962</v>
      </c>
      <c r="H191" s="16">
        <f ca="1">+kFactor[]*(1-EloDataCalc[Winner Expected Score])</f>
        <v>19.916470640313012</v>
      </c>
      <c r="I191" s="21">
        <f ca="1">EloDataCalc[Winner Last ELO]+EloDataCalc[[#This Row],[Winner Elo Change]]</f>
        <v>1926.8226864855233</v>
      </c>
      <c r="J191" s="66" t="str">
        <f>GameData[Loser]</f>
        <v>Jason K</v>
      </c>
      <c r="K191" s="66">
        <f ca="1">IFERROR(IF(ROW()&gt;ROW(EloDataCalc[#Headers])+1,_xlfn.IFNA(LOOKUP(2,1/($B$4:INDIRECT("$B"&amp;(ROW()-1))=EloDataCalc[[#This Row],[Loser]]),EloDataCalc[Game Number]),0),0),0)</f>
        <v>182</v>
      </c>
      <c r="L191" s="66">
        <f ca="1">IFERROR(IF(ROW()&gt;ROW(EloDataCalc[#Headers])+1,_xlfn.IFNA(LOOKUP(2,1/($J$4:INDIRECT("$K"&amp;(ROW()-1))=EloDataCalc[[#This Row],[Loser]]),EloDataCalc[Game Number]),0),0),0)</f>
        <v>186</v>
      </c>
      <c r="M191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2025.1461411515563</v>
      </c>
      <c r="N191" s="66">
        <f ca="1">10^(EloDataCalc[Loser Last ELO]/400)</f>
        <v>115575.38608107607</v>
      </c>
      <c r="O191" s="68">
        <f ca="1">EloDataCalc[Loser Rating]/(EloDataCalc[Winner Rating]+EloDataCalc[Loser Rating])</f>
        <v>0.66388235467710044</v>
      </c>
      <c r="P191" s="16">
        <f ca="1">kFactor[]*(0-EloDataCalc[Loser Expected Score])</f>
        <v>-19.916470640313012</v>
      </c>
      <c r="Q191" s="21">
        <f ca="1">EloDataCalc[Loser Last ELO]+EloDataCalc[[#This Row],[Loser Elo Change]]</f>
        <v>2005.2296705112433</v>
      </c>
      <c r="R191" s="4"/>
      <c r="T191" s="56">
        <f ca="1">IF(ROW()=ROW(Elos[[#Headers],[Selected Player Elo Change]])+1,2000,HLOOKUP(PlayerDashPlayer,Elos[#All],ROW()-1,FALSE))</f>
        <v>2229.4167513851035</v>
      </c>
      <c r="U191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Elo]],NA())),U190))</f>
        <v>2229.4167513851035</v>
      </c>
      <c r="V191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Elo]],NA())),V190))</f>
        <v>2229.4167513851035</v>
      </c>
      <c r="W191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Elo]],NA())),W190))</f>
        <v>1941.247120779381</v>
      </c>
      <c r="X191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Elo]],NA())),X190))</f>
        <v>2155.7620213338223</v>
      </c>
      <c r="Y191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Elo]],NA())),Y190))</f>
        <v>2005.2296705112433</v>
      </c>
      <c r="Z191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Elo]],NA())),Z190))</f>
        <v>1972.8169156513729</v>
      </c>
      <c r="AA191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Elo]],NA())),AA190))</f>
        <v>1954.093173471314</v>
      </c>
      <c r="AB191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Elo]],NA())),AB190))</f>
        <v>2038.4188422634716</v>
      </c>
      <c r="AC191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Elo]],NA())),AC190))</f>
        <v>1912.8862097597939</v>
      </c>
      <c r="AD191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Elo]],NA())),AD190))</f>
        <v>1926.8226864855233</v>
      </c>
      <c r="AE191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Elo]],NA())),AE190))</f>
        <v>1956.6765157011398</v>
      </c>
      <c r="AF191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Elo]],NA())),AF190))</f>
        <v>1985.3437082147036</v>
      </c>
      <c r="AG191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Elo]],NA())),AG190))</f>
        <v>1965.257899069936</v>
      </c>
      <c r="AH191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Elo]],NA())),AH190))</f>
        <v>2027.5275221968514</v>
      </c>
      <c r="AI191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Elo]],NA())),AI190))</f>
        <v>1929.7026484469404</v>
      </c>
      <c r="AJ191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Elo]],NA())),AJ190))</f>
        <v>2000.1952605247079</v>
      </c>
      <c r="AK191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Elo]],NA())),AK190))</f>
        <v>2013.703054402866</v>
      </c>
      <c r="AL191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Elo]],NA())),AL190))</f>
        <v>1971.275636231378</v>
      </c>
      <c r="AM191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Elo]],NA())),AM190))</f>
        <v>1984.4045980097367</v>
      </c>
      <c r="AN191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Elo]],NA())),AN190))</f>
        <v>2029.2197655607163</v>
      </c>
      <c r="AO191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Elo]],NA())),AO190))</f>
        <v>2000</v>
      </c>
    </row>
    <row r="192" spans="1:41" ht="13">
      <c r="A192" s="25">
        <f>GameData[Game Number]</f>
        <v>189</v>
      </c>
      <c r="B192" s="66" t="str">
        <f>GameData[Winner]</f>
        <v>Joe</v>
      </c>
      <c r="C192" s="66">
        <f ca="1">IFERROR(IF(ROW()&gt;ROW(EloDataCalc[#Headers])+1,_xlfn.IFNA(LOOKUP(2,1/($B$4:INDIRECT("$B"&amp;(ROW()-1))=EloDataCalc[[#This Row],[Winner]]),EloDataCalc[Game Number]),0),0),0)</f>
        <v>175</v>
      </c>
      <c r="D192" s="66">
        <f ca="1">IFERROR(IF(ROW()&gt;ROW(EloDataCalc[#Headers])+1,_xlfn.IFNA(LOOKUP(2,1/($J$4:INDIRECT("$K"&amp;(ROW()-1))=EloDataCalc[[#This Row],[Winner]]),EloDataCalc[Game Number]),0),0),0)</f>
        <v>187</v>
      </c>
      <c r="E192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1972.8169156513729</v>
      </c>
      <c r="F192" s="66">
        <f ca="1">10^(EloDataCalc[Winner Last ELO]/400)</f>
        <v>85514.997847550476</v>
      </c>
      <c r="G192" s="68">
        <f ca="1">EloDataCalc[Winner Rating]/(EloDataCalc[Winner Rating]+EloDataCalc[Loser Rating])</f>
        <v>0.51087658322342622</v>
      </c>
      <c r="H192" s="16">
        <f ca="1">+kFactor[]*(1-EloDataCalc[Winner Expected Score])</f>
        <v>14.673702503297214</v>
      </c>
      <c r="I192" s="21">
        <f ca="1">EloDataCalc[Winner Last ELO]+EloDataCalc[[#This Row],[Winner Elo Change]]</f>
        <v>1987.4906181546701</v>
      </c>
      <c r="J192" s="66" t="str">
        <f>GameData[Loser]</f>
        <v>Steven</v>
      </c>
      <c r="K192" s="66">
        <f ca="1">IFERROR(IF(ROW()&gt;ROW(EloDataCalc[#Headers])+1,_xlfn.IFNA(LOOKUP(2,1/($B$4:INDIRECT("$B"&amp;(ROW()-1))=EloDataCalc[[#This Row],[Loser]]),EloDataCalc[Game Number]),0),0),0)</f>
        <v>161</v>
      </c>
      <c r="L192" s="66">
        <f ca="1">IFERROR(IF(ROW()&gt;ROW(EloDataCalc[#Headers])+1,_xlfn.IFNA(LOOKUP(2,1/($J$4:INDIRECT("$K"&amp;(ROW()-1))=EloDataCalc[[#This Row],[Loser]]),EloDataCalc[Game Number]),0),0),0)</f>
        <v>179</v>
      </c>
      <c r="M192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1965.257899069936</v>
      </c>
      <c r="N192" s="66">
        <f ca="1">10^(EloDataCalc[Loser Last ELO]/400)</f>
        <v>81873.762287011094</v>
      </c>
      <c r="O192" s="68">
        <f ca="1">EloDataCalc[Loser Rating]/(EloDataCalc[Winner Rating]+EloDataCalc[Loser Rating])</f>
        <v>0.48912341677657378</v>
      </c>
      <c r="P192" s="16">
        <f ca="1">kFactor[]*(0-EloDataCalc[Loser Expected Score])</f>
        <v>-14.673702503297214</v>
      </c>
      <c r="Q192" s="21">
        <f ca="1">EloDataCalc[Loser Last ELO]+EloDataCalc[[#This Row],[Loser Elo Change]]</f>
        <v>1950.5841965666389</v>
      </c>
      <c r="R192" s="4"/>
      <c r="T192" s="56">
        <f ca="1">IF(ROW()=ROW(Elos[[#Headers],[Selected Player Elo Change]])+1,2000,HLOOKUP(PlayerDashPlayer,Elos[#All],ROW()-1,FALSE))</f>
        <v>2229.4167513851035</v>
      </c>
      <c r="U192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Elo]],NA())),U191))</f>
        <v>2229.4167513851035</v>
      </c>
      <c r="V192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Elo]],NA())),V191))</f>
        <v>2229.4167513851035</v>
      </c>
      <c r="W192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Elo]],NA())),W191))</f>
        <v>1941.247120779381</v>
      </c>
      <c r="X192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Elo]],NA())),X191))</f>
        <v>2155.7620213338223</v>
      </c>
      <c r="Y192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Elo]],NA())),Y191))</f>
        <v>2005.2296705112433</v>
      </c>
      <c r="Z192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Elo]],NA())),Z191))</f>
        <v>1987.4906181546701</v>
      </c>
      <c r="AA192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Elo]],NA())),AA191))</f>
        <v>1954.093173471314</v>
      </c>
      <c r="AB192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Elo]],NA())),AB191))</f>
        <v>2038.4188422634716</v>
      </c>
      <c r="AC192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Elo]],NA())),AC191))</f>
        <v>1912.8862097597939</v>
      </c>
      <c r="AD192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Elo]],NA())),AD191))</f>
        <v>1926.8226864855233</v>
      </c>
      <c r="AE192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Elo]],NA())),AE191))</f>
        <v>1956.6765157011398</v>
      </c>
      <c r="AF192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Elo]],NA())),AF191))</f>
        <v>1985.3437082147036</v>
      </c>
      <c r="AG192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Elo]],NA())),AG191))</f>
        <v>1950.5841965666389</v>
      </c>
      <c r="AH192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Elo]],NA())),AH191))</f>
        <v>2027.5275221968514</v>
      </c>
      <c r="AI192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Elo]],NA())),AI191))</f>
        <v>1929.7026484469404</v>
      </c>
      <c r="AJ192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Elo]],NA())),AJ191))</f>
        <v>2000.1952605247079</v>
      </c>
      <c r="AK192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Elo]],NA())),AK191))</f>
        <v>2013.703054402866</v>
      </c>
      <c r="AL192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Elo]],NA())),AL191))</f>
        <v>1971.275636231378</v>
      </c>
      <c r="AM192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Elo]],NA())),AM191))</f>
        <v>1984.4045980097367</v>
      </c>
      <c r="AN192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Elo]],NA())),AN191))</f>
        <v>2029.2197655607163</v>
      </c>
      <c r="AO192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Elo]],NA())),AO191))</f>
        <v>2000</v>
      </c>
    </row>
    <row r="193" spans="1:41" ht="13">
      <c r="A193" s="25">
        <f>GameData[Game Number]</f>
        <v>190</v>
      </c>
      <c r="B193" s="66" t="str">
        <f>GameData[Winner]</f>
        <v>Jim</v>
      </c>
      <c r="C193" s="66">
        <f ca="1">IFERROR(IF(ROW()&gt;ROW(EloDataCalc[#Headers])+1,_xlfn.IFNA(LOOKUP(2,1/($B$4:INDIRECT("$B"&amp;(ROW()-1))=EloDataCalc[[#This Row],[Winner]]),EloDataCalc[Game Number]),0),0),0)</f>
        <v>153</v>
      </c>
      <c r="D193" s="66">
        <f ca="1">IFERROR(IF(ROW()&gt;ROW(EloDataCalc[#Headers])+1,_xlfn.IFNA(LOOKUP(2,1/($J$4:INDIRECT("$K"&amp;(ROW()-1))=EloDataCalc[[#This Row],[Winner]]),EloDataCalc[Game Number]),0),0),0)</f>
        <v>183</v>
      </c>
      <c r="E193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1941.247120779381</v>
      </c>
      <c r="F193" s="66">
        <f ca="1">10^(EloDataCalc[Winner Last ELO]/400)</f>
        <v>71304.64170323436</v>
      </c>
      <c r="G193" s="68">
        <f ca="1">EloDataCalc[Winner Rating]/(EloDataCalc[Winner Rating]+EloDataCalc[Loser Rating])</f>
        <v>0.15991807832860003</v>
      </c>
      <c r="H193" s="16">
        <f ca="1">+kFactor[]*(1-EloDataCalc[Winner Expected Score])</f>
        <v>25.202457650141998</v>
      </c>
      <c r="I193" s="21">
        <f ca="1">EloDataCalc[Winner Last ELO]+EloDataCalc[[#This Row],[Winner Elo Change]]</f>
        <v>1966.4495784295229</v>
      </c>
      <c r="J193" s="66" t="str">
        <f>GameData[Loser]</f>
        <v>Ricky</v>
      </c>
      <c r="K193" s="66">
        <f ca="1">IFERROR(IF(ROW()&gt;ROW(EloDataCalc[#Headers])+1,_xlfn.IFNA(LOOKUP(2,1/($B$4:INDIRECT("$B"&amp;(ROW()-1))=EloDataCalc[[#This Row],[Loser]]),EloDataCalc[Game Number]),0),0),0)</f>
        <v>183</v>
      </c>
      <c r="L193" s="66">
        <f ca="1">IFERROR(IF(ROW()&gt;ROW(EloDataCalc[#Headers])+1,_xlfn.IFNA(LOOKUP(2,1/($J$4:INDIRECT("$K"&amp;(ROW()-1))=EloDataCalc[[#This Row],[Loser]]),EloDataCalc[Game Number]),0),0),0)</f>
        <v>153</v>
      </c>
      <c r="M193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2229.4167513851035</v>
      </c>
      <c r="N193" s="66">
        <f ca="1">10^(EloDataCalc[Loser Last ELO]/400)</f>
        <v>374577.66534098506</v>
      </c>
      <c r="O193" s="68">
        <f ca="1">EloDataCalc[Loser Rating]/(EloDataCalc[Winner Rating]+EloDataCalc[Loser Rating])</f>
        <v>0.84008192167140006</v>
      </c>
      <c r="P193" s="16">
        <f ca="1">kFactor[]*(0-EloDataCalc[Loser Expected Score])</f>
        <v>-25.202457650142001</v>
      </c>
      <c r="Q193" s="21">
        <f ca="1">EloDataCalc[Loser Last ELO]+EloDataCalc[[#This Row],[Loser Elo Change]]</f>
        <v>2204.2142937349613</v>
      </c>
      <c r="R193" s="4"/>
      <c r="T193" s="56">
        <f ca="1">IF(ROW()=ROW(Elos[[#Headers],[Selected Player Elo Change]])+1,2000,HLOOKUP(PlayerDashPlayer,Elos[#All],ROW()-1,FALSE))</f>
        <v>2204.2142937349613</v>
      </c>
      <c r="U193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Elo]],NA())),U192))</f>
        <v>2204.2142937349613</v>
      </c>
      <c r="V193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Elo]],NA())),V192))</f>
        <v>2204.2142937349613</v>
      </c>
      <c r="W193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Elo]],NA())),W192))</f>
        <v>1966.4495784295229</v>
      </c>
      <c r="X193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Elo]],NA())),X192))</f>
        <v>2155.7620213338223</v>
      </c>
      <c r="Y193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Elo]],NA())),Y192))</f>
        <v>2005.2296705112433</v>
      </c>
      <c r="Z193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Elo]],NA())),Z192))</f>
        <v>1987.4906181546701</v>
      </c>
      <c r="AA193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Elo]],NA())),AA192))</f>
        <v>1954.093173471314</v>
      </c>
      <c r="AB193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Elo]],NA())),AB192))</f>
        <v>2038.4188422634716</v>
      </c>
      <c r="AC193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Elo]],NA())),AC192))</f>
        <v>1912.8862097597939</v>
      </c>
      <c r="AD193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Elo]],NA())),AD192))</f>
        <v>1926.8226864855233</v>
      </c>
      <c r="AE193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Elo]],NA())),AE192))</f>
        <v>1956.6765157011398</v>
      </c>
      <c r="AF193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Elo]],NA())),AF192))</f>
        <v>1985.3437082147036</v>
      </c>
      <c r="AG193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Elo]],NA())),AG192))</f>
        <v>1950.5841965666389</v>
      </c>
      <c r="AH193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Elo]],NA())),AH192))</f>
        <v>2027.5275221968514</v>
      </c>
      <c r="AI193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Elo]],NA())),AI192))</f>
        <v>1929.7026484469404</v>
      </c>
      <c r="AJ193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Elo]],NA())),AJ192))</f>
        <v>2000.1952605247079</v>
      </c>
      <c r="AK193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Elo]],NA())),AK192))</f>
        <v>2013.703054402866</v>
      </c>
      <c r="AL193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Elo]],NA())),AL192))</f>
        <v>1971.275636231378</v>
      </c>
      <c r="AM193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Elo]],NA())),AM192))</f>
        <v>1984.4045980097367</v>
      </c>
      <c r="AN193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Elo]],NA())),AN192))</f>
        <v>2029.2197655607163</v>
      </c>
      <c r="AO193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Elo]],NA())),AO192))</f>
        <v>2000</v>
      </c>
    </row>
    <row r="194" spans="1:41" ht="13">
      <c r="A194" s="25">
        <f>GameData[Game Number]</f>
        <v>191</v>
      </c>
      <c r="B194" s="66" t="str">
        <f>GameData[Winner]</f>
        <v>Ricky</v>
      </c>
      <c r="C194" s="66">
        <f ca="1">IFERROR(IF(ROW()&gt;ROW(EloDataCalc[#Headers])+1,_xlfn.IFNA(LOOKUP(2,1/($B$4:INDIRECT("$B"&amp;(ROW()-1))=EloDataCalc[[#This Row],[Winner]]),EloDataCalc[Game Number]),0),0),0)</f>
        <v>183</v>
      </c>
      <c r="D194" s="66">
        <f ca="1">IFERROR(IF(ROW()&gt;ROW(EloDataCalc[#Headers])+1,_xlfn.IFNA(LOOKUP(2,1/($J$4:INDIRECT("$K"&amp;(ROW()-1))=EloDataCalc[[#This Row],[Winner]]),EloDataCalc[Game Number]),0),0),0)</f>
        <v>190</v>
      </c>
      <c r="E194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2204.2142937349613</v>
      </c>
      <c r="F194" s="66">
        <f ca="1">10^(EloDataCalc[Winner Last ELO]/400)</f>
        <v>323993.07992697641</v>
      </c>
      <c r="G194" s="68">
        <f ca="1">EloDataCalc[Winner Rating]/(EloDataCalc[Winner Rating]+EloDataCalc[Loser Rating])</f>
        <v>0.79716740593153279</v>
      </c>
      <c r="H194" s="16">
        <f ca="1">+kFactor[]*(1-EloDataCalc[Winner Expected Score])</f>
        <v>6.0849778220540163</v>
      </c>
      <c r="I194" s="21">
        <f ca="1">EloDataCalc[Winner Last ELO]+EloDataCalc[[#This Row],[Winner Elo Change]]</f>
        <v>2210.2992715570153</v>
      </c>
      <c r="J194" s="66" t="str">
        <f>GameData[Loser]</f>
        <v>Jim</v>
      </c>
      <c r="K194" s="66">
        <f ca="1">IFERROR(IF(ROW()&gt;ROW(EloDataCalc[#Headers])+1,_xlfn.IFNA(LOOKUP(2,1/($B$4:INDIRECT("$B"&amp;(ROW()-1))=EloDataCalc[[#This Row],[Loser]]),EloDataCalc[Game Number]),0),0),0)</f>
        <v>190</v>
      </c>
      <c r="L194" s="66">
        <f ca="1">IFERROR(IF(ROW()&gt;ROW(EloDataCalc[#Headers])+1,_xlfn.IFNA(LOOKUP(2,1/($J$4:INDIRECT("$K"&amp;(ROW()-1))=EloDataCalc[[#This Row],[Loser]]),EloDataCalc[Game Number]),0),0),0)</f>
        <v>183</v>
      </c>
      <c r="M194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1966.4495784295229</v>
      </c>
      <c r="N194" s="66">
        <f ca="1">10^(EloDataCalc[Loser Last ELO]/400)</f>
        <v>82437.33546158699</v>
      </c>
      <c r="O194" s="68">
        <f ca="1">EloDataCalc[Loser Rating]/(EloDataCalc[Winner Rating]+EloDataCalc[Loser Rating])</f>
        <v>0.20283259406846721</v>
      </c>
      <c r="P194" s="16">
        <f ca="1">kFactor[]*(0-EloDataCalc[Loser Expected Score])</f>
        <v>-6.0849778220540163</v>
      </c>
      <c r="Q194" s="21">
        <f ca="1">EloDataCalc[Loser Last ELO]+EloDataCalc[[#This Row],[Loser Elo Change]]</f>
        <v>1960.3646006074689</v>
      </c>
      <c r="R194" s="4"/>
      <c r="T194" s="56">
        <f ca="1">IF(ROW()=ROW(Elos[[#Headers],[Selected Player Elo Change]])+1,2000,HLOOKUP(PlayerDashPlayer,Elos[#All],ROW()-1,FALSE))</f>
        <v>2210.2992715570153</v>
      </c>
      <c r="U194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Elo]],NA())),U193))</f>
        <v>2210.2992715570153</v>
      </c>
      <c r="V194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Elo]],NA())),V193))</f>
        <v>2210.2992715570153</v>
      </c>
      <c r="W194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Elo]],NA())),W193))</f>
        <v>1960.3646006074689</v>
      </c>
      <c r="X194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Elo]],NA())),X193))</f>
        <v>2155.7620213338223</v>
      </c>
      <c r="Y194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Elo]],NA())),Y193))</f>
        <v>2005.2296705112433</v>
      </c>
      <c r="Z194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Elo]],NA())),Z193))</f>
        <v>1987.4906181546701</v>
      </c>
      <c r="AA194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Elo]],NA())),AA193))</f>
        <v>1954.093173471314</v>
      </c>
      <c r="AB194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Elo]],NA())),AB193))</f>
        <v>2038.4188422634716</v>
      </c>
      <c r="AC194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Elo]],NA())),AC193))</f>
        <v>1912.8862097597939</v>
      </c>
      <c r="AD194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Elo]],NA())),AD193))</f>
        <v>1926.8226864855233</v>
      </c>
      <c r="AE194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Elo]],NA())),AE193))</f>
        <v>1956.6765157011398</v>
      </c>
      <c r="AF194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Elo]],NA())),AF193))</f>
        <v>1985.3437082147036</v>
      </c>
      <c r="AG194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Elo]],NA())),AG193))</f>
        <v>1950.5841965666389</v>
      </c>
      <c r="AH194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Elo]],NA())),AH193))</f>
        <v>2027.5275221968514</v>
      </c>
      <c r="AI194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Elo]],NA())),AI193))</f>
        <v>1929.7026484469404</v>
      </c>
      <c r="AJ194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Elo]],NA())),AJ193))</f>
        <v>2000.1952605247079</v>
      </c>
      <c r="AK194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Elo]],NA())),AK193))</f>
        <v>2013.703054402866</v>
      </c>
      <c r="AL194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Elo]],NA())),AL193))</f>
        <v>1971.275636231378</v>
      </c>
      <c r="AM194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Elo]],NA())),AM193))</f>
        <v>1984.4045980097367</v>
      </c>
      <c r="AN194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Elo]],NA())),AN193))</f>
        <v>2029.2197655607163</v>
      </c>
      <c r="AO194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Elo]],NA())),AO193))</f>
        <v>2000</v>
      </c>
    </row>
    <row r="195" spans="1:41" ht="13">
      <c r="A195" s="25">
        <f>GameData[Game Number]</f>
        <v>192</v>
      </c>
      <c r="B195" s="66" t="str">
        <f>GameData[Winner]</f>
        <v>Clayton</v>
      </c>
      <c r="C195" s="66">
        <f ca="1">IFERROR(IF(ROW()&gt;ROW(EloDataCalc[#Headers])+1,_xlfn.IFNA(LOOKUP(2,1/($B$4:INDIRECT("$B"&amp;(ROW()-1))=EloDataCalc[[#This Row],[Winner]]),EloDataCalc[Game Number]),0),0),0)</f>
        <v>187</v>
      </c>
      <c r="D195" s="66">
        <f ca="1">IFERROR(IF(ROW()&gt;ROW(EloDataCalc[#Headers])+1,_xlfn.IFNA(LOOKUP(2,1/($J$4:INDIRECT("$K"&amp;(ROW()-1))=EloDataCalc[[#This Row],[Winner]]),EloDataCalc[Game Number]),0),0),0)</f>
        <v>175</v>
      </c>
      <c r="E195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2038.4188422634716</v>
      </c>
      <c r="F195" s="66">
        <f ca="1">10^(EloDataCalc[Winner Last ELO]/400)</f>
        <v>124751.88187684644</v>
      </c>
      <c r="G195" s="68">
        <f ca="1">EloDataCalc[Winner Rating]/(EloDataCalc[Winner Rating]+EloDataCalc[Loser Rating])</f>
        <v>0.57277114865250289</v>
      </c>
      <c r="H195" s="16">
        <f ca="1">+kFactor[]*(1-EloDataCalc[Winner Expected Score])</f>
        <v>12.816865540424914</v>
      </c>
      <c r="I195" s="21">
        <f ca="1">EloDataCalc[Winner Last ELO]+EloDataCalc[[#This Row],[Winner Elo Change]]</f>
        <v>2051.2357078038963</v>
      </c>
      <c r="J195" s="66" t="str">
        <f>GameData[Loser]</f>
        <v>Joe</v>
      </c>
      <c r="K195" s="66">
        <f ca="1">IFERROR(IF(ROW()&gt;ROW(EloDataCalc[#Headers])+1,_xlfn.IFNA(LOOKUP(2,1/($B$4:INDIRECT("$B"&amp;(ROW()-1))=EloDataCalc[[#This Row],[Loser]]),EloDataCalc[Game Number]),0),0),0)</f>
        <v>189</v>
      </c>
      <c r="L195" s="66">
        <f ca="1">IFERROR(IF(ROW()&gt;ROW(EloDataCalc[#Headers])+1,_xlfn.IFNA(LOOKUP(2,1/($J$4:INDIRECT("$K"&amp;(ROW()-1))=EloDataCalc[[#This Row],[Loser]]),EloDataCalc[Game Number]),0),0),0)</f>
        <v>187</v>
      </c>
      <c r="M195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1987.4906181546701</v>
      </c>
      <c r="N195" s="66">
        <f ca="1">10^(EloDataCalc[Loser Last ELO]/400)</f>
        <v>93052.178558698855</v>
      </c>
      <c r="O195" s="68">
        <f ca="1">EloDataCalc[Loser Rating]/(EloDataCalc[Winner Rating]+EloDataCalc[Loser Rating])</f>
        <v>0.42722885134749711</v>
      </c>
      <c r="P195" s="16">
        <f ca="1">kFactor[]*(0-EloDataCalc[Loser Expected Score])</f>
        <v>-12.816865540424914</v>
      </c>
      <c r="Q195" s="21">
        <f ca="1">EloDataCalc[Loser Last ELO]+EloDataCalc[[#This Row],[Loser Elo Change]]</f>
        <v>1974.6737526142451</v>
      </c>
      <c r="R195" s="4"/>
      <c r="T195" s="56">
        <f ca="1">IF(ROW()=ROW(Elos[[#Headers],[Selected Player Elo Change]])+1,2000,HLOOKUP(PlayerDashPlayer,Elos[#All],ROW()-1,FALSE))</f>
        <v>2210.2992715570153</v>
      </c>
      <c r="U195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Elo]],NA())),U194))</f>
        <v>2210.2992715570153</v>
      </c>
      <c r="V195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Elo]],NA())),V194))</f>
        <v>2210.2992715570153</v>
      </c>
      <c r="W195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Elo]],NA())),W194))</f>
        <v>1960.3646006074689</v>
      </c>
      <c r="X195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Elo]],NA())),X194))</f>
        <v>2155.7620213338223</v>
      </c>
      <c r="Y195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Elo]],NA())),Y194))</f>
        <v>2005.2296705112433</v>
      </c>
      <c r="Z195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Elo]],NA())),Z194))</f>
        <v>1974.6737526142451</v>
      </c>
      <c r="AA195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Elo]],NA())),AA194))</f>
        <v>1954.093173471314</v>
      </c>
      <c r="AB195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Elo]],NA())),AB194))</f>
        <v>2051.2357078038963</v>
      </c>
      <c r="AC195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Elo]],NA())),AC194))</f>
        <v>1912.8862097597939</v>
      </c>
      <c r="AD195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Elo]],NA())),AD194))</f>
        <v>1926.8226864855233</v>
      </c>
      <c r="AE195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Elo]],NA())),AE194))</f>
        <v>1956.6765157011398</v>
      </c>
      <c r="AF195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Elo]],NA())),AF194))</f>
        <v>1985.3437082147036</v>
      </c>
      <c r="AG195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Elo]],NA())),AG194))</f>
        <v>1950.5841965666389</v>
      </c>
      <c r="AH195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Elo]],NA())),AH194))</f>
        <v>2027.5275221968514</v>
      </c>
      <c r="AI195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Elo]],NA())),AI194))</f>
        <v>1929.7026484469404</v>
      </c>
      <c r="AJ195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Elo]],NA())),AJ194))</f>
        <v>2000.1952605247079</v>
      </c>
      <c r="AK195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Elo]],NA())),AK194))</f>
        <v>2013.703054402866</v>
      </c>
      <c r="AL195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Elo]],NA())),AL194))</f>
        <v>1971.275636231378</v>
      </c>
      <c r="AM195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Elo]],NA())),AM194))</f>
        <v>1984.4045980097367</v>
      </c>
      <c r="AN195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Elo]],NA())),AN194))</f>
        <v>2029.2197655607163</v>
      </c>
      <c r="AO195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Elo]],NA())),AO194))</f>
        <v>2000</v>
      </c>
    </row>
    <row r="196" spans="1:41" ht="13">
      <c r="A196" s="25">
        <f>GameData[Game Number]</f>
        <v>193</v>
      </c>
      <c r="B196" s="66" t="str">
        <f>GameData[Winner]</f>
        <v>Jason K</v>
      </c>
      <c r="C196" s="66">
        <f ca="1">IFERROR(IF(ROW()&gt;ROW(EloDataCalc[#Headers])+1,_xlfn.IFNA(LOOKUP(2,1/($B$4:INDIRECT("$B"&amp;(ROW()-1))=EloDataCalc[[#This Row],[Winner]]),EloDataCalc[Game Number]),0),0),0)</f>
        <v>182</v>
      </c>
      <c r="D196" s="66">
        <f ca="1">IFERROR(IF(ROW()&gt;ROW(EloDataCalc[#Headers])+1,_xlfn.IFNA(LOOKUP(2,1/($J$4:INDIRECT("$K"&amp;(ROW()-1))=EloDataCalc[[#This Row],[Winner]]),EloDataCalc[Game Number]),0),0),0)</f>
        <v>188</v>
      </c>
      <c r="E196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2005.2296705112433</v>
      </c>
      <c r="F196" s="66">
        <f ca="1">10^(EloDataCalc[Winner Last ELO]/400)</f>
        <v>103056.21225277997</v>
      </c>
      <c r="G196" s="68">
        <f ca="1">EloDataCalc[Winner Rating]/(EloDataCalc[Winner Rating]+EloDataCalc[Loser Rating])</f>
        <v>0.61095941933453912</v>
      </c>
      <c r="H196" s="16">
        <f ca="1">+kFactor[]*(1-EloDataCalc[Winner Expected Score])</f>
        <v>11.671217419963826</v>
      </c>
      <c r="I196" s="21">
        <f ca="1">EloDataCalc[Winner Last ELO]+EloDataCalc[[#This Row],[Winner Elo Change]]</f>
        <v>2016.9008879312071</v>
      </c>
      <c r="J196" s="66" t="str">
        <f>GameData[Loser]</f>
        <v>Jason T</v>
      </c>
      <c r="K196" s="66">
        <f ca="1">IFERROR(IF(ROW()&gt;ROW(EloDataCalc[#Headers])+1,_xlfn.IFNA(LOOKUP(2,1/($B$4:INDIRECT("$B"&amp;(ROW()-1))=EloDataCalc[[#This Row],[Loser]]),EloDataCalc[Game Number]),0),0),0)</f>
        <v>188</v>
      </c>
      <c r="L196" s="66">
        <f ca="1">IFERROR(IF(ROW()&gt;ROW(EloDataCalc[#Headers])+1,_xlfn.IFNA(LOOKUP(2,1/($J$4:INDIRECT("$K"&amp;(ROW()-1))=EloDataCalc[[#This Row],[Loser]]),EloDataCalc[Game Number]),0),0),0)</f>
        <v>185</v>
      </c>
      <c r="M196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1926.8226864855233</v>
      </c>
      <c r="N196" s="66">
        <f ca="1">10^(EloDataCalc[Loser Last ELO]/400)</f>
        <v>65623.096047318686</v>
      </c>
      <c r="O196" s="68">
        <f ca="1">EloDataCalc[Loser Rating]/(EloDataCalc[Winner Rating]+EloDataCalc[Loser Rating])</f>
        <v>0.38904058066546099</v>
      </c>
      <c r="P196" s="16">
        <f ca="1">kFactor[]*(0-EloDataCalc[Loser Expected Score])</f>
        <v>-11.671217419963829</v>
      </c>
      <c r="Q196" s="21">
        <f ca="1">EloDataCalc[Loser Last ELO]+EloDataCalc[[#This Row],[Loser Elo Change]]</f>
        <v>1915.1514690655595</v>
      </c>
      <c r="R196" s="4"/>
      <c r="T196" s="56">
        <f ca="1">IF(ROW()=ROW(Elos[[#Headers],[Selected Player Elo Change]])+1,2000,HLOOKUP(PlayerDashPlayer,Elos[#All],ROW()-1,FALSE))</f>
        <v>2210.2992715570153</v>
      </c>
      <c r="U196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Elo]],NA())),U195))</f>
        <v>2210.2992715570153</v>
      </c>
      <c r="V196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Elo]],NA())),V195))</f>
        <v>2210.2992715570153</v>
      </c>
      <c r="W196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Elo]],NA())),W195))</f>
        <v>1960.3646006074689</v>
      </c>
      <c r="X196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Elo]],NA())),X195))</f>
        <v>2155.7620213338223</v>
      </c>
      <c r="Y196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Elo]],NA())),Y195))</f>
        <v>2016.9008879312071</v>
      </c>
      <c r="Z196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Elo]],NA())),Z195))</f>
        <v>1974.6737526142451</v>
      </c>
      <c r="AA196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Elo]],NA())),AA195))</f>
        <v>1954.093173471314</v>
      </c>
      <c r="AB196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Elo]],NA())),AB195))</f>
        <v>2051.2357078038963</v>
      </c>
      <c r="AC196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Elo]],NA())),AC195))</f>
        <v>1912.8862097597939</v>
      </c>
      <c r="AD196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Elo]],NA())),AD195))</f>
        <v>1915.1514690655595</v>
      </c>
      <c r="AE196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Elo]],NA())),AE195))</f>
        <v>1956.6765157011398</v>
      </c>
      <c r="AF196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Elo]],NA())),AF195))</f>
        <v>1985.3437082147036</v>
      </c>
      <c r="AG196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Elo]],NA())),AG195))</f>
        <v>1950.5841965666389</v>
      </c>
      <c r="AH196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Elo]],NA())),AH195))</f>
        <v>2027.5275221968514</v>
      </c>
      <c r="AI196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Elo]],NA())),AI195))</f>
        <v>1929.7026484469404</v>
      </c>
      <c r="AJ196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Elo]],NA())),AJ195))</f>
        <v>2000.1952605247079</v>
      </c>
      <c r="AK196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Elo]],NA())),AK195))</f>
        <v>2013.703054402866</v>
      </c>
      <c r="AL196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Elo]],NA())),AL195))</f>
        <v>1971.275636231378</v>
      </c>
      <c r="AM196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Elo]],NA())),AM195))</f>
        <v>1984.4045980097367</v>
      </c>
      <c r="AN196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Elo]],NA())),AN195))</f>
        <v>2029.2197655607163</v>
      </c>
      <c r="AO196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Elo]],NA())),AO195))</f>
        <v>2000</v>
      </c>
    </row>
    <row r="197" spans="1:41" ht="13">
      <c r="A197" s="25">
        <f>GameData[Game Number]</f>
        <v>194</v>
      </c>
      <c r="B197" s="66" t="str">
        <f>GameData[Winner]</f>
        <v>Clayton</v>
      </c>
      <c r="C197" s="66">
        <f ca="1">IFERROR(IF(ROW()&gt;ROW(EloDataCalc[#Headers])+1,_xlfn.IFNA(LOOKUP(2,1/($B$4:INDIRECT("$B"&amp;(ROW()-1))=EloDataCalc[[#This Row],[Winner]]),EloDataCalc[Game Number]),0),0),0)</f>
        <v>192</v>
      </c>
      <c r="D197" s="66">
        <f ca="1">IFERROR(IF(ROW()&gt;ROW(EloDataCalc[#Headers])+1,_xlfn.IFNA(LOOKUP(2,1/($J$4:INDIRECT("$K"&amp;(ROW()-1))=EloDataCalc[[#This Row],[Winner]]),EloDataCalc[Game Number]),0),0),0)</f>
        <v>175</v>
      </c>
      <c r="E197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2051.2357078038963</v>
      </c>
      <c r="F197" s="66">
        <f ca="1">10^(EloDataCalc[Winner Last ELO]/400)</f>
        <v>134304.09957067727</v>
      </c>
      <c r="G197" s="68">
        <f ca="1">EloDataCalc[Winner Rating]/(EloDataCalc[Winner Rating]+EloDataCalc[Loser Rating])</f>
        <v>0.68640464713922089</v>
      </c>
      <c r="H197" s="16">
        <f ca="1">+kFactor[]*(1-EloDataCalc[Winner Expected Score])</f>
        <v>9.4078605858233733</v>
      </c>
      <c r="I197" s="21">
        <f ca="1">EloDataCalc[Winner Last ELO]+EloDataCalc[[#This Row],[Winner Elo Change]]</f>
        <v>2060.6435683897198</v>
      </c>
      <c r="J197" s="66" t="str">
        <f>GameData[Loser]</f>
        <v>Jason T</v>
      </c>
      <c r="K197" s="66">
        <f ca="1">IFERROR(IF(ROW()&gt;ROW(EloDataCalc[#Headers])+1,_xlfn.IFNA(LOOKUP(2,1/($B$4:INDIRECT("$B"&amp;(ROW()-1))=EloDataCalc[[#This Row],[Loser]]),EloDataCalc[Game Number]),0),0),0)</f>
        <v>188</v>
      </c>
      <c r="L197" s="66">
        <f ca="1">IFERROR(IF(ROW()&gt;ROW(EloDataCalc[#Headers])+1,_xlfn.IFNA(LOOKUP(2,1/($J$4:INDIRECT("$K"&amp;(ROW()-1))=EloDataCalc[[#This Row],[Loser]]),EloDataCalc[Game Number]),0),0),0)</f>
        <v>193</v>
      </c>
      <c r="M197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1915.1514690655595</v>
      </c>
      <c r="N197" s="66">
        <f ca="1">10^(EloDataCalc[Loser Last ELO]/400)</f>
        <v>61359.056456057595</v>
      </c>
      <c r="O197" s="68">
        <f ca="1">EloDataCalc[Loser Rating]/(EloDataCalc[Winner Rating]+EloDataCalc[Loser Rating])</f>
        <v>0.31359535286077911</v>
      </c>
      <c r="P197" s="16">
        <f ca="1">kFactor[]*(0-EloDataCalc[Loser Expected Score])</f>
        <v>-9.4078605858233733</v>
      </c>
      <c r="Q197" s="21">
        <f ca="1">EloDataCalc[Loser Last ELO]+EloDataCalc[[#This Row],[Loser Elo Change]]</f>
        <v>1905.7436084797362</v>
      </c>
      <c r="R197" s="4"/>
      <c r="T197" s="56">
        <f ca="1">IF(ROW()=ROW(Elos[[#Headers],[Selected Player Elo Change]])+1,2000,HLOOKUP(PlayerDashPlayer,Elos[#All],ROW()-1,FALSE))</f>
        <v>2210.2992715570153</v>
      </c>
      <c r="U197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Elo]],NA())),U196))</f>
        <v>2210.2992715570153</v>
      </c>
      <c r="V197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Elo]],NA())),V196))</f>
        <v>2210.2992715570153</v>
      </c>
      <c r="W197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Elo]],NA())),W196))</f>
        <v>1960.3646006074689</v>
      </c>
      <c r="X197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Elo]],NA())),X196))</f>
        <v>2155.7620213338223</v>
      </c>
      <c r="Y197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Elo]],NA())),Y196))</f>
        <v>2016.9008879312071</v>
      </c>
      <c r="Z197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Elo]],NA())),Z196))</f>
        <v>1974.6737526142451</v>
      </c>
      <c r="AA197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Elo]],NA())),AA196))</f>
        <v>1954.093173471314</v>
      </c>
      <c r="AB197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Elo]],NA())),AB196))</f>
        <v>2060.6435683897198</v>
      </c>
      <c r="AC197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Elo]],NA())),AC196))</f>
        <v>1912.8862097597939</v>
      </c>
      <c r="AD197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Elo]],NA())),AD196))</f>
        <v>1905.7436084797362</v>
      </c>
      <c r="AE197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Elo]],NA())),AE196))</f>
        <v>1956.6765157011398</v>
      </c>
      <c r="AF197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Elo]],NA())),AF196))</f>
        <v>1985.3437082147036</v>
      </c>
      <c r="AG197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Elo]],NA())),AG196))</f>
        <v>1950.5841965666389</v>
      </c>
      <c r="AH197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Elo]],NA())),AH196))</f>
        <v>2027.5275221968514</v>
      </c>
      <c r="AI197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Elo]],NA())),AI196))</f>
        <v>1929.7026484469404</v>
      </c>
      <c r="AJ197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Elo]],NA())),AJ196))</f>
        <v>2000.1952605247079</v>
      </c>
      <c r="AK197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Elo]],NA())),AK196))</f>
        <v>2013.703054402866</v>
      </c>
      <c r="AL197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Elo]],NA())),AL196))</f>
        <v>1971.275636231378</v>
      </c>
      <c r="AM197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Elo]],NA())),AM196))</f>
        <v>1984.4045980097367</v>
      </c>
      <c r="AN197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Elo]],NA())),AN196))</f>
        <v>2029.2197655607163</v>
      </c>
      <c r="AO197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Elo]],NA())),AO196))</f>
        <v>2000</v>
      </c>
    </row>
    <row r="198" spans="1:41" ht="13">
      <c r="A198" s="25">
        <f>GameData[Game Number]</f>
        <v>195</v>
      </c>
      <c r="B198" s="66" t="str">
        <f>GameData[Winner]</f>
        <v>Clayton</v>
      </c>
      <c r="C198" s="66">
        <f ca="1">IFERROR(IF(ROW()&gt;ROW(EloDataCalc[#Headers])+1,_xlfn.IFNA(LOOKUP(2,1/($B$4:INDIRECT("$B"&amp;(ROW()-1))=EloDataCalc[[#This Row],[Winner]]),EloDataCalc[Game Number]),0),0),0)</f>
        <v>194</v>
      </c>
      <c r="D198" s="66">
        <f ca="1">IFERROR(IF(ROW()&gt;ROW(EloDataCalc[#Headers])+1,_xlfn.IFNA(LOOKUP(2,1/($J$4:INDIRECT("$K"&amp;(ROW()-1))=EloDataCalc[[#This Row],[Winner]]),EloDataCalc[Game Number]),0),0),0)</f>
        <v>175</v>
      </c>
      <c r="E198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2060.6435683897198</v>
      </c>
      <c r="F198" s="66">
        <f ca="1">10^(EloDataCalc[Winner Last ELO]/400)</f>
        <v>141778.02458757116</v>
      </c>
      <c r="G198" s="68">
        <f ca="1">EloDataCalc[Winner Rating]/(EloDataCalc[Winner Rating]+EloDataCalc[Loser Rating])</f>
        <v>0.621255840099731</v>
      </c>
      <c r="H198" s="16">
        <f ca="1">+kFactor[]*(1-EloDataCalc[Winner Expected Score])</f>
        <v>11.362324797008069</v>
      </c>
      <c r="I198" s="21">
        <f ca="1">EloDataCalc[Winner Last ELO]+EloDataCalc[[#This Row],[Winner Elo Change]]</f>
        <v>2072.0058931867279</v>
      </c>
      <c r="J198" s="66" t="str">
        <f>GameData[Loser]</f>
        <v>Joe</v>
      </c>
      <c r="K198" s="66">
        <f ca="1">IFERROR(IF(ROW()&gt;ROW(EloDataCalc[#Headers])+1,_xlfn.IFNA(LOOKUP(2,1/($B$4:INDIRECT("$B"&amp;(ROW()-1))=EloDataCalc[[#This Row],[Loser]]),EloDataCalc[Game Number]),0),0),0)</f>
        <v>189</v>
      </c>
      <c r="L198" s="66">
        <f ca="1">IFERROR(IF(ROW()&gt;ROW(EloDataCalc[#Headers])+1,_xlfn.IFNA(LOOKUP(2,1/($J$4:INDIRECT("$K"&amp;(ROW()-1))=EloDataCalc[[#This Row],[Loser]]),EloDataCalc[Game Number]),0),0),0)</f>
        <v>192</v>
      </c>
      <c r="M198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1974.6737526142451</v>
      </c>
      <c r="N198" s="66">
        <f ca="1">10^(EloDataCalc[Loser Last ELO]/400)</f>
        <v>86433.95417597871</v>
      </c>
      <c r="O198" s="68">
        <f ca="1">EloDataCalc[Loser Rating]/(EloDataCalc[Winner Rating]+EloDataCalc[Loser Rating])</f>
        <v>0.37874415990026894</v>
      </c>
      <c r="P198" s="16">
        <f ca="1">kFactor[]*(0-EloDataCalc[Loser Expected Score])</f>
        <v>-11.362324797008068</v>
      </c>
      <c r="Q198" s="21">
        <f ca="1">EloDataCalc[Loser Last ELO]+EloDataCalc[[#This Row],[Loser Elo Change]]</f>
        <v>1963.311427817237</v>
      </c>
      <c r="R198" s="4"/>
      <c r="T198" s="56">
        <f ca="1">IF(ROW()=ROW(Elos[[#Headers],[Selected Player Elo Change]])+1,2000,HLOOKUP(PlayerDashPlayer,Elos[#All],ROW()-1,FALSE))</f>
        <v>2210.2992715570153</v>
      </c>
      <c r="U198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Elo]],NA())),U197))</f>
        <v>2210.2992715570153</v>
      </c>
      <c r="V198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Elo]],NA())),V197))</f>
        <v>2210.2992715570153</v>
      </c>
      <c r="W198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Elo]],NA())),W197))</f>
        <v>1960.3646006074689</v>
      </c>
      <c r="X198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Elo]],NA())),X197))</f>
        <v>2155.7620213338223</v>
      </c>
      <c r="Y198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Elo]],NA())),Y197))</f>
        <v>2016.9008879312071</v>
      </c>
      <c r="Z198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Elo]],NA())),Z197))</f>
        <v>1963.311427817237</v>
      </c>
      <c r="AA198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Elo]],NA())),AA197))</f>
        <v>1954.093173471314</v>
      </c>
      <c r="AB198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Elo]],NA())),AB197))</f>
        <v>2072.0058931867279</v>
      </c>
      <c r="AC198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Elo]],NA())),AC197))</f>
        <v>1912.8862097597939</v>
      </c>
      <c r="AD198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Elo]],NA())),AD197))</f>
        <v>1905.7436084797362</v>
      </c>
      <c r="AE198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Elo]],NA())),AE197))</f>
        <v>1956.6765157011398</v>
      </c>
      <c r="AF198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Elo]],NA())),AF197))</f>
        <v>1985.3437082147036</v>
      </c>
      <c r="AG198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Elo]],NA())),AG197))</f>
        <v>1950.5841965666389</v>
      </c>
      <c r="AH198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Elo]],NA())),AH197))</f>
        <v>2027.5275221968514</v>
      </c>
      <c r="AI198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Elo]],NA())),AI197))</f>
        <v>1929.7026484469404</v>
      </c>
      <c r="AJ198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Elo]],NA())),AJ197))</f>
        <v>2000.1952605247079</v>
      </c>
      <c r="AK198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Elo]],NA())),AK197))</f>
        <v>2013.703054402866</v>
      </c>
      <c r="AL198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Elo]],NA())),AL197))</f>
        <v>1971.275636231378</v>
      </c>
      <c r="AM198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Elo]],NA())),AM197))</f>
        <v>1984.4045980097367</v>
      </c>
      <c r="AN198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Elo]],NA())),AN197))</f>
        <v>2029.2197655607163</v>
      </c>
      <c r="AO198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Elo]],NA())),AO197))</f>
        <v>2000</v>
      </c>
    </row>
    <row r="199" spans="1:41" ht="13">
      <c r="A199" s="25">
        <f>GameData[Game Number]</f>
        <v>196</v>
      </c>
      <c r="B199" s="66" t="str">
        <f>GameData[Winner]</f>
        <v>Jason K</v>
      </c>
      <c r="C199" s="66">
        <f ca="1">IFERROR(IF(ROW()&gt;ROW(EloDataCalc[#Headers])+1,_xlfn.IFNA(LOOKUP(2,1/($B$4:INDIRECT("$B"&amp;(ROW()-1))=EloDataCalc[[#This Row],[Winner]]),EloDataCalc[Game Number]),0),0),0)</f>
        <v>193</v>
      </c>
      <c r="D199" s="66">
        <f ca="1">IFERROR(IF(ROW()&gt;ROW(EloDataCalc[#Headers])+1,_xlfn.IFNA(LOOKUP(2,1/($J$4:INDIRECT("$K"&amp;(ROW()-1))=EloDataCalc[[#This Row],[Winner]]),EloDataCalc[Game Number]),0),0),0)</f>
        <v>188</v>
      </c>
      <c r="E199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2016.9008879312071</v>
      </c>
      <c r="F199" s="66">
        <f ca="1">10^(EloDataCalc[Winner Last ELO]/400)</f>
        <v>110217.92226841515</v>
      </c>
      <c r="G199" s="68">
        <f ca="1">EloDataCalc[Winner Rating]/(EloDataCalc[Winner Rating]+EloDataCalc[Loser Rating])</f>
        <v>0.6547246919758517</v>
      </c>
      <c r="H199" s="16">
        <f ca="1">+kFactor[]*(1-EloDataCalc[Winner Expected Score])</f>
        <v>10.358259240724449</v>
      </c>
      <c r="I199" s="21">
        <f ca="1">EloDataCalc[Winner Last ELO]+EloDataCalc[[#This Row],[Winner Elo Change]]</f>
        <v>2027.2591471719315</v>
      </c>
      <c r="J199" s="66" t="str">
        <f>GameData[Loser]</f>
        <v>Jason T</v>
      </c>
      <c r="K199" s="66">
        <f ca="1">IFERROR(IF(ROW()&gt;ROW(EloDataCalc[#Headers])+1,_xlfn.IFNA(LOOKUP(2,1/($B$4:INDIRECT("$B"&amp;(ROW()-1))=EloDataCalc[[#This Row],[Loser]]),EloDataCalc[Game Number]),0),0),0)</f>
        <v>188</v>
      </c>
      <c r="L199" s="66">
        <f ca="1">IFERROR(IF(ROW()&gt;ROW(EloDataCalc[#Headers])+1,_xlfn.IFNA(LOOKUP(2,1/($J$4:INDIRECT("$K"&amp;(ROW()-1))=EloDataCalc[[#This Row],[Loser]]),EloDataCalc[Game Number]),0),0),0)</f>
        <v>194</v>
      </c>
      <c r="M199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1905.7436084797362</v>
      </c>
      <c r="N199" s="66">
        <f ca="1">10^(EloDataCalc[Loser Last ELO]/400)</f>
        <v>58124.472052769757</v>
      </c>
      <c r="O199" s="68">
        <f ca="1">EloDataCalc[Loser Rating]/(EloDataCalc[Winner Rating]+EloDataCalc[Loser Rating])</f>
        <v>0.34527530802414835</v>
      </c>
      <c r="P199" s="16">
        <f ca="1">kFactor[]*(0-EloDataCalc[Loser Expected Score])</f>
        <v>-10.35825924072445</v>
      </c>
      <c r="Q199" s="21">
        <f ca="1">EloDataCalc[Loser Last ELO]+EloDataCalc[[#This Row],[Loser Elo Change]]</f>
        <v>1895.3853492390117</v>
      </c>
      <c r="R199" s="4"/>
      <c r="T199" s="56">
        <f ca="1">IF(ROW()=ROW(Elos[[#Headers],[Selected Player Elo Change]])+1,2000,HLOOKUP(PlayerDashPlayer,Elos[#All],ROW()-1,FALSE))</f>
        <v>2210.2992715570153</v>
      </c>
      <c r="U199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Elo]],NA())),U198))</f>
        <v>2210.2992715570153</v>
      </c>
      <c r="V199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Elo]],NA())),V198))</f>
        <v>2210.2992715570153</v>
      </c>
      <c r="W199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Elo]],NA())),W198))</f>
        <v>1960.3646006074689</v>
      </c>
      <c r="X199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Elo]],NA())),X198))</f>
        <v>2155.7620213338223</v>
      </c>
      <c r="Y199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Elo]],NA())),Y198))</f>
        <v>2027.2591471719315</v>
      </c>
      <c r="Z199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Elo]],NA())),Z198))</f>
        <v>1963.311427817237</v>
      </c>
      <c r="AA199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Elo]],NA())),AA198))</f>
        <v>1954.093173471314</v>
      </c>
      <c r="AB199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Elo]],NA())),AB198))</f>
        <v>2072.0058931867279</v>
      </c>
      <c r="AC199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Elo]],NA())),AC198))</f>
        <v>1912.8862097597939</v>
      </c>
      <c r="AD199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Elo]],NA())),AD198))</f>
        <v>1895.3853492390117</v>
      </c>
      <c r="AE199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Elo]],NA())),AE198))</f>
        <v>1956.6765157011398</v>
      </c>
      <c r="AF199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Elo]],NA())),AF198))</f>
        <v>1985.3437082147036</v>
      </c>
      <c r="AG199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Elo]],NA())),AG198))</f>
        <v>1950.5841965666389</v>
      </c>
      <c r="AH199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Elo]],NA())),AH198))</f>
        <v>2027.5275221968514</v>
      </c>
      <c r="AI199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Elo]],NA())),AI198))</f>
        <v>1929.7026484469404</v>
      </c>
      <c r="AJ199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Elo]],NA())),AJ198))</f>
        <v>2000.1952605247079</v>
      </c>
      <c r="AK199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Elo]],NA())),AK198))</f>
        <v>2013.703054402866</v>
      </c>
      <c r="AL199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Elo]],NA())),AL198))</f>
        <v>1971.275636231378</v>
      </c>
      <c r="AM199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Elo]],NA())),AM198))</f>
        <v>1984.4045980097367</v>
      </c>
      <c r="AN199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Elo]],NA())),AN198))</f>
        <v>2029.2197655607163</v>
      </c>
      <c r="AO199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Elo]],NA())),AO198))</f>
        <v>2000</v>
      </c>
    </row>
    <row r="200" spans="1:41" ht="13">
      <c r="A200" s="25">
        <f>GameData[Game Number]</f>
        <v>197</v>
      </c>
      <c r="B200" s="66" t="str">
        <f>GameData[Winner]</f>
        <v>Clayton</v>
      </c>
      <c r="C200" s="66">
        <f ca="1">IFERROR(IF(ROW()&gt;ROW(EloDataCalc[#Headers])+1,_xlfn.IFNA(LOOKUP(2,1/($B$4:INDIRECT("$B"&amp;(ROW()-1))=EloDataCalc[[#This Row],[Winner]]),EloDataCalc[Game Number]),0),0),0)</f>
        <v>195</v>
      </c>
      <c r="D200" s="66">
        <f ca="1">IFERROR(IF(ROW()&gt;ROW(EloDataCalc[#Headers])+1,_xlfn.IFNA(LOOKUP(2,1/($J$4:INDIRECT("$K"&amp;(ROW()-1))=EloDataCalc[[#This Row],[Winner]]),EloDataCalc[Game Number]),0),0),0)</f>
        <v>175</v>
      </c>
      <c r="E200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2072.0058931867279</v>
      </c>
      <c r="F200" s="66">
        <f ca="1">10^(EloDataCalc[Winner Last ELO]/400)</f>
        <v>151361.25952223773</v>
      </c>
      <c r="G200" s="68">
        <f ca="1">EloDataCalc[Winner Rating]/(EloDataCalc[Winner Rating]+EloDataCalc[Loser Rating])</f>
        <v>0.66795703324715239</v>
      </c>
      <c r="H200" s="16">
        <f ca="1">+kFactor[]*(1-EloDataCalc[Winner Expected Score])</f>
        <v>9.9612890025854277</v>
      </c>
      <c r="I200" s="21">
        <f ca="1">EloDataCalc[Winner Last ELO]+EloDataCalc[[#This Row],[Winner Elo Change]]</f>
        <v>2081.9671821893135</v>
      </c>
      <c r="J200" s="66" t="str">
        <f>GameData[Loser]</f>
        <v>Steven</v>
      </c>
      <c r="K200" s="66">
        <f ca="1">IFERROR(IF(ROW()&gt;ROW(EloDataCalc[#Headers])+1,_xlfn.IFNA(LOOKUP(2,1/($B$4:INDIRECT("$B"&amp;(ROW()-1))=EloDataCalc[[#This Row],[Loser]]),EloDataCalc[Game Number]),0),0),0)</f>
        <v>161</v>
      </c>
      <c r="L200" s="66">
        <f ca="1">IFERROR(IF(ROW()&gt;ROW(EloDataCalc[#Headers])+1,_xlfn.IFNA(LOOKUP(2,1/($J$4:INDIRECT("$K"&amp;(ROW()-1))=EloDataCalc[[#This Row],[Loser]]),EloDataCalc[Game Number]),0),0),0)</f>
        <v>189</v>
      </c>
      <c r="M200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1950.5841965666389</v>
      </c>
      <c r="N200" s="66">
        <f ca="1">10^(EloDataCalc[Loser Last ELO]/400)</f>
        <v>75242.027797640229</v>
      </c>
      <c r="O200" s="68">
        <f ca="1">EloDataCalc[Loser Rating]/(EloDataCalc[Winner Rating]+EloDataCalc[Loser Rating])</f>
        <v>0.33204296675284772</v>
      </c>
      <c r="P200" s="16">
        <f ca="1">kFactor[]*(0-EloDataCalc[Loser Expected Score])</f>
        <v>-9.9612890025854313</v>
      </c>
      <c r="Q200" s="21">
        <f ca="1">EloDataCalc[Loser Last ELO]+EloDataCalc[[#This Row],[Loser Elo Change]]</f>
        <v>1940.6229075640535</v>
      </c>
      <c r="R200" s="4"/>
      <c r="T200" s="56">
        <f ca="1">IF(ROW()=ROW(Elos[[#Headers],[Selected Player Elo Change]])+1,2000,HLOOKUP(PlayerDashPlayer,Elos[#All],ROW()-1,FALSE))</f>
        <v>2210.2992715570153</v>
      </c>
      <c r="U200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Elo]],NA())),U199))</f>
        <v>2210.2992715570153</v>
      </c>
      <c r="V200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Elo]],NA())),V199))</f>
        <v>2210.2992715570153</v>
      </c>
      <c r="W200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Elo]],NA())),W199))</f>
        <v>1960.3646006074689</v>
      </c>
      <c r="X200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Elo]],NA())),X199))</f>
        <v>2155.7620213338223</v>
      </c>
      <c r="Y200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Elo]],NA())),Y199))</f>
        <v>2027.2591471719315</v>
      </c>
      <c r="Z200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Elo]],NA())),Z199))</f>
        <v>1963.311427817237</v>
      </c>
      <c r="AA200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Elo]],NA())),AA199))</f>
        <v>1954.093173471314</v>
      </c>
      <c r="AB200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Elo]],NA())),AB199))</f>
        <v>2081.9671821893135</v>
      </c>
      <c r="AC200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Elo]],NA())),AC199))</f>
        <v>1912.8862097597939</v>
      </c>
      <c r="AD200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Elo]],NA())),AD199))</f>
        <v>1895.3853492390117</v>
      </c>
      <c r="AE200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Elo]],NA())),AE199))</f>
        <v>1956.6765157011398</v>
      </c>
      <c r="AF200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Elo]],NA())),AF199))</f>
        <v>1985.3437082147036</v>
      </c>
      <c r="AG200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Elo]],NA())),AG199))</f>
        <v>1940.6229075640535</v>
      </c>
      <c r="AH200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Elo]],NA())),AH199))</f>
        <v>2027.5275221968514</v>
      </c>
      <c r="AI200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Elo]],NA())),AI199))</f>
        <v>1929.7026484469404</v>
      </c>
      <c r="AJ200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Elo]],NA())),AJ199))</f>
        <v>2000.1952605247079</v>
      </c>
      <c r="AK200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Elo]],NA())),AK199))</f>
        <v>2013.703054402866</v>
      </c>
      <c r="AL200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Elo]],NA())),AL199))</f>
        <v>1971.275636231378</v>
      </c>
      <c r="AM200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Elo]],NA())),AM199))</f>
        <v>1984.4045980097367</v>
      </c>
      <c r="AN200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Elo]],NA())),AN199))</f>
        <v>2029.2197655607163</v>
      </c>
      <c r="AO200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Elo]],NA())),AO199))</f>
        <v>2000</v>
      </c>
    </row>
    <row r="201" spans="1:41" ht="13">
      <c r="A201" s="25">
        <f>GameData[Game Number]</f>
        <v>198</v>
      </c>
      <c r="B201" s="66" t="str">
        <f>GameData[Winner]</f>
        <v>Ricky</v>
      </c>
      <c r="C201" s="66">
        <f ca="1">IFERROR(IF(ROW()&gt;ROW(EloDataCalc[#Headers])+1,_xlfn.IFNA(LOOKUP(2,1/($B$4:INDIRECT("$B"&amp;(ROW()-1))=EloDataCalc[[#This Row],[Winner]]),EloDataCalc[Game Number]),0),0),0)</f>
        <v>191</v>
      </c>
      <c r="D201" s="66">
        <f ca="1">IFERROR(IF(ROW()&gt;ROW(EloDataCalc[#Headers])+1,_xlfn.IFNA(LOOKUP(2,1/($J$4:INDIRECT("$K"&amp;(ROW()-1))=EloDataCalc[[#This Row],[Winner]]),EloDataCalc[Game Number]),0),0),0)</f>
        <v>190</v>
      </c>
      <c r="E201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2210.2992715570153</v>
      </c>
      <c r="F201" s="66">
        <f ca="1">10^(EloDataCalc[Winner Last ELO]/400)</f>
        <v>335542.99673204817</v>
      </c>
      <c r="G201" s="68">
        <f ca="1">EloDataCalc[Winner Rating]/(EloDataCalc[Winner Rating]+EloDataCalc[Loser Rating])</f>
        <v>0.80825939831937477</v>
      </c>
      <c r="H201" s="16">
        <f ca="1">+kFactor[]*(1-EloDataCalc[Winner Expected Score])</f>
        <v>5.7522180504187572</v>
      </c>
      <c r="I201" s="21">
        <f ca="1">EloDataCalc[Winner Last ELO]+EloDataCalc[[#This Row],[Winner Elo Change]]</f>
        <v>2216.0514896074342</v>
      </c>
      <c r="J201" s="66" t="str">
        <f>GameData[Loser]</f>
        <v>Jim</v>
      </c>
      <c r="K201" s="66">
        <f ca="1">IFERROR(IF(ROW()&gt;ROW(EloDataCalc[#Headers])+1,_xlfn.IFNA(LOOKUP(2,1/($B$4:INDIRECT("$B"&amp;(ROW()-1))=EloDataCalc[[#This Row],[Loser]]),EloDataCalc[Game Number]),0),0),0)</f>
        <v>190</v>
      </c>
      <c r="L201" s="66">
        <f ca="1">IFERROR(IF(ROW()&gt;ROW(EloDataCalc[#Headers])+1,_xlfn.IFNA(LOOKUP(2,1/($J$4:INDIRECT("$K"&amp;(ROW()-1))=EloDataCalc[[#This Row],[Loser]]),EloDataCalc[Game Number]),0),0),0)</f>
        <v>191</v>
      </c>
      <c r="M201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1960.3646006074689</v>
      </c>
      <c r="N201" s="66">
        <f ca="1">10^(EloDataCalc[Loser Last ELO]/400)</f>
        <v>79599.712934857656</v>
      </c>
      <c r="O201" s="68">
        <f ca="1">EloDataCalc[Loser Rating]/(EloDataCalc[Winner Rating]+EloDataCalc[Loser Rating])</f>
        <v>0.19174060168062529</v>
      </c>
      <c r="P201" s="16">
        <f ca="1">kFactor[]*(0-EloDataCalc[Loser Expected Score])</f>
        <v>-5.752218050418759</v>
      </c>
      <c r="Q201" s="21">
        <f ca="1">EloDataCalc[Loser Last ELO]+EloDataCalc[[#This Row],[Loser Elo Change]]</f>
        <v>1954.6123825570501</v>
      </c>
      <c r="R201" s="4"/>
      <c r="T201" s="56">
        <f ca="1">IF(ROW()=ROW(Elos[[#Headers],[Selected Player Elo Change]])+1,2000,HLOOKUP(PlayerDashPlayer,Elos[#All],ROW()-1,FALSE))</f>
        <v>2216.0514896074342</v>
      </c>
      <c r="U201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Elo]],NA())),U200))</f>
        <v>2216.0514896074342</v>
      </c>
      <c r="V201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Elo]],NA())),V200))</f>
        <v>2216.0514896074342</v>
      </c>
      <c r="W201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Elo]],NA())),W200))</f>
        <v>1954.6123825570501</v>
      </c>
      <c r="X201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Elo]],NA())),X200))</f>
        <v>2155.7620213338223</v>
      </c>
      <c r="Y201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Elo]],NA())),Y200))</f>
        <v>2027.2591471719315</v>
      </c>
      <c r="Z201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Elo]],NA())),Z200))</f>
        <v>1963.311427817237</v>
      </c>
      <c r="AA201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Elo]],NA())),AA200))</f>
        <v>1954.093173471314</v>
      </c>
      <c r="AB201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Elo]],NA())),AB200))</f>
        <v>2081.9671821893135</v>
      </c>
      <c r="AC201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Elo]],NA())),AC200))</f>
        <v>1912.8862097597939</v>
      </c>
      <c r="AD201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Elo]],NA())),AD200))</f>
        <v>1895.3853492390117</v>
      </c>
      <c r="AE201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Elo]],NA())),AE200))</f>
        <v>1956.6765157011398</v>
      </c>
      <c r="AF201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Elo]],NA())),AF200))</f>
        <v>1985.3437082147036</v>
      </c>
      <c r="AG201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Elo]],NA())),AG200))</f>
        <v>1940.6229075640535</v>
      </c>
      <c r="AH201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Elo]],NA())),AH200))</f>
        <v>2027.5275221968514</v>
      </c>
      <c r="AI201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Elo]],NA())),AI200))</f>
        <v>1929.7026484469404</v>
      </c>
      <c r="AJ201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Elo]],NA())),AJ200))</f>
        <v>2000.1952605247079</v>
      </c>
      <c r="AK201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Elo]],NA())),AK200))</f>
        <v>2013.703054402866</v>
      </c>
      <c r="AL201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Elo]],NA())),AL200))</f>
        <v>1971.275636231378</v>
      </c>
      <c r="AM201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Elo]],NA())),AM200))</f>
        <v>1984.4045980097367</v>
      </c>
      <c r="AN201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Elo]],NA())),AN200))</f>
        <v>2029.2197655607163</v>
      </c>
      <c r="AO201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Elo]],NA())),AO200))</f>
        <v>2000</v>
      </c>
    </row>
    <row r="202" spans="1:41" ht="13">
      <c r="A202" s="25">
        <f>GameData[Game Number]</f>
        <v>199</v>
      </c>
      <c r="B202" s="66" t="str">
        <f>GameData[Winner]</f>
        <v>Ricky</v>
      </c>
      <c r="C202" s="66">
        <f ca="1">IFERROR(IF(ROW()&gt;ROW(EloDataCalc[#Headers])+1,_xlfn.IFNA(LOOKUP(2,1/($B$4:INDIRECT("$B"&amp;(ROW()-1))=EloDataCalc[[#This Row],[Winner]]),EloDataCalc[Game Number]),0),0),0)</f>
        <v>198</v>
      </c>
      <c r="D202" s="66">
        <f ca="1">IFERROR(IF(ROW()&gt;ROW(EloDataCalc[#Headers])+1,_xlfn.IFNA(LOOKUP(2,1/($J$4:INDIRECT("$K"&amp;(ROW()-1))=EloDataCalc[[#This Row],[Winner]]),EloDataCalc[Game Number]),0),0),0)</f>
        <v>190</v>
      </c>
      <c r="E202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2216.0514896074342</v>
      </c>
      <c r="F202" s="66">
        <f ca="1">10^(EloDataCalc[Winner Last ELO]/400)</f>
        <v>346839.63779594796</v>
      </c>
      <c r="G202" s="68">
        <f ca="1">EloDataCalc[Winner Rating]/(EloDataCalc[Winner Rating]+EloDataCalc[Loser Rating])</f>
        <v>0.81831374321732309</v>
      </c>
      <c r="H202" s="16">
        <f ca="1">+kFactor[]*(1-EloDataCalc[Winner Expected Score])</f>
        <v>5.4505877034803074</v>
      </c>
      <c r="I202" s="21">
        <f ca="1">EloDataCalc[Winner Last ELO]+EloDataCalc[[#This Row],[Winner Elo Change]]</f>
        <v>2221.5020773109145</v>
      </c>
      <c r="J202" s="66" t="str">
        <f>GameData[Loser]</f>
        <v>Jim</v>
      </c>
      <c r="K202" s="66">
        <f ca="1">IFERROR(IF(ROW()&gt;ROW(EloDataCalc[#Headers])+1,_xlfn.IFNA(LOOKUP(2,1/($B$4:INDIRECT("$B"&amp;(ROW()-1))=EloDataCalc[[#This Row],[Loser]]),EloDataCalc[Game Number]),0),0),0)</f>
        <v>190</v>
      </c>
      <c r="L202" s="66">
        <f ca="1">IFERROR(IF(ROW()&gt;ROW(EloDataCalc[#Headers])+1,_xlfn.IFNA(LOOKUP(2,1/($J$4:INDIRECT("$K"&amp;(ROW()-1))=EloDataCalc[[#This Row],[Loser]]),EloDataCalc[Game Number]),0),0),0)</f>
        <v>198</v>
      </c>
      <c r="M202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1954.6123825570501</v>
      </c>
      <c r="N202" s="66">
        <f ca="1">10^(EloDataCalc[Loser Last ELO]/400)</f>
        <v>77007.133287592631</v>
      </c>
      <c r="O202" s="68">
        <f ca="1">EloDataCalc[Loser Rating]/(EloDataCalc[Winner Rating]+EloDataCalc[Loser Rating])</f>
        <v>0.18168625678267691</v>
      </c>
      <c r="P202" s="16">
        <f ca="1">kFactor[]*(0-EloDataCalc[Loser Expected Score])</f>
        <v>-5.4505877034803074</v>
      </c>
      <c r="Q202" s="21">
        <f ca="1">EloDataCalc[Loser Last ELO]+EloDataCalc[[#This Row],[Loser Elo Change]]</f>
        <v>1949.1617948535697</v>
      </c>
      <c r="R202" s="4"/>
      <c r="T202" s="56">
        <f ca="1">IF(ROW()=ROW(Elos[[#Headers],[Selected Player Elo Change]])+1,2000,HLOOKUP(PlayerDashPlayer,Elos[#All],ROW()-1,FALSE))</f>
        <v>2221.5020773109145</v>
      </c>
      <c r="U202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Elo]],NA())),U201))</f>
        <v>2221.5020773109145</v>
      </c>
      <c r="V202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Elo]],NA())),V201))</f>
        <v>2221.5020773109145</v>
      </c>
      <c r="W202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Elo]],NA())),W201))</f>
        <v>1949.1617948535697</v>
      </c>
      <c r="X202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Elo]],NA())),X201))</f>
        <v>2155.7620213338223</v>
      </c>
      <c r="Y202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Elo]],NA())),Y201))</f>
        <v>2027.2591471719315</v>
      </c>
      <c r="Z202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Elo]],NA())),Z201))</f>
        <v>1963.311427817237</v>
      </c>
      <c r="AA202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Elo]],NA())),AA201))</f>
        <v>1954.093173471314</v>
      </c>
      <c r="AB202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Elo]],NA())),AB201))</f>
        <v>2081.9671821893135</v>
      </c>
      <c r="AC202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Elo]],NA())),AC201))</f>
        <v>1912.8862097597939</v>
      </c>
      <c r="AD202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Elo]],NA())),AD201))</f>
        <v>1895.3853492390117</v>
      </c>
      <c r="AE202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Elo]],NA())),AE201))</f>
        <v>1956.6765157011398</v>
      </c>
      <c r="AF202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Elo]],NA())),AF201))</f>
        <v>1985.3437082147036</v>
      </c>
      <c r="AG202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Elo]],NA())),AG201))</f>
        <v>1940.6229075640535</v>
      </c>
      <c r="AH202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Elo]],NA())),AH201))</f>
        <v>2027.5275221968514</v>
      </c>
      <c r="AI202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Elo]],NA())),AI201))</f>
        <v>1929.7026484469404</v>
      </c>
      <c r="AJ202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Elo]],NA())),AJ201))</f>
        <v>2000.1952605247079</v>
      </c>
      <c r="AK202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Elo]],NA())),AK201))</f>
        <v>2013.703054402866</v>
      </c>
      <c r="AL202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Elo]],NA())),AL201))</f>
        <v>1971.275636231378</v>
      </c>
      <c r="AM202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Elo]],NA())),AM201))</f>
        <v>1984.4045980097367</v>
      </c>
      <c r="AN202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Elo]],NA())),AN201))</f>
        <v>2029.2197655607163</v>
      </c>
      <c r="AO202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Elo]],NA())),AO201))</f>
        <v>2000</v>
      </c>
    </row>
    <row r="203" spans="1:41" ht="13">
      <c r="A203" s="25">
        <f>GameData[Game Number]</f>
        <v>200</v>
      </c>
      <c r="B203" s="66" t="str">
        <f>GameData[Winner]</f>
        <v>Ricky</v>
      </c>
      <c r="C203" s="66">
        <f ca="1">IFERROR(IF(ROW()&gt;ROW(EloDataCalc[#Headers])+1,_xlfn.IFNA(LOOKUP(2,1/($B$4:INDIRECT("$B"&amp;(ROW()-1))=EloDataCalc[[#This Row],[Winner]]),EloDataCalc[Game Number]),0),0),0)</f>
        <v>199</v>
      </c>
      <c r="D203" s="66">
        <f ca="1">IFERROR(IF(ROW()&gt;ROW(EloDataCalc[#Headers])+1,_xlfn.IFNA(LOOKUP(2,1/($J$4:INDIRECT("$K"&amp;(ROW()-1))=EloDataCalc[[#This Row],[Winner]]),EloDataCalc[Game Number]),0),0),0)</f>
        <v>190</v>
      </c>
      <c r="E203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2221.5020773109145</v>
      </c>
      <c r="F203" s="66">
        <f ca="1">10^(EloDataCalc[Winner Last ELO]/400)</f>
        <v>357894.63920795196</v>
      </c>
      <c r="G203" s="68">
        <f ca="1">EloDataCalc[Winner Rating]/(EloDataCalc[Winner Rating]+EloDataCalc[Loser Rating])</f>
        <v>0.82745786021837331</v>
      </c>
      <c r="H203" s="16">
        <f ca="1">+kFactor[]*(1-EloDataCalc[Winner Expected Score])</f>
        <v>5.1762641934488007</v>
      </c>
      <c r="I203" s="21">
        <f ca="1">EloDataCalc[Winner Last ELO]+EloDataCalc[[#This Row],[Winner Elo Change]]</f>
        <v>2226.6783415043633</v>
      </c>
      <c r="J203" s="66" t="str">
        <f>GameData[Loser]</f>
        <v>Jim</v>
      </c>
      <c r="K203" s="66">
        <f ca="1">IFERROR(IF(ROW()&gt;ROW(EloDataCalc[#Headers])+1,_xlfn.IFNA(LOOKUP(2,1/($B$4:INDIRECT("$B"&amp;(ROW()-1))=EloDataCalc[[#This Row],[Loser]]),EloDataCalc[Game Number]),0),0),0)</f>
        <v>190</v>
      </c>
      <c r="L203" s="66">
        <f ca="1">IFERROR(IF(ROW()&gt;ROW(EloDataCalc[#Headers])+1,_xlfn.IFNA(LOOKUP(2,1/($J$4:INDIRECT("$K"&amp;(ROW()-1))=EloDataCalc[[#This Row],[Loser]]),EloDataCalc[Game Number]),0),0),0)</f>
        <v>199</v>
      </c>
      <c r="M203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1949.1617948535697</v>
      </c>
      <c r="N203" s="66">
        <f ca="1">10^(EloDataCalc[Loser Last ELO]/400)</f>
        <v>74628.461259666379</v>
      </c>
      <c r="O203" s="68">
        <f ca="1">EloDataCalc[Loser Rating]/(EloDataCalc[Winner Rating]+EloDataCalc[Loser Rating])</f>
        <v>0.17254213978162672</v>
      </c>
      <c r="P203" s="16">
        <f ca="1">kFactor[]*(0-EloDataCalc[Loser Expected Score])</f>
        <v>-5.1762641934488016</v>
      </c>
      <c r="Q203" s="21">
        <f ca="1">EloDataCalc[Loser Last ELO]+EloDataCalc[[#This Row],[Loser Elo Change]]</f>
        <v>1943.985530660121</v>
      </c>
      <c r="R203" s="4"/>
      <c r="T203" s="56">
        <f ca="1">IF(ROW()=ROW(Elos[[#Headers],[Selected Player Elo Change]])+1,2000,HLOOKUP(PlayerDashPlayer,Elos[#All],ROW()-1,FALSE))</f>
        <v>2226.6783415043633</v>
      </c>
      <c r="U203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Elo]],NA())),U202))</f>
        <v>2226.6783415043633</v>
      </c>
      <c r="V203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Elo]],NA())),V202))</f>
        <v>2226.6783415043633</v>
      </c>
      <c r="W203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Elo]],NA())),W202))</f>
        <v>1943.985530660121</v>
      </c>
      <c r="X203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Elo]],NA())),X202))</f>
        <v>2155.7620213338223</v>
      </c>
      <c r="Y203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Elo]],NA())),Y202))</f>
        <v>2027.2591471719315</v>
      </c>
      <c r="Z203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Elo]],NA())),Z202))</f>
        <v>1963.311427817237</v>
      </c>
      <c r="AA203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Elo]],NA())),AA202))</f>
        <v>1954.093173471314</v>
      </c>
      <c r="AB203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Elo]],NA())),AB202))</f>
        <v>2081.9671821893135</v>
      </c>
      <c r="AC203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Elo]],NA())),AC202))</f>
        <v>1912.8862097597939</v>
      </c>
      <c r="AD203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Elo]],NA())),AD202))</f>
        <v>1895.3853492390117</v>
      </c>
      <c r="AE203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Elo]],NA())),AE202))</f>
        <v>1956.6765157011398</v>
      </c>
      <c r="AF203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Elo]],NA())),AF202))</f>
        <v>1985.3437082147036</v>
      </c>
      <c r="AG203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Elo]],NA())),AG202))</f>
        <v>1940.6229075640535</v>
      </c>
      <c r="AH203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Elo]],NA())),AH202))</f>
        <v>2027.5275221968514</v>
      </c>
      <c r="AI203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Elo]],NA())),AI202))</f>
        <v>1929.7026484469404</v>
      </c>
      <c r="AJ203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Elo]],NA())),AJ202))</f>
        <v>2000.1952605247079</v>
      </c>
      <c r="AK203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Elo]],NA())),AK202))</f>
        <v>2013.703054402866</v>
      </c>
      <c r="AL203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Elo]],NA())),AL202))</f>
        <v>1971.275636231378</v>
      </c>
      <c r="AM203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Elo]],NA())),AM202))</f>
        <v>1984.4045980097367</v>
      </c>
      <c r="AN203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Elo]],NA())),AN202))</f>
        <v>2029.2197655607163</v>
      </c>
      <c r="AO203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Elo]],NA())),AO202))</f>
        <v>2000</v>
      </c>
    </row>
    <row r="204" spans="1:41" ht="13">
      <c r="A204" s="25">
        <f>GameData[Game Number]</f>
        <v>201</v>
      </c>
      <c r="B204" s="66" t="str">
        <f>GameData[Winner]</f>
        <v>Clayton</v>
      </c>
      <c r="C204" s="66">
        <f ca="1">IFERROR(IF(ROW()&gt;ROW(EloDataCalc[#Headers])+1,_xlfn.IFNA(LOOKUP(2,1/($B$4:INDIRECT("$B"&amp;(ROW()-1))=EloDataCalc[[#This Row],[Winner]]),EloDataCalc[Game Number]),0),0),0)</f>
        <v>197</v>
      </c>
      <c r="D204" s="66">
        <f ca="1">IFERROR(IF(ROW()&gt;ROW(EloDataCalc[#Headers])+1,_xlfn.IFNA(LOOKUP(2,1/($J$4:INDIRECT("$K"&amp;(ROW()-1))=EloDataCalc[[#This Row],[Winner]]),EloDataCalc[Game Number]),0),0),0)</f>
        <v>175</v>
      </c>
      <c r="E204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2081.9671821893135</v>
      </c>
      <c r="F204" s="66">
        <f ca="1">10^(EloDataCalc[Winner Last ELO]/400)</f>
        <v>160294.25429890477</v>
      </c>
      <c r="G204" s="68">
        <f ca="1">EloDataCalc[Winner Rating]/(EloDataCalc[Winner Rating]+EloDataCalc[Loser Rating])</f>
        <v>0.66441628235740124</v>
      </c>
      <c r="H204" s="16">
        <f ca="1">+kFactor[]*(1-EloDataCalc[Winner Expected Score])</f>
        <v>10.067511529277963</v>
      </c>
      <c r="I204" s="21">
        <f ca="1">EloDataCalc[Winner Last ELO]+EloDataCalc[[#This Row],[Winner Elo Change]]</f>
        <v>2092.0346937185914</v>
      </c>
      <c r="J204" s="66" t="str">
        <f>GameData[Loser]</f>
        <v>Joe</v>
      </c>
      <c r="K204" s="66">
        <f ca="1">IFERROR(IF(ROW()&gt;ROW(EloDataCalc[#Headers])+1,_xlfn.IFNA(LOOKUP(2,1/($B$4:INDIRECT("$B"&amp;(ROW()-1))=EloDataCalc[[#This Row],[Loser]]),EloDataCalc[Game Number]),0),0),0)</f>
        <v>189</v>
      </c>
      <c r="L204" s="66">
        <f ca="1">IFERROR(IF(ROW()&gt;ROW(EloDataCalc[#Headers])+1,_xlfn.IFNA(LOOKUP(2,1/($J$4:INDIRECT("$K"&amp;(ROW()-1))=EloDataCalc[[#This Row],[Loser]]),EloDataCalc[Game Number]),0),0),0)</f>
        <v>195</v>
      </c>
      <c r="M204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1963.311427817237</v>
      </c>
      <c r="N204" s="66">
        <f ca="1">10^(EloDataCalc[Loser Last ELO]/400)</f>
        <v>80961.504410331167</v>
      </c>
      <c r="O204" s="68">
        <f ca="1">EloDataCalc[Loser Rating]/(EloDataCalc[Winner Rating]+EloDataCalc[Loser Rating])</f>
        <v>0.33558371764259876</v>
      </c>
      <c r="P204" s="16">
        <f ca="1">kFactor[]*(0-EloDataCalc[Loser Expected Score])</f>
        <v>-10.067511529277963</v>
      </c>
      <c r="Q204" s="21">
        <f ca="1">EloDataCalc[Loser Last ELO]+EloDataCalc[[#This Row],[Loser Elo Change]]</f>
        <v>1953.2439162879591</v>
      </c>
      <c r="R204" s="4"/>
      <c r="T204" s="56">
        <f ca="1">IF(ROW()=ROW(Elos[[#Headers],[Selected Player Elo Change]])+1,2000,HLOOKUP(PlayerDashPlayer,Elos[#All],ROW()-1,FALSE))</f>
        <v>2226.6783415043633</v>
      </c>
      <c r="U204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Elo]],NA())),U203))</f>
        <v>2226.6783415043633</v>
      </c>
      <c r="V204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Elo]],NA())),V203))</f>
        <v>2226.6783415043633</v>
      </c>
      <c r="W204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Elo]],NA())),W203))</f>
        <v>1943.985530660121</v>
      </c>
      <c r="X204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Elo]],NA())),X203))</f>
        <v>2155.7620213338223</v>
      </c>
      <c r="Y204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Elo]],NA())),Y203))</f>
        <v>2027.2591471719315</v>
      </c>
      <c r="Z204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Elo]],NA())),Z203))</f>
        <v>1953.2439162879591</v>
      </c>
      <c r="AA204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Elo]],NA())),AA203))</f>
        <v>1954.093173471314</v>
      </c>
      <c r="AB204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Elo]],NA())),AB203))</f>
        <v>2092.0346937185914</v>
      </c>
      <c r="AC204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Elo]],NA())),AC203))</f>
        <v>1912.8862097597939</v>
      </c>
      <c r="AD204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Elo]],NA())),AD203))</f>
        <v>1895.3853492390117</v>
      </c>
      <c r="AE204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Elo]],NA())),AE203))</f>
        <v>1956.6765157011398</v>
      </c>
      <c r="AF204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Elo]],NA())),AF203))</f>
        <v>1985.3437082147036</v>
      </c>
      <c r="AG204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Elo]],NA())),AG203))</f>
        <v>1940.6229075640535</v>
      </c>
      <c r="AH204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Elo]],NA())),AH203))</f>
        <v>2027.5275221968514</v>
      </c>
      <c r="AI204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Elo]],NA())),AI203))</f>
        <v>1929.7026484469404</v>
      </c>
      <c r="AJ204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Elo]],NA())),AJ203))</f>
        <v>2000.1952605247079</v>
      </c>
      <c r="AK204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Elo]],NA())),AK203))</f>
        <v>2013.703054402866</v>
      </c>
      <c r="AL204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Elo]],NA())),AL203))</f>
        <v>1971.275636231378</v>
      </c>
      <c r="AM204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Elo]],NA())),AM203))</f>
        <v>1984.4045980097367</v>
      </c>
      <c r="AN204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Elo]],NA())),AN203))</f>
        <v>2029.2197655607163</v>
      </c>
      <c r="AO204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Elo]],NA())),AO203))</f>
        <v>2000</v>
      </c>
    </row>
    <row r="205" spans="1:41" ht="13">
      <c r="A205" s="25">
        <f>GameData[Game Number]</f>
        <v>202</v>
      </c>
      <c r="B205" s="66" t="str">
        <f>GameData[Winner]</f>
        <v>Jim</v>
      </c>
      <c r="C205" s="66">
        <f ca="1">IFERROR(IF(ROW()&gt;ROW(EloDataCalc[#Headers])+1,_xlfn.IFNA(LOOKUP(2,1/($B$4:INDIRECT("$B"&amp;(ROW()-1))=EloDataCalc[[#This Row],[Winner]]),EloDataCalc[Game Number]),0),0),0)</f>
        <v>190</v>
      </c>
      <c r="D205" s="66">
        <f ca="1">IFERROR(IF(ROW()&gt;ROW(EloDataCalc[#Headers])+1,_xlfn.IFNA(LOOKUP(2,1/($J$4:INDIRECT("$K"&amp;(ROW()-1))=EloDataCalc[[#This Row],[Winner]]),EloDataCalc[Game Number]),0),0),0)</f>
        <v>200</v>
      </c>
      <c r="E205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1943.985530660121</v>
      </c>
      <c r="F205" s="66">
        <f ca="1">10^(EloDataCalc[Winner Last ELO]/400)</f>
        <v>72437.562271153918</v>
      </c>
      <c r="G205" s="68">
        <f ca="1">EloDataCalc[Winner Rating]/(EloDataCalc[Winner Rating]+EloDataCalc[Loser Rating])</f>
        <v>0.29896328456212945</v>
      </c>
      <c r="H205" s="16">
        <f ca="1">+kFactor[]*(1-EloDataCalc[Winner Expected Score])</f>
        <v>21.031101463136114</v>
      </c>
      <c r="I205" s="21">
        <f ca="1">EloDataCalc[Winner Last ELO]+EloDataCalc[[#This Row],[Winner Elo Change]]</f>
        <v>1965.0166321232571</v>
      </c>
      <c r="J205" s="66" t="str">
        <f>GameData[Loser]</f>
        <v>Clayton</v>
      </c>
      <c r="K205" s="66">
        <f ca="1">IFERROR(IF(ROW()&gt;ROW(EloDataCalc[#Headers])+1,_xlfn.IFNA(LOOKUP(2,1/($B$4:INDIRECT("$B"&amp;(ROW()-1))=EloDataCalc[[#This Row],[Loser]]),EloDataCalc[Game Number]),0),0),0)</f>
        <v>201</v>
      </c>
      <c r="L205" s="66">
        <f ca="1">IFERROR(IF(ROW()&gt;ROW(EloDataCalc[#Headers])+1,_xlfn.IFNA(LOOKUP(2,1/($J$4:INDIRECT("$K"&amp;(ROW()-1))=EloDataCalc[[#This Row],[Loser]]),EloDataCalc[Game Number]),0),0),0)</f>
        <v>175</v>
      </c>
      <c r="M205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2092.0346937185914</v>
      </c>
      <c r="N205" s="66">
        <f ca="1">10^(EloDataCalc[Loser Last ELO]/400)</f>
        <v>169858.28478326998</v>
      </c>
      <c r="O205" s="68">
        <f ca="1">EloDataCalc[Loser Rating]/(EloDataCalc[Winner Rating]+EloDataCalc[Loser Rating])</f>
        <v>0.70103671543787061</v>
      </c>
      <c r="P205" s="16">
        <f ca="1">kFactor[]*(0-EloDataCalc[Loser Expected Score])</f>
        <v>-21.031101463136118</v>
      </c>
      <c r="Q205" s="21">
        <f ca="1">EloDataCalc[Loser Last ELO]+EloDataCalc[[#This Row],[Loser Elo Change]]</f>
        <v>2071.0035922554553</v>
      </c>
      <c r="R205" s="4"/>
      <c r="T205" s="56">
        <f ca="1">IF(ROW()=ROW(Elos[[#Headers],[Selected Player Elo Change]])+1,2000,HLOOKUP(PlayerDashPlayer,Elos[#All],ROW()-1,FALSE))</f>
        <v>2226.6783415043633</v>
      </c>
      <c r="U205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Elo]],NA())),U204))</f>
        <v>2226.6783415043633</v>
      </c>
      <c r="V205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Elo]],NA())),V204))</f>
        <v>2226.6783415043633</v>
      </c>
      <c r="W205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Elo]],NA())),W204))</f>
        <v>1965.0166321232571</v>
      </c>
      <c r="X205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Elo]],NA())),X204))</f>
        <v>2155.7620213338223</v>
      </c>
      <c r="Y205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Elo]],NA())),Y204))</f>
        <v>2027.2591471719315</v>
      </c>
      <c r="Z205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Elo]],NA())),Z204))</f>
        <v>1953.2439162879591</v>
      </c>
      <c r="AA205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Elo]],NA())),AA204))</f>
        <v>1954.093173471314</v>
      </c>
      <c r="AB205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Elo]],NA())),AB204))</f>
        <v>2071.0035922554553</v>
      </c>
      <c r="AC205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Elo]],NA())),AC204))</f>
        <v>1912.8862097597939</v>
      </c>
      <c r="AD205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Elo]],NA())),AD204))</f>
        <v>1895.3853492390117</v>
      </c>
      <c r="AE205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Elo]],NA())),AE204))</f>
        <v>1956.6765157011398</v>
      </c>
      <c r="AF205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Elo]],NA())),AF204))</f>
        <v>1985.3437082147036</v>
      </c>
      <c r="AG205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Elo]],NA())),AG204))</f>
        <v>1940.6229075640535</v>
      </c>
      <c r="AH205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Elo]],NA())),AH204))</f>
        <v>2027.5275221968514</v>
      </c>
      <c r="AI205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Elo]],NA())),AI204))</f>
        <v>1929.7026484469404</v>
      </c>
      <c r="AJ205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Elo]],NA())),AJ204))</f>
        <v>2000.1952605247079</v>
      </c>
      <c r="AK205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Elo]],NA())),AK204))</f>
        <v>2013.703054402866</v>
      </c>
      <c r="AL205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Elo]],NA())),AL204))</f>
        <v>1971.275636231378</v>
      </c>
      <c r="AM205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Elo]],NA())),AM204))</f>
        <v>1984.4045980097367</v>
      </c>
      <c r="AN205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Elo]],NA())),AN204))</f>
        <v>2029.2197655607163</v>
      </c>
      <c r="AO205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Elo]],NA())),AO204))</f>
        <v>2000</v>
      </c>
    </row>
    <row r="206" spans="1:41" ht="13">
      <c r="A206" s="25">
        <f>GameData[Game Number]</f>
        <v>203</v>
      </c>
      <c r="B206" s="66" t="str">
        <f>GameData[Winner]</f>
        <v>Joe</v>
      </c>
      <c r="C206" s="66">
        <f ca="1">IFERROR(IF(ROW()&gt;ROW(EloDataCalc[#Headers])+1,_xlfn.IFNA(LOOKUP(2,1/($B$4:INDIRECT("$B"&amp;(ROW()-1))=EloDataCalc[[#This Row],[Winner]]),EloDataCalc[Game Number]),0),0),0)</f>
        <v>189</v>
      </c>
      <c r="D206" s="66">
        <f ca="1">IFERROR(IF(ROW()&gt;ROW(EloDataCalc[#Headers])+1,_xlfn.IFNA(LOOKUP(2,1/($J$4:INDIRECT("$K"&amp;(ROW()-1))=EloDataCalc[[#This Row],[Winner]]),EloDataCalc[Game Number]),0),0),0)</f>
        <v>201</v>
      </c>
      <c r="E206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1953.2439162879591</v>
      </c>
      <c r="F206" s="66">
        <f ca="1">10^(EloDataCalc[Winner Last ELO]/400)</f>
        <v>76402.890756434543</v>
      </c>
      <c r="G206" s="68">
        <f ca="1">EloDataCalc[Winner Rating]/(EloDataCalc[Winner Rating]+EloDataCalc[Loser Rating])</f>
        <v>0.51815510651856578</v>
      </c>
      <c r="H206" s="16">
        <f ca="1">+kFactor[]*(1-EloDataCalc[Winner Expected Score])</f>
        <v>14.455346804443026</v>
      </c>
      <c r="I206" s="21">
        <f ca="1">EloDataCalc[Winner Last ELO]+EloDataCalc[[#This Row],[Winner Elo Change]]</f>
        <v>1967.6992630924021</v>
      </c>
      <c r="J206" s="66" t="str">
        <f>GameData[Loser]</f>
        <v>Steven</v>
      </c>
      <c r="K206" s="66">
        <f ca="1">IFERROR(IF(ROW()&gt;ROW(EloDataCalc[#Headers])+1,_xlfn.IFNA(LOOKUP(2,1/($B$4:INDIRECT("$B"&amp;(ROW()-1))=EloDataCalc[[#This Row],[Loser]]),EloDataCalc[Game Number]),0),0),0)</f>
        <v>161</v>
      </c>
      <c r="L206" s="66">
        <f ca="1">IFERROR(IF(ROW()&gt;ROW(EloDataCalc[#Headers])+1,_xlfn.IFNA(LOOKUP(2,1/($J$4:INDIRECT("$K"&amp;(ROW()-1))=EloDataCalc[[#This Row],[Loser]]),EloDataCalc[Game Number]),0),0),0)</f>
        <v>197</v>
      </c>
      <c r="M206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1940.6229075640535</v>
      </c>
      <c r="N206" s="66">
        <f ca="1">10^(EloDataCalc[Loser Last ELO]/400)</f>
        <v>71048.885353190621</v>
      </c>
      <c r="O206" s="68">
        <f ca="1">EloDataCalc[Loser Rating]/(EloDataCalc[Winner Rating]+EloDataCalc[Loser Rating])</f>
        <v>0.48184489348143417</v>
      </c>
      <c r="P206" s="16">
        <f ca="1">kFactor[]*(0-EloDataCalc[Loser Expected Score])</f>
        <v>-14.455346804443025</v>
      </c>
      <c r="Q206" s="21">
        <f ca="1">EloDataCalc[Loser Last ELO]+EloDataCalc[[#This Row],[Loser Elo Change]]</f>
        <v>1926.1675607596105</v>
      </c>
      <c r="R206" s="4"/>
      <c r="T206" s="56">
        <f ca="1">IF(ROW()=ROW(Elos[[#Headers],[Selected Player Elo Change]])+1,2000,HLOOKUP(PlayerDashPlayer,Elos[#All],ROW()-1,FALSE))</f>
        <v>2226.6783415043633</v>
      </c>
      <c r="U206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Elo]],NA())),U205))</f>
        <v>2226.6783415043633</v>
      </c>
      <c r="V206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Elo]],NA())),V205))</f>
        <v>2226.6783415043633</v>
      </c>
      <c r="W206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Elo]],NA())),W205))</f>
        <v>1965.0166321232571</v>
      </c>
      <c r="X206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Elo]],NA())),X205))</f>
        <v>2155.7620213338223</v>
      </c>
      <c r="Y206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Elo]],NA())),Y205))</f>
        <v>2027.2591471719315</v>
      </c>
      <c r="Z206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Elo]],NA())),Z205))</f>
        <v>1967.6992630924021</v>
      </c>
      <c r="AA206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Elo]],NA())),AA205))</f>
        <v>1954.093173471314</v>
      </c>
      <c r="AB206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Elo]],NA())),AB205))</f>
        <v>2071.0035922554553</v>
      </c>
      <c r="AC206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Elo]],NA())),AC205))</f>
        <v>1912.8862097597939</v>
      </c>
      <c r="AD206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Elo]],NA())),AD205))</f>
        <v>1895.3853492390117</v>
      </c>
      <c r="AE206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Elo]],NA())),AE205))</f>
        <v>1956.6765157011398</v>
      </c>
      <c r="AF206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Elo]],NA())),AF205))</f>
        <v>1985.3437082147036</v>
      </c>
      <c r="AG206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Elo]],NA())),AG205))</f>
        <v>1926.1675607596105</v>
      </c>
      <c r="AH206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Elo]],NA())),AH205))</f>
        <v>2027.5275221968514</v>
      </c>
      <c r="AI206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Elo]],NA())),AI205))</f>
        <v>1929.7026484469404</v>
      </c>
      <c r="AJ206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Elo]],NA())),AJ205))</f>
        <v>2000.1952605247079</v>
      </c>
      <c r="AK206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Elo]],NA())),AK205))</f>
        <v>2013.703054402866</v>
      </c>
      <c r="AL206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Elo]],NA())),AL205))</f>
        <v>1971.275636231378</v>
      </c>
      <c r="AM206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Elo]],NA())),AM205))</f>
        <v>1984.4045980097367</v>
      </c>
      <c r="AN206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Elo]],NA())),AN205))</f>
        <v>2029.2197655607163</v>
      </c>
      <c r="AO206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Elo]],NA())),AO205))</f>
        <v>2000</v>
      </c>
    </row>
    <row r="207" spans="1:41" ht="13">
      <c r="A207" s="25">
        <f>GameData[Game Number]</f>
        <v>204</v>
      </c>
      <c r="B207" s="66" t="str">
        <f>GameData[Winner]</f>
        <v>Jason K</v>
      </c>
      <c r="C207" s="66">
        <f ca="1">IFERROR(IF(ROW()&gt;ROW(EloDataCalc[#Headers])+1,_xlfn.IFNA(LOOKUP(2,1/($B$4:INDIRECT("$B"&amp;(ROW()-1))=EloDataCalc[[#This Row],[Winner]]),EloDataCalc[Game Number]),0),0),0)</f>
        <v>196</v>
      </c>
      <c r="D207" s="66">
        <f ca="1">IFERROR(IF(ROW()&gt;ROW(EloDataCalc[#Headers])+1,_xlfn.IFNA(LOOKUP(2,1/($J$4:INDIRECT("$K"&amp;(ROW()-1))=EloDataCalc[[#This Row],[Winner]]),EloDataCalc[Game Number]),0),0),0)</f>
        <v>188</v>
      </c>
      <c r="E207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2027.2591471719315</v>
      </c>
      <c r="F207" s="66">
        <f ca="1">10^(EloDataCalc[Winner Last ELO]/400)</f>
        <v>116989.76482028551</v>
      </c>
      <c r="G207" s="68">
        <f ca="1">EloDataCalc[Winner Rating]/(EloDataCalc[Winner Rating]+EloDataCalc[Loser Rating])</f>
        <v>0.68116407986110716</v>
      </c>
      <c r="H207" s="16">
        <f ca="1">+kFactor[]*(1-EloDataCalc[Winner Expected Score])</f>
        <v>9.5650776041667847</v>
      </c>
      <c r="I207" s="21">
        <f ca="1">EloDataCalc[Winner Last ELO]+EloDataCalc[[#This Row],[Winner Elo Change]]</f>
        <v>2036.8242247760984</v>
      </c>
      <c r="J207" s="66" t="str">
        <f>GameData[Loser]</f>
        <v>Jason T</v>
      </c>
      <c r="K207" s="66">
        <f ca="1">IFERROR(IF(ROW()&gt;ROW(EloDataCalc[#Headers])+1,_xlfn.IFNA(LOOKUP(2,1/($B$4:INDIRECT("$B"&amp;(ROW()-1))=EloDataCalc[[#This Row],[Loser]]),EloDataCalc[Game Number]),0),0),0)</f>
        <v>188</v>
      </c>
      <c r="L207" s="66">
        <f ca="1">IFERROR(IF(ROW()&gt;ROW(EloDataCalc[#Headers])+1,_xlfn.IFNA(LOOKUP(2,1/($J$4:INDIRECT("$K"&amp;(ROW()-1))=EloDataCalc[[#This Row],[Loser]]),EloDataCalc[Game Number]),0),0),0)</f>
        <v>196</v>
      </c>
      <c r="M207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1895.3853492390117</v>
      </c>
      <c r="N207" s="66">
        <f ca="1">10^(EloDataCalc[Loser Last ELO]/400)</f>
        <v>54759.991632139776</v>
      </c>
      <c r="O207" s="68">
        <f ca="1">EloDataCalc[Loser Rating]/(EloDataCalc[Winner Rating]+EloDataCalc[Loser Rating])</f>
        <v>0.31883592013889295</v>
      </c>
      <c r="P207" s="16">
        <f ca="1">kFactor[]*(0-EloDataCalc[Loser Expected Score])</f>
        <v>-9.5650776041667882</v>
      </c>
      <c r="Q207" s="21">
        <f ca="1">EloDataCalc[Loser Last ELO]+EloDataCalc[[#This Row],[Loser Elo Change]]</f>
        <v>1885.8202716348449</v>
      </c>
      <c r="R207" s="4"/>
      <c r="T207" s="56">
        <f ca="1">IF(ROW()=ROW(Elos[[#Headers],[Selected Player Elo Change]])+1,2000,HLOOKUP(PlayerDashPlayer,Elos[#All],ROW()-1,FALSE))</f>
        <v>2226.6783415043633</v>
      </c>
      <c r="U207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Elo]],NA())),U206))</f>
        <v>2226.6783415043633</v>
      </c>
      <c r="V207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Elo]],NA())),V206))</f>
        <v>2226.6783415043633</v>
      </c>
      <c r="W207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Elo]],NA())),W206))</f>
        <v>1965.0166321232571</v>
      </c>
      <c r="X207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Elo]],NA())),X206))</f>
        <v>2155.7620213338223</v>
      </c>
      <c r="Y207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Elo]],NA())),Y206))</f>
        <v>2036.8242247760984</v>
      </c>
      <c r="Z207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Elo]],NA())),Z206))</f>
        <v>1967.6992630924021</v>
      </c>
      <c r="AA207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Elo]],NA())),AA206))</f>
        <v>1954.093173471314</v>
      </c>
      <c r="AB207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Elo]],NA())),AB206))</f>
        <v>2071.0035922554553</v>
      </c>
      <c r="AC207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Elo]],NA())),AC206))</f>
        <v>1912.8862097597939</v>
      </c>
      <c r="AD207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Elo]],NA())),AD206))</f>
        <v>1885.8202716348449</v>
      </c>
      <c r="AE207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Elo]],NA())),AE206))</f>
        <v>1956.6765157011398</v>
      </c>
      <c r="AF207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Elo]],NA())),AF206))</f>
        <v>1985.3437082147036</v>
      </c>
      <c r="AG207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Elo]],NA())),AG206))</f>
        <v>1926.1675607596105</v>
      </c>
      <c r="AH207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Elo]],NA())),AH206))</f>
        <v>2027.5275221968514</v>
      </c>
      <c r="AI207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Elo]],NA())),AI206))</f>
        <v>1929.7026484469404</v>
      </c>
      <c r="AJ207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Elo]],NA())),AJ206))</f>
        <v>2000.1952605247079</v>
      </c>
      <c r="AK207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Elo]],NA())),AK206))</f>
        <v>2013.703054402866</v>
      </c>
      <c r="AL207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Elo]],NA())),AL206))</f>
        <v>1971.275636231378</v>
      </c>
      <c r="AM207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Elo]],NA())),AM206))</f>
        <v>1984.4045980097367</v>
      </c>
      <c r="AN207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Elo]],NA())),AN206))</f>
        <v>2029.2197655607163</v>
      </c>
      <c r="AO207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Elo]],NA())),AO206))</f>
        <v>2000</v>
      </c>
    </row>
    <row r="208" spans="1:41" ht="13">
      <c r="A208" s="25">
        <f>GameData[Game Number]</f>
        <v>205</v>
      </c>
      <c r="B208" s="66" t="str">
        <f>GameData[Winner]</f>
        <v>Joe</v>
      </c>
      <c r="C208" s="66">
        <f ca="1">IFERROR(IF(ROW()&gt;ROW(EloDataCalc[#Headers])+1,_xlfn.IFNA(LOOKUP(2,1/($B$4:INDIRECT("$B"&amp;(ROW()-1))=EloDataCalc[[#This Row],[Winner]]),EloDataCalc[Game Number]),0),0),0)</f>
        <v>203</v>
      </c>
      <c r="D208" s="66">
        <f ca="1">IFERROR(IF(ROW()&gt;ROW(EloDataCalc[#Headers])+1,_xlfn.IFNA(LOOKUP(2,1/($J$4:INDIRECT("$K"&amp;(ROW()-1))=EloDataCalc[[#This Row],[Winner]]),EloDataCalc[Game Number]),0),0),0)</f>
        <v>201</v>
      </c>
      <c r="E208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1967.6992630924021</v>
      </c>
      <c r="F208" s="66">
        <f ca="1">10^(EloDataCalc[Winner Last ELO]/400)</f>
        <v>83032.508330493816</v>
      </c>
      <c r="G208" s="68">
        <f ca="1">EloDataCalc[Winner Rating]/(EloDataCalc[Winner Rating]+EloDataCalc[Loser Rating])</f>
        <v>0.35556462636409097</v>
      </c>
      <c r="H208" s="16">
        <f ca="1">+kFactor[]*(1-EloDataCalc[Winner Expected Score])</f>
        <v>19.333061209077268</v>
      </c>
      <c r="I208" s="21">
        <f ca="1">EloDataCalc[Winner Last ELO]+EloDataCalc[[#This Row],[Winner Elo Change]]</f>
        <v>1987.0323243014793</v>
      </c>
      <c r="J208" s="66" t="str">
        <f>GameData[Loser]</f>
        <v>Clayton</v>
      </c>
      <c r="K208" s="66">
        <f ca="1">IFERROR(IF(ROW()&gt;ROW(EloDataCalc[#Headers])+1,_xlfn.IFNA(LOOKUP(2,1/($B$4:INDIRECT("$B"&amp;(ROW()-1))=EloDataCalc[[#This Row],[Loser]]),EloDataCalc[Game Number]),0),0),0)</f>
        <v>201</v>
      </c>
      <c r="L208" s="66">
        <f ca="1">IFERROR(IF(ROW()&gt;ROW(EloDataCalc[#Headers])+1,_xlfn.IFNA(LOOKUP(2,1/($J$4:INDIRECT("$K"&amp;(ROW()-1))=EloDataCalc[[#This Row],[Loser]]),EloDataCalc[Game Number]),0),0),0)</f>
        <v>202</v>
      </c>
      <c r="M208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2071.0035922554553</v>
      </c>
      <c r="N208" s="66">
        <f ca="1">10^(EloDataCalc[Loser Last ELO]/400)</f>
        <v>150490.46379292043</v>
      </c>
      <c r="O208" s="68">
        <f ca="1">EloDataCalc[Loser Rating]/(EloDataCalc[Winner Rating]+EloDataCalc[Loser Rating])</f>
        <v>0.64443537363590908</v>
      </c>
      <c r="P208" s="16">
        <f ca="1">kFactor[]*(0-EloDataCalc[Loser Expected Score])</f>
        <v>-19.333061209077272</v>
      </c>
      <c r="Q208" s="21">
        <f ca="1">EloDataCalc[Loser Last ELO]+EloDataCalc[[#This Row],[Loser Elo Change]]</f>
        <v>2051.6705310463781</v>
      </c>
      <c r="R208" s="4"/>
      <c r="T208" s="56">
        <f ca="1">IF(ROW()=ROW(Elos[[#Headers],[Selected Player Elo Change]])+1,2000,HLOOKUP(PlayerDashPlayer,Elos[#All],ROW()-1,FALSE))</f>
        <v>2226.6783415043633</v>
      </c>
      <c r="U208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Elo]],NA())),U207))</f>
        <v>2226.6783415043633</v>
      </c>
      <c r="V208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Elo]],NA())),V207))</f>
        <v>2226.6783415043633</v>
      </c>
      <c r="W208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Elo]],NA())),W207))</f>
        <v>1965.0166321232571</v>
      </c>
      <c r="X208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Elo]],NA())),X207))</f>
        <v>2155.7620213338223</v>
      </c>
      <c r="Y208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Elo]],NA())),Y207))</f>
        <v>2036.8242247760984</v>
      </c>
      <c r="Z208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Elo]],NA())),Z207))</f>
        <v>1987.0323243014793</v>
      </c>
      <c r="AA208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Elo]],NA())),AA207))</f>
        <v>1954.093173471314</v>
      </c>
      <c r="AB208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Elo]],NA())),AB207))</f>
        <v>2051.6705310463781</v>
      </c>
      <c r="AC208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Elo]],NA())),AC207))</f>
        <v>1912.8862097597939</v>
      </c>
      <c r="AD208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Elo]],NA())),AD207))</f>
        <v>1885.8202716348449</v>
      </c>
      <c r="AE208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Elo]],NA())),AE207))</f>
        <v>1956.6765157011398</v>
      </c>
      <c r="AF208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Elo]],NA())),AF207))</f>
        <v>1985.3437082147036</v>
      </c>
      <c r="AG208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Elo]],NA())),AG207))</f>
        <v>1926.1675607596105</v>
      </c>
      <c r="AH208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Elo]],NA())),AH207))</f>
        <v>2027.5275221968514</v>
      </c>
      <c r="AI208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Elo]],NA())),AI207))</f>
        <v>1929.7026484469404</v>
      </c>
      <c r="AJ208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Elo]],NA())),AJ207))</f>
        <v>2000.1952605247079</v>
      </c>
      <c r="AK208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Elo]],NA())),AK207))</f>
        <v>2013.703054402866</v>
      </c>
      <c r="AL208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Elo]],NA())),AL207))</f>
        <v>1971.275636231378</v>
      </c>
      <c r="AM208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Elo]],NA())),AM207))</f>
        <v>1984.4045980097367</v>
      </c>
      <c r="AN208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Elo]],NA())),AN207))</f>
        <v>2029.2197655607163</v>
      </c>
      <c r="AO208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Elo]],NA())),AO207))</f>
        <v>2000</v>
      </c>
    </row>
    <row r="209" spans="1:41" ht="13">
      <c r="A209" s="25">
        <f>GameData[Game Number]</f>
        <v>206</v>
      </c>
      <c r="B209" s="66" t="str">
        <f>GameData[Winner]</f>
        <v>Jason K</v>
      </c>
      <c r="C209" s="66">
        <f ca="1">IFERROR(IF(ROW()&gt;ROW(EloDataCalc[#Headers])+1,_xlfn.IFNA(LOOKUP(2,1/($B$4:INDIRECT("$B"&amp;(ROW()-1))=EloDataCalc[[#This Row],[Winner]]),EloDataCalc[Game Number]),0),0),0)</f>
        <v>204</v>
      </c>
      <c r="D209" s="66">
        <f ca="1">IFERROR(IF(ROW()&gt;ROW(EloDataCalc[#Headers])+1,_xlfn.IFNA(LOOKUP(2,1/($J$4:INDIRECT("$K"&amp;(ROW()-1))=EloDataCalc[[#This Row],[Winner]]),EloDataCalc[Game Number]),0),0),0)</f>
        <v>188</v>
      </c>
      <c r="E209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2036.8242247760984</v>
      </c>
      <c r="F209" s="66">
        <f ca="1">10^(EloDataCalc[Winner Last ELO]/400)</f>
        <v>123611.97971215767</v>
      </c>
      <c r="G209" s="68">
        <f ca="1">EloDataCalc[Winner Rating]/(EloDataCalc[Winner Rating]+EloDataCalc[Loser Rating])</f>
        <v>0.70458932921453543</v>
      </c>
      <c r="H209" s="16">
        <f ca="1">+kFactor[]*(1-EloDataCalc[Winner Expected Score])</f>
        <v>8.8623201235639364</v>
      </c>
      <c r="I209" s="21">
        <f ca="1">EloDataCalc[Winner Last ELO]+EloDataCalc[[#This Row],[Winner Elo Change]]</f>
        <v>2045.6865448996623</v>
      </c>
      <c r="J209" s="66" t="str">
        <f>GameData[Loser]</f>
        <v>Jason T</v>
      </c>
      <c r="K209" s="66">
        <f ca="1">IFERROR(IF(ROW()&gt;ROW(EloDataCalc[#Headers])+1,_xlfn.IFNA(LOOKUP(2,1/($B$4:INDIRECT("$B"&amp;(ROW()-1))=EloDataCalc[[#This Row],[Loser]]),EloDataCalc[Game Number]),0),0),0)</f>
        <v>188</v>
      </c>
      <c r="L209" s="66">
        <f ca="1">IFERROR(IF(ROW()&gt;ROW(EloDataCalc[#Headers])+1,_xlfn.IFNA(LOOKUP(2,1/($J$4:INDIRECT("$K"&amp;(ROW()-1))=EloDataCalc[[#This Row],[Loser]]),EloDataCalc[Game Number]),0),0),0)</f>
        <v>204</v>
      </c>
      <c r="M209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1885.8202716348449</v>
      </c>
      <c r="N209" s="66">
        <f ca="1">10^(EloDataCalc[Loser Last ELO]/400)</f>
        <v>51826.356616265388</v>
      </c>
      <c r="O209" s="68">
        <f ca="1">EloDataCalc[Loser Rating]/(EloDataCalc[Winner Rating]+EloDataCalc[Loser Rating])</f>
        <v>0.29541067078546451</v>
      </c>
      <c r="P209" s="16">
        <f ca="1">kFactor[]*(0-EloDataCalc[Loser Expected Score])</f>
        <v>-8.8623201235639346</v>
      </c>
      <c r="Q209" s="21">
        <f ca="1">EloDataCalc[Loser Last ELO]+EloDataCalc[[#This Row],[Loser Elo Change]]</f>
        <v>1876.957951511281</v>
      </c>
      <c r="R209" s="4"/>
      <c r="T209" s="56">
        <f ca="1">IF(ROW()=ROW(Elos[[#Headers],[Selected Player Elo Change]])+1,2000,HLOOKUP(PlayerDashPlayer,Elos[#All],ROW()-1,FALSE))</f>
        <v>2226.6783415043633</v>
      </c>
      <c r="U209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Elo]],NA())),U208))</f>
        <v>2226.6783415043633</v>
      </c>
      <c r="V209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Elo]],NA())),V208))</f>
        <v>2226.6783415043633</v>
      </c>
      <c r="W209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Elo]],NA())),W208))</f>
        <v>1965.0166321232571</v>
      </c>
      <c r="X209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Elo]],NA())),X208))</f>
        <v>2155.7620213338223</v>
      </c>
      <c r="Y209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Elo]],NA())),Y208))</f>
        <v>2045.6865448996623</v>
      </c>
      <c r="Z209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Elo]],NA())),Z208))</f>
        <v>1987.0323243014793</v>
      </c>
      <c r="AA209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Elo]],NA())),AA208))</f>
        <v>1954.093173471314</v>
      </c>
      <c r="AB209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Elo]],NA())),AB208))</f>
        <v>2051.6705310463781</v>
      </c>
      <c r="AC209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Elo]],NA())),AC208))</f>
        <v>1912.8862097597939</v>
      </c>
      <c r="AD209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Elo]],NA())),AD208))</f>
        <v>1876.957951511281</v>
      </c>
      <c r="AE209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Elo]],NA())),AE208))</f>
        <v>1956.6765157011398</v>
      </c>
      <c r="AF209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Elo]],NA())),AF208))</f>
        <v>1985.3437082147036</v>
      </c>
      <c r="AG209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Elo]],NA())),AG208))</f>
        <v>1926.1675607596105</v>
      </c>
      <c r="AH209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Elo]],NA())),AH208))</f>
        <v>2027.5275221968514</v>
      </c>
      <c r="AI209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Elo]],NA())),AI208))</f>
        <v>1929.7026484469404</v>
      </c>
      <c r="AJ209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Elo]],NA())),AJ208))</f>
        <v>2000.1952605247079</v>
      </c>
      <c r="AK209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Elo]],NA())),AK208))</f>
        <v>2013.703054402866</v>
      </c>
      <c r="AL209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Elo]],NA())),AL208))</f>
        <v>1971.275636231378</v>
      </c>
      <c r="AM209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Elo]],NA())),AM208))</f>
        <v>1984.4045980097367</v>
      </c>
      <c r="AN209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Elo]],NA())),AN208))</f>
        <v>2029.2197655607163</v>
      </c>
      <c r="AO209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Elo]],NA())),AO208))</f>
        <v>2000</v>
      </c>
    </row>
    <row r="210" spans="1:41" ht="13">
      <c r="A210" s="25">
        <f>GameData[Game Number]</f>
        <v>207</v>
      </c>
      <c r="B210" s="66" t="str">
        <f>GameData[Winner]</f>
        <v>Joe</v>
      </c>
      <c r="C210" s="66">
        <f ca="1">IFERROR(IF(ROW()&gt;ROW(EloDataCalc[#Headers])+1,_xlfn.IFNA(LOOKUP(2,1/($B$4:INDIRECT("$B"&amp;(ROW()-1))=EloDataCalc[[#This Row],[Winner]]),EloDataCalc[Game Number]),0),0),0)</f>
        <v>205</v>
      </c>
      <c r="D210" s="66">
        <f ca="1">IFERROR(IF(ROW()&gt;ROW(EloDataCalc[#Headers])+1,_xlfn.IFNA(LOOKUP(2,1/($J$4:INDIRECT("$K"&amp;(ROW()-1))=EloDataCalc[[#This Row],[Winner]]),EloDataCalc[Game Number]),0),0),0)</f>
        <v>201</v>
      </c>
      <c r="E210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1987.0323243014793</v>
      </c>
      <c r="F210" s="66">
        <f ca="1">10^(EloDataCalc[Winner Last ELO]/400)</f>
        <v>92807.016345239477</v>
      </c>
      <c r="G210" s="68">
        <f ca="1">EloDataCalc[Winner Rating]/(EloDataCalc[Winner Rating]+EloDataCalc[Loser Rating])</f>
        <v>0.41638266003401914</v>
      </c>
      <c r="H210" s="16">
        <f ca="1">+kFactor[]*(1-EloDataCalc[Winner Expected Score])</f>
        <v>17.508520198979426</v>
      </c>
      <c r="I210" s="21">
        <f ca="1">EloDataCalc[Winner Last ELO]+EloDataCalc[[#This Row],[Winner Elo Change]]</f>
        <v>2004.5408445004587</v>
      </c>
      <c r="J210" s="66" t="str">
        <f>GameData[Loser]</f>
        <v>Jason K</v>
      </c>
      <c r="K210" s="66">
        <f ca="1">IFERROR(IF(ROW()&gt;ROW(EloDataCalc[#Headers])+1,_xlfn.IFNA(LOOKUP(2,1/($B$4:INDIRECT("$B"&amp;(ROW()-1))=EloDataCalc[[#This Row],[Loser]]),EloDataCalc[Game Number]),0),0),0)</f>
        <v>206</v>
      </c>
      <c r="L210" s="66">
        <f ca="1">IFERROR(IF(ROW()&gt;ROW(EloDataCalc[#Headers])+1,_xlfn.IFNA(LOOKUP(2,1/($J$4:INDIRECT("$K"&amp;(ROW()-1))=EloDataCalc[[#This Row],[Loser]]),EloDataCalc[Game Number]),0),0),0)</f>
        <v>188</v>
      </c>
      <c r="M210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2045.6865448996623</v>
      </c>
      <c r="N210" s="66">
        <f ca="1">10^(EloDataCalc[Loser Last ELO]/400)</f>
        <v>130081.74741273494</v>
      </c>
      <c r="O210" s="68">
        <f ca="1">EloDataCalc[Loser Rating]/(EloDataCalc[Winner Rating]+EloDataCalc[Loser Rating])</f>
        <v>0.58361733996598075</v>
      </c>
      <c r="P210" s="16">
        <f ca="1">kFactor[]*(0-EloDataCalc[Loser Expected Score])</f>
        <v>-17.508520198979422</v>
      </c>
      <c r="Q210" s="21">
        <f ca="1">EloDataCalc[Loser Last ELO]+EloDataCalc[[#This Row],[Loser Elo Change]]</f>
        <v>2028.178024700683</v>
      </c>
      <c r="R210" s="4"/>
      <c r="T210" s="56">
        <f ca="1">IF(ROW()=ROW(Elos[[#Headers],[Selected Player Elo Change]])+1,2000,HLOOKUP(PlayerDashPlayer,Elos[#All],ROW()-1,FALSE))</f>
        <v>2226.6783415043633</v>
      </c>
      <c r="U210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Elo]],NA())),U209))</f>
        <v>2226.6783415043633</v>
      </c>
      <c r="V210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Elo]],NA())),V209))</f>
        <v>2226.6783415043633</v>
      </c>
      <c r="W210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Elo]],NA())),W209))</f>
        <v>1965.0166321232571</v>
      </c>
      <c r="X210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Elo]],NA())),X209))</f>
        <v>2155.7620213338223</v>
      </c>
      <c r="Y210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Elo]],NA())),Y209))</f>
        <v>2028.178024700683</v>
      </c>
      <c r="Z210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Elo]],NA())),Z209))</f>
        <v>2004.5408445004587</v>
      </c>
      <c r="AA210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Elo]],NA())),AA209))</f>
        <v>1954.093173471314</v>
      </c>
      <c r="AB210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Elo]],NA())),AB209))</f>
        <v>2051.6705310463781</v>
      </c>
      <c r="AC210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Elo]],NA())),AC209))</f>
        <v>1912.8862097597939</v>
      </c>
      <c r="AD210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Elo]],NA())),AD209))</f>
        <v>1876.957951511281</v>
      </c>
      <c r="AE210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Elo]],NA())),AE209))</f>
        <v>1956.6765157011398</v>
      </c>
      <c r="AF210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Elo]],NA())),AF209))</f>
        <v>1985.3437082147036</v>
      </c>
      <c r="AG210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Elo]],NA())),AG209))</f>
        <v>1926.1675607596105</v>
      </c>
      <c r="AH210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Elo]],NA())),AH209))</f>
        <v>2027.5275221968514</v>
      </c>
      <c r="AI210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Elo]],NA())),AI209))</f>
        <v>1929.7026484469404</v>
      </c>
      <c r="AJ210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Elo]],NA())),AJ209))</f>
        <v>2000.1952605247079</v>
      </c>
      <c r="AK210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Elo]],NA())),AK209))</f>
        <v>2013.703054402866</v>
      </c>
      <c r="AL210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Elo]],NA())),AL209))</f>
        <v>1971.275636231378</v>
      </c>
      <c r="AM210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Elo]],NA())),AM209))</f>
        <v>1984.4045980097367</v>
      </c>
      <c r="AN210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Elo]],NA())),AN209))</f>
        <v>2029.2197655607163</v>
      </c>
      <c r="AO210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Elo]],NA())),AO209))</f>
        <v>2000</v>
      </c>
    </row>
    <row r="211" spans="1:41" ht="13">
      <c r="A211" s="25">
        <f>GameData[Game Number]</f>
        <v>208</v>
      </c>
      <c r="B211" s="66" t="str">
        <f>GameData[Winner]</f>
        <v>Jon</v>
      </c>
      <c r="C211" s="66">
        <f ca="1">IFERROR(IF(ROW()&gt;ROW(EloDataCalc[#Headers])+1,_xlfn.IFNA(LOOKUP(2,1/($B$4:INDIRECT("$B"&amp;(ROW()-1))=EloDataCalc[[#This Row],[Winner]]),EloDataCalc[Game Number]),0),0),0)</f>
        <v>109</v>
      </c>
      <c r="D211" s="66">
        <f ca="1">IFERROR(IF(ROW()&gt;ROW(EloDataCalc[#Headers])+1,_xlfn.IFNA(LOOKUP(2,1/($J$4:INDIRECT("$K"&amp;(ROW()-1))=EloDataCalc[[#This Row],[Winner]]),EloDataCalc[Game Number]),0),0),0)</f>
        <v>134</v>
      </c>
      <c r="E211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1971.275636231378</v>
      </c>
      <c r="F211" s="66">
        <f ca="1">10^(EloDataCalc[Winner Last ELO]/400)</f>
        <v>84759.637485609608</v>
      </c>
      <c r="G211" s="68">
        <f ca="1">EloDataCalc[Winner Rating]/(EloDataCalc[Winner Rating]+EloDataCalc[Loser Rating])</f>
        <v>0.47976547417024645</v>
      </c>
      <c r="H211" s="16">
        <f ca="1">+kFactor[]*(1-EloDataCalc[Winner Expected Score])</f>
        <v>15.607035774892609</v>
      </c>
      <c r="I211" s="21">
        <f ca="1">EloDataCalc[Winner Last ELO]+EloDataCalc[[#This Row],[Winner Elo Change]]</f>
        <v>1986.8826720062707</v>
      </c>
      <c r="J211" s="66" t="str">
        <f>GameData[Loser]</f>
        <v>Veronica</v>
      </c>
      <c r="K211" s="66">
        <f ca="1">IFERROR(IF(ROW()&gt;ROW(EloDataCalc[#Headers])+1,_xlfn.IFNA(LOOKUP(2,1/($B$4:INDIRECT("$B"&amp;(ROW()-1))=EloDataCalc[[#This Row],[Loser]]),EloDataCalc[Game Number]),0),0),0)</f>
        <v>76</v>
      </c>
      <c r="L211" s="66">
        <f ca="1">IFERROR(IF(ROW()&gt;ROW(EloDataCalc[#Headers])+1,_xlfn.IFNA(LOOKUP(2,1/($J$4:INDIRECT("$K"&amp;(ROW()-1))=EloDataCalc[[#This Row],[Loser]]),EloDataCalc[Game Number]),0),0),0)</f>
        <v>112</v>
      </c>
      <c r="M211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1985.3437082147036</v>
      </c>
      <c r="N211" s="66">
        <f ca="1">10^(EloDataCalc[Loser Last ELO]/400)</f>
        <v>91909.260234054891</v>
      </c>
      <c r="O211" s="68">
        <f ca="1">EloDataCalc[Loser Rating]/(EloDataCalc[Winner Rating]+EloDataCalc[Loser Rating])</f>
        <v>0.5202345258297536</v>
      </c>
      <c r="P211" s="16">
        <f ca="1">kFactor[]*(0-EloDataCalc[Loser Expected Score])</f>
        <v>-15.607035774892609</v>
      </c>
      <c r="Q211" s="21">
        <f ca="1">EloDataCalc[Loser Last ELO]+EloDataCalc[[#This Row],[Loser Elo Change]]</f>
        <v>1969.7366724398109</v>
      </c>
      <c r="R211" s="4"/>
      <c r="T211" s="56">
        <f ca="1">IF(ROW()=ROW(Elos[[#Headers],[Selected Player Elo Change]])+1,2000,HLOOKUP(PlayerDashPlayer,Elos[#All],ROW()-1,FALSE))</f>
        <v>2226.6783415043633</v>
      </c>
      <c r="U211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Elo]],NA())),U210))</f>
        <v>2226.6783415043633</v>
      </c>
      <c r="V211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Elo]],NA())),V210))</f>
        <v>2226.6783415043633</v>
      </c>
      <c r="W211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Elo]],NA())),W210))</f>
        <v>1965.0166321232571</v>
      </c>
      <c r="X211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Elo]],NA())),X210))</f>
        <v>2155.7620213338223</v>
      </c>
      <c r="Y211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Elo]],NA())),Y210))</f>
        <v>2028.178024700683</v>
      </c>
      <c r="Z211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Elo]],NA())),Z210))</f>
        <v>2004.5408445004587</v>
      </c>
      <c r="AA211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Elo]],NA())),AA210))</f>
        <v>1954.093173471314</v>
      </c>
      <c r="AB211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Elo]],NA())),AB210))</f>
        <v>2051.6705310463781</v>
      </c>
      <c r="AC211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Elo]],NA())),AC210))</f>
        <v>1912.8862097597939</v>
      </c>
      <c r="AD211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Elo]],NA())),AD210))</f>
        <v>1876.957951511281</v>
      </c>
      <c r="AE211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Elo]],NA())),AE210))</f>
        <v>1956.6765157011398</v>
      </c>
      <c r="AF211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Elo]],NA())),AF210))</f>
        <v>1969.7366724398109</v>
      </c>
      <c r="AG211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Elo]],NA())),AG210))</f>
        <v>1926.1675607596105</v>
      </c>
      <c r="AH211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Elo]],NA())),AH210))</f>
        <v>2027.5275221968514</v>
      </c>
      <c r="AI211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Elo]],NA())),AI210))</f>
        <v>1929.7026484469404</v>
      </c>
      <c r="AJ211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Elo]],NA())),AJ210))</f>
        <v>2000.1952605247079</v>
      </c>
      <c r="AK211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Elo]],NA())),AK210))</f>
        <v>2013.703054402866</v>
      </c>
      <c r="AL211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Elo]],NA())),AL210))</f>
        <v>1986.8826720062707</v>
      </c>
      <c r="AM211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Elo]],NA())),AM210))</f>
        <v>1984.4045980097367</v>
      </c>
      <c r="AN211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Elo]],NA())),AN210))</f>
        <v>2029.2197655607163</v>
      </c>
      <c r="AO211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Elo]],NA())),AO210))</f>
        <v>2000</v>
      </c>
    </row>
    <row r="212" spans="1:41" ht="13">
      <c r="A212" s="25">
        <f>GameData[Game Number]</f>
        <v>209</v>
      </c>
      <c r="B212" s="66" t="str">
        <f>GameData[Winner]</f>
        <v>Joe</v>
      </c>
      <c r="C212" s="66">
        <f ca="1">IFERROR(IF(ROW()&gt;ROW(EloDataCalc[#Headers])+1,_xlfn.IFNA(LOOKUP(2,1/($B$4:INDIRECT("$B"&amp;(ROW()-1))=EloDataCalc[[#This Row],[Winner]]),EloDataCalc[Game Number]),0),0),0)</f>
        <v>207</v>
      </c>
      <c r="D212" s="66">
        <f ca="1">IFERROR(IF(ROW()&gt;ROW(EloDataCalc[#Headers])+1,_xlfn.IFNA(LOOKUP(2,1/($J$4:INDIRECT("$K"&amp;(ROW()-1))=EloDataCalc[[#This Row],[Winner]]),EloDataCalc[Game Number]),0),0),0)</f>
        <v>201</v>
      </c>
      <c r="E212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2004.5408445004587</v>
      </c>
      <c r="F212" s="66">
        <f ca="1">10^(EloDataCalc[Winner Last ELO]/400)</f>
        <v>102648.38272750501</v>
      </c>
      <c r="G212" s="68">
        <f ca="1">EloDataCalc[Winner Rating]/(EloDataCalc[Winner Rating]+EloDataCalc[Loser Rating])</f>
        <v>0.61091330819169509</v>
      </c>
      <c r="H212" s="16">
        <f ca="1">+kFactor[]*(1-EloDataCalc[Winner Expected Score])</f>
        <v>11.672600754249148</v>
      </c>
      <c r="I212" s="21">
        <f ca="1">EloDataCalc[Winner Last ELO]+EloDataCalc[[#This Row],[Winner Elo Change]]</f>
        <v>2016.2134452547077</v>
      </c>
      <c r="J212" s="66" t="str">
        <f>GameData[Loser]</f>
        <v>Steven</v>
      </c>
      <c r="K212" s="66">
        <f ca="1">IFERROR(IF(ROW()&gt;ROW(EloDataCalc[#Headers])+1,_xlfn.IFNA(LOOKUP(2,1/($B$4:INDIRECT("$B"&amp;(ROW()-1))=EloDataCalc[[#This Row],[Loser]]),EloDataCalc[Game Number]),0),0),0)</f>
        <v>161</v>
      </c>
      <c r="L212" s="66">
        <f ca="1">IFERROR(IF(ROW()&gt;ROW(EloDataCalc[#Headers])+1,_xlfn.IFNA(LOOKUP(2,1/($J$4:INDIRECT("$K"&amp;(ROW()-1))=EloDataCalc[[#This Row],[Loser]]),EloDataCalc[Game Number]),0),0),0)</f>
        <v>203</v>
      </c>
      <c r="M212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1926.1675607596105</v>
      </c>
      <c r="N212" s="66">
        <f ca="1">10^(EloDataCalc[Loser Last ELO]/400)</f>
        <v>65376.083839354498</v>
      </c>
      <c r="O212" s="68">
        <f ca="1">EloDataCalc[Loser Rating]/(EloDataCalc[Winner Rating]+EloDataCalc[Loser Rating])</f>
        <v>0.38908669180830491</v>
      </c>
      <c r="P212" s="16">
        <f ca="1">kFactor[]*(0-EloDataCalc[Loser Expected Score])</f>
        <v>-11.672600754249148</v>
      </c>
      <c r="Q212" s="21">
        <f ca="1">EloDataCalc[Loser Last ELO]+EloDataCalc[[#This Row],[Loser Elo Change]]</f>
        <v>1914.4949600053615</v>
      </c>
      <c r="R212" s="4"/>
      <c r="T212" s="56">
        <f ca="1">IF(ROW()=ROW(Elos[[#Headers],[Selected Player Elo Change]])+1,2000,HLOOKUP(PlayerDashPlayer,Elos[#All],ROW()-1,FALSE))</f>
        <v>2226.6783415043633</v>
      </c>
      <c r="U212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Elo]],NA())),U211))</f>
        <v>2226.6783415043633</v>
      </c>
      <c r="V212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Elo]],NA())),V211))</f>
        <v>2226.6783415043633</v>
      </c>
      <c r="W212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Elo]],NA())),W211))</f>
        <v>1965.0166321232571</v>
      </c>
      <c r="X212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Elo]],NA())),X211))</f>
        <v>2155.7620213338223</v>
      </c>
      <c r="Y212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Elo]],NA())),Y211))</f>
        <v>2028.178024700683</v>
      </c>
      <c r="Z212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Elo]],NA())),Z211))</f>
        <v>2016.2134452547077</v>
      </c>
      <c r="AA212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Elo]],NA())),AA211))</f>
        <v>1954.093173471314</v>
      </c>
      <c r="AB212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Elo]],NA())),AB211))</f>
        <v>2051.6705310463781</v>
      </c>
      <c r="AC212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Elo]],NA())),AC211))</f>
        <v>1912.8862097597939</v>
      </c>
      <c r="AD212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Elo]],NA())),AD211))</f>
        <v>1876.957951511281</v>
      </c>
      <c r="AE212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Elo]],NA())),AE211))</f>
        <v>1956.6765157011398</v>
      </c>
      <c r="AF212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Elo]],NA())),AF211))</f>
        <v>1969.7366724398109</v>
      </c>
      <c r="AG212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Elo]],NA())),AG211))</f>
        <v>1914.4949600053615</v>
      </c>
      <c r="AH212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Elo]],NA())),AH211))</f>
        <v>2027.5275221968514</v>
      </c>
      <c r="AI212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Elo]],NA())),AI211))</f>
        <v>1929.7026484469404</v>
      </c>
      <c r="AJ212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Elo]],NA())),AJ211))</f>
        <v>2000.1952605247079</v>
      </c>
      <c r="AK212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Elo]],NA())),AK211))</f>
        <v>2013.703054402866</v>
      </c>
      <c r="AL212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Elo]],NA())),AL211))</f>
        <v>1986.8826720062707</v>
      </c>
      <c r="AM212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Elo]],NA())),AM211))</f>
        <v>1984.4045980097367</v>
      </c>
      <c r="AN212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Elo]],NA())),AN211))</f>
        <v>2029.2197655607163</v>
      </c>
      <c r="AO212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Elo]],NA())),AO211))</f>
        <v>2000</v>
      </c>
    </row>
    <row r="213" spans="1:41" ht="13">
      <c r="A213" s="25">
        <f>GameData[Game Number]</f>
        <v>210</v>
      </c>
      <c r="B213" s="66" t="str">
        <f>GameData[Winner]</f>
        <v>Joe</v>
      </c>
      <c r="C213" s="66">
        <f ca="1">IFERROR(IF(ROW()&gt;ROW(EloDataCalc[#Headers])+1,_xlfn.IFNA(LOOKUP(2,1/($B$4:INDIRECT("$B"&amp;(ROW()-1))=EloDataCalc[[#This Row],[Winner]]),EloDataCalc[Game Number]),0),0),0)</f>
        <v>209</v>
      </c>
      <c r="D213" s="66">
        <f ca="1">IFERROR(IF(ROW()&gt;ROW(EloDataCalc[#Headers])+1,_xlfn.IFNA(LOOKUP(2,1/($J$4:INDIRECT("$K"&amp;(ROW()-1))=EloDataCalc[[#This Row],[Winner]]),EloDataCalc[Game Number]),0),0),0)</f>
        <v>201</v>
      </c>
      <c r="E213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2016.2134452547077</v>
      </c>
      <c r="F213" s="66">
        <f ca="1">10^(EloDataCalc[Winner Last ELO]/400)</f>
        <v>109782.62555625271</v>
      </c>
      <c r="G213" s="68">
        <f ca="1">EloDataCalc[Winner Rating]/(EloDataCalc[Winner Rating]+EloDataCalc[Loser Rating])</f>
        <v>0.44914956434025755</v>
      </c>
      <c r="H213" s="16">
        <f ca="1">+kFactor[]*(1-EloDataCalc[Winner Expected Score])</f>
        <v>16.525513069792275</v>
      </c>
      <c r="I213" s="21">
        <f ca="1">EloDataCalc[Winner Last ELO]+EloDataCalc[[#This Row],[Winner Elo Change]]</f>
        <v>2032.7389583244999</v>
      </c>
      <c r="J213" s="66" t="str">
        <f>GameData[Loser]</f>
        <v>Clayton</v>
      </c>
      <c r="K213" s="66">
        <f ca="1">IFERROR(IF(ROW()&gt;ROW(EloDataCalc[#Headers])+1,_xlfn.IFNA(LOOKUP(2,1/($B$4:INDIRECT("$B"&amp;(ROW()-1))=EloDataCalc[[#This Row],[Loser]]),EloDataCalc[Game Number]),0),0),0)</f>
        <v>201</v>
      </c>
      <c r="L213" s="66">
        <f ca="1">IFERROR(IF(ROW()&gt;ROW(EloDataCalc[#Headers])+1,_xlfn.IFNA(LOOKUP(2,1/($J$4:INDIRECT("$K"&amp;(ROW()-1))=EloDataCalc[[#This Row],[Loser]]),EloDataCalc[Game Number]),0),0),0)</f>
        <v>205</v>
      </c>
      <c r="M213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2051.6705310463781</v>
      </c>
      <c r="N213" s="66">
        <f ca="1">10^(EloDataCalc[Loser Last ELO]/400)</f>
        <v>134640.68968732131</v>
      </c>
      <c r="O213" s="68">
        <f ca="1">EloDataCalc[Loser Rating]/(EloDataCalc[Winner Rating]+EloDataCalc[Loser Rating])</f>
        <v>0.55085043565974234</v>
      </c>
      <c r="P213" s="16">
        <f ca="1">kFactor[]*(0-EloDataCalc[Loser Expected Score])</f>
        <v>-16.525513069792272</v>
      </c>
      <c r="Q213" s="21">
        <f ca="1">EloDataCalc[Loser Last ELO]+EloDataCalc[[#This Row],[Loser Elo Change]]</f>
        <v>2035.1450179765859</v>
      </c>
      <c r="R213" s="4"/>
      <c r="T213" s="56">
        <f ca="1">IF(ROW()=ROW(Elos[[#Headers],[Selected Player Elo Change]])+1,2000,HLOOKUP(PlayerDashPlayer,Elos[#All],ROW()-1,FALSE))</f>
        <v>2226.6783415043633</v>
      </c>
      <c r="U213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Elo]],NA())),U212))</f>
        <v>2226.6783415043633</v>
      </c>
      <c r="V213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Elo]],NA())),V212))</f>
        <v>2226.6783415043633</v>
      </c>
      <c r="W213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Elo]],NA())),W212))</f>
        <v>1965.0166321232571</v>
      </c>
      <c r="X213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Elo]],NA())),X212))</f>
        <v>2155.7620213338223</v>
      </c>
      <c r="Y213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Elo]],NA())),Y212))</f>
        <v>2028.178024700683</v>
      </c>
      <c r="Z213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Elo]],NA())),Z212))</f>
        <v>2032.7389583244999</v>
      </c>
      <c r="AA213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Elo]],NA())),AA212))</f>
        <v>1954.093173471314</v>
      </c>
      <c r="AB213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Elo]],NA())),AB212))</f>
        <v>2035.1450179765859</v>
      </c>
      <c r="AC213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Elo]],NA())),AC212))</f>
        <v>1912.8862097597939</v>
      </c>
      <c r="AD213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Elo]],NA())),AD212))</f>
        <v>1876.957951511281</v>
      </c>
      <c r="AE213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Elo]],NA())),AE212))</f>
        <v>1956.6765157011398</v>
      </c>
      <c r="AF213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Elo]],NA())),AF212))</f>
        <v>1969.7366724398109</v>
      </c>
      <c r="AG213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Elo]],NA())),AG212))</f>
        <v>1914.4949600053615</v>
      </c>
      <c r="AH213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Elo]],NA())),AH212))</f>
        <v>2027.5275221968514</v>
      </c>
      <c r="AI213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Elo]],NA())),AI212))</f>
        <v>1929.7026484469404</v>
      </c>
      <c r="AJ213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Elo]],NA())),AJ212))</f>
        <v>2000.1952605247079</v>
      </c>
      <c r="AK213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Elo]],NA())),AK212))</f>
        <v>2013.703054402866</v>
      </c>
      <c r="AL213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Elo]],NA())),AL212))</f>
        <v>1986.8826720062707</v>
      </c>
      <c r="AM213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Elo]],NA())),AM212))</f>
        <v>1984.4045980097367</v>
      </c>
      <c r="AN213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Elo]],NA())),AN212))</f>
        <v>2029.2197655607163</v>
      </c>
      <c r="AO213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Elo]],NA())),AO212))</f>
        <v>2000</v>
      </c>
    </row>
    <row r="214" spans="1:41" ht="13">
      <c r="A214" s="25">
        <f>GameData[Game Number]</f>
        <v>211</v>
      </c>
      <c r="B214" s="66" t="str">
        <f>GameData[Winner]</f>
        <v>Clayton</v>
      </c>
      <c r="C214" s="66">
        <f ca="1">IFERROR(IF(ROW()&gt;ROW(EloDataCalc[#Headers])+1,_xlfn.IFNA(LOOKUP(2,1/($B$4:INDIRECT("$B"&amp;(ROW()-1))=EloDataCalc[[#This Row],[Winner]]),EloDataCalc[Game Number]),0),0),0)</f>
        <v>201</v>
      </c>
      <c r="D214" s="66">
        <f ca="1">IFERROR(IF(ROW()&gt;ROW(EloDataCalc[#Headers])+1,_xlfn.IFNA(LOOKUP(2,1/($J$4:INDIRECT("$K"&amp;(ROW()-1))=EloDataCalc[[#This Row],[Winner]]),EloDataCalc[Game Number]),0),0),0)</f>
        <v>210</v>
      </c>
      <c r="E214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2035.1450179765859</v>
      </c>
      <c r="F214" s="66">
        <f ca="1">10^(EloDataCalc[Winner Last ELO]/400)</f>
        <v>122422.86671576047</v>
      </c>
      <c r="G214" s="68">
        <f ca="1">EloDataCalc[Winner Rating]/(EloDataCalc[Winner Rating]+EloDataCalc[Loser Rating])</f>
        <v>0.50346254282741199</v>
      </c>
      <c r="H214" s="16">
        <f ca="1">+kFactor[]*(1-EloDataCalc[Winner Expected Score])</f>
        <v>14.896123715177641</v>
      </c>
      <c r="I214" s="21">
        <f ca="1">EloDataCalc[Winner Last ELO]+EloDataCalc[[#This Row],[Winner Elo Change]]</f>
        <v>2050.0411416917636</v>
      </c>
      <c r="J214" s="66" t="str">
        <f>GameData[Loser]</f>
        <v>Joe</v>
      </c>
      <c r="K214" s="66">
        <f ca="1">IFERROR(IF(ROW()&gt;ROW(EloDataCalc[#Headers])+1,_xlfn.IFNA(LOOKUP(2,1/($B$4:INDIRECT("$B"&amp;(ROW()-1))=EloDataCalc[[#This Row],[Loser]]),EloDataCalc[Game Number]),0),0),0)</f>
        <v>210</v>
      </c>
      <c r="L214" s="66">
        <f ca="1">IFERROR(IF(ROW()&gt;ROW(EloDataCalc[#Headers])+1,_xlfn.IFNA(LOOKUP(2,1/($J$4:INDIRECT("$K"&amp;(ROW()-1))=EloDataCalc[[#This Row],[Loser]]),EloDataCalc[Game Number]),0),0),0)</f>
        <v>201</v>
      </c>
      <c r="M214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2032.7389583244999</v>
      </c>
      <c r="N214" s="66">
        <f ca="1">10^(EloDataCalc[Loser Last ELO]/400)</f>
        <v>120738.9503049097</v>
      </c>
      <c r="O214" s="68">
        <f ca="1">EloDataCalc[Loser Rating]/(EloDataCalc[Winner Rating]+EloDataCalc[Loser Rating])</f>
        <v>0.49653745717258801</v>
      </c>
      <c r="P214" s="16">
        <f ca="1">kFactor[]*(0-EloDataCalc[Loser Expected Score])</f>
        <v>-14.896123715177641</v>
      </c>
      <c r="Q214" s="21">
        <f ca="1">EloDataCalc[Loser Last ELO]+EloDataCalc[[#This Row],[Loser Elo Change]]</f>
        <v>2017.8428346093222</v>
      </c>
      <c r="R214" s="4"/>
      <c r="T214" s="56">
        <f ca="1">IF(ROW()=ROW(Elos[[#Headers],[Selected Player Elo Change]])+1,2000,HLOOKUP(PlayerDashPlayer,Elos[#All],ROW()-1,FALSE))</f>
        <v>2226.6783415043633</v>
      </c>
      <c r="U214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Elo]],NA())),U213))</f>
        <v>2226.6783415043633</v>
      </c>
      <c r="V214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Elo]],NA())),V213))</f>
        <v>2226.6783415043633</v>
      </c>
      <c r="W214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Elo]],NA())),W213))</f>
        <v>1965.0166321232571</v>
      </c>
      <c r="X214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Elo]],NA())),X213))</f>
        <v>2155.7620213338223</v>
      </c>
      <c r="Y214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Elo]],NA())),Y213))</f>
        <v>2028.178024700683</v>
      </c>
      <c r="Z214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Elo]],NA())),Z213))</f>
        <v>2017.8428346093222</v>
      </c>
      <c r="AA214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Elo]],NA())),AA213))</f>
        <v>1954.093173471314</v>
      </c>
      <c r="AB214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Elo]],NA())),AB213))</f>
        <v>2050.0411416917636</v>
      </c>
      <c r="AC214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Elo]],NA())),AC213))</f>
        <v>1912.8862097597939</v>
      </c>
      <c r="AD214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Elo]],NA())),AD213))</f>
        <v>1876.957951511281</v>
      </c>
      <c r="AE214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Elo]],NA())),AE213))</f>
        <v>1956.6765157011398</v>
      </c>
      <c r="AF214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Elo]],NA())),AF213))</f>
        <v>1969.7366724398109</v>
      </c>
      <c r="AG214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Elo]],NA())),AG213))</f>
        <v>1914.4949600053615</v>
      </c>
      <c r="AH214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Elo]],NA())),AH213))</f>
        <v>2027.5275221968514</v>
      </c>
      <c r="AI214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Elo]],NA())),AI213))</f>
        <v>1929.7026484469404</v>
      </c>
      <c r="AJ214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Elo]],NA())),AJ213))</f>
        <v>2000.1952605247079</v>
      </c>
      <c r="AK214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Elo]],NA())),AK213))</f>
        <v>2013.703054402866</v>
      </c>
      <c r="AL214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Elo]],NA())),AL213))</f>
        <v>1986.8826720062707</v>
      </c>
      <c r="AM214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Elo]],NA())),AM213))</f>
        <v>1984.4045980097367</v>
      </c>
      <c r="AN214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Elo]],NA())),AN213))</f>
        <v>2029.2197655607163</v>
      </c>
      <c r="AO214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Elo]],NA())),AO213))</f>
        <v>2000</v>
      </c>
    </row>
    <row r="215" spans="1:41" ht="13">
      <c r="A215" s="65">
        <f>GameData[Game Number]</f>
        <v>212</v>
      </c>
      <c r="B215" s="66" t="str">
        <f>GameData[Winner]</f>
        <v>Jason K</v>
      </c>
      <c r="C215" s="66">
        <f ca="1">IFERROR(IF(ROW()&gt;ROW(EloDataCalc[#Headers])+1,_xlfn.IFNA(LOOKUP(2,1/($B$4:INDIRECT("$B"&amp;(ROW()-1))=EloDataCalc[[#This Row],[Winner]]),EloDataCalc[Game Number]),0),0),0)</f>
        <v>206</v>
      </c>
      <c r="D215" s="66">
        <f ca="1">IFERROR(IF(ROW()&gt;ROW(EloDataCalc[#Headers])+1,_xlfn.IFNA(LOOKUP(2,1/($J$4:INDIRECT("$K"&amp;(ROW()-1))=EloDataCalc[[#This Row],[Winner]]),EloDataCalc[Game Number]),0),0),0)</f>
        <v>207</v>
      </c>
      <c r="E215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2028.178024700683</v>
      </c>
      <c r="F215" s="66">
        <f ca="1">10^(EloDataCalc[Winner Last ELO]/400)</f>
        <v>117610.21983560284</v>
      </c>
      <c r="G215" s="68">
        <f ca="1">EloDataCalc[Winner Rating]/(EloDataCalc[Winner Rating]+EloDataCalc[Loser Rating])</f>
        <v>0.70484821154641142</v>
      </c>
      <c r="H215" s="16">
        <f ca="1">+kFactor[]*(1-EloDataCalc[Winner Expected Score])</f>
        <v>8.8545536536076579</v>
      </c>
      <c r="I215" s="21">
        <f ca="1">EloDataCalc[Winner Last ELO]+EloDataCalc[[#This Row],[Winner Elo Change]]</f>
        <v>2037.0325783542905</v>
      </c>
      <c r="J215" s="66" t="str">
        <f>GameData[Loser]</f>
        <v>Jason T</v>
      </c>
      <c r="K215" s="66">
        <f ca="1">IFERROR(IF(ROW()&gt;ROW(EloDataCalc[#Headers])+1,_xlfn.IFNA(LOOKUP(2,1/($B$4:INDIRECT("$B"&amp;(ROW()-1))=EloDataCalc[[#This Row],[Loser]]),EloDataCalc[Game Number]),0),0),0)</f>
        <v>188</v>
      </c>
      <c r="L215" s="66">
        <f ca="1">IFERROR(IF(ROW()&gt;ROW(EloDataCalc[#Headers])+1,_xlfn.IFNA(LOOKUP(2,1/($J$4:INDIRECT("$K"&amp;(ROW()-1))=EloDataCalc[[#This Row],[Loser]]),EloDataCalc[Game Number]),0),0),0)</f>
        <v>206</v>
      </c>
      <c r="M215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1876.957951511281</v>
      </c>
      <c r="N215" s="66">
        <f ca="1">10^(EloDataCalc[Loser Last ELO]/400)</f>
        <v>49248.712213852581</v>
      </c>
      <c r="O215" s="68">
        <f ca="1">EloDataCalc[Loser Rating]/(EloDataCalc[Winner Rating]+EloDataCalc[Loser Rating])</f>
        <v>0.29515178845358864</v>
      </c>
      <c r="P215" s="16">
        <f ca="1">kFactor[]*(0-EloDataCalc[Loser Expected Score])</f>
        <v>-8.8545536536076597</v>
      </c>
      <c r="Q215" s="21">
        <f ca="1">EloDataCalc[Loser Last ELO]+EloDataCalc[[#This Row],[Loser Elo Change]]</f>
        <v>1868.1033978576734</v>
      </c>
      <c r="R215" s="4"/>
      <c r="T215" s="56">
        <f ca="1">IF(ROW()=ROW(Elos[[#Headers],[Selected Player Elo Change]])+1,2000,HLOOKUP(PlayerDashPlayer,Elos[#All],ROW()-1,FALSE))</f>
        <v>2226.6783415043633</v>
      </c>
      <c r="U215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Elo]],NA())),U214))</f>
        <v>2226.6783415043633</v>
      </c>
      <c r="V215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Elo]],NA())),V214))</f>
        <v>2226.6783415043633</v>
      </c>
      <c r="W215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Elo]],NA())),W214))</f>
        <v>1965.0166321232571</v>
      </c>
      <c r="X215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Elo]],NA())),X214))</f>
        <v>2155.7620213338223</v>
      </c>
      <c r="Y215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Elo]],NA())),Y214))</f>
        <v>2037.0325783542905</v>
      </c>
      <c r="Z215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Elo]],NA())),Z214))</f>
        <v>2017.8428346093222</v>
      </c>
      <c r="AA215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Elo]],NA())),AA214))</f>
        <v>1954.093173471314</v>
      </c>
      <c r="AB215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Elo]],NA())),AB214))</f>
        <v>2050.0411416917636</v>
      </c>
      <c r="AC215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Elo]],NA())),AC214))</f>
        <v>1912.8862097597939</v>
      </c>
      <c r="AD215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Elo]],NA())),AD214))</f>
        <v>1868.1033978576734</v>
      </c>
      <c r="AE215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Elo]],NA())),AE214))</f>
        <v>1956.6765157011398</v>
      </c>
      <c r="AF215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Elo]],NA())),AF214))</f>
        <v>1969.7366724398109</v>
      </c>
      <c r="AG215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Elo]],NA())),AG214))</f>
        <v>1914.4949600053615</v>
      </c>
      <c r="AH215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Elo]],NA())),AH214))</f>
        <v>2027.5275221968514</v>
      </c>
      <c r="AI215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Elo]],NA())),AI214))</f>
        <v>1929.7026484469404</v>
      </c>
      <c r="AJ215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Elo]],NA())),AJ214))</f>
        <v>2000.1952605247079</v>
      </c>
      <c r="AK215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Elo]],NA())),AK214))</f>
        <v>2013.703054402866</v>
      </c>
      <c r="AL215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Elo]],NA())),AL214))</f>
        <v>1986.8826720062707</v>
      </c>
      <c r="AM215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Elo]],NA())),AM214))</f>
        <v>1984.4045980097367</v>
      </c>
      <c r="AN215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Elo]],NA())),AN214))</f>
        <v>2029.2197655607163</v>
      </c>
      <c r="AO215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Elo]],NA())),AO214))</f>
        <v>2000</v>
      </c>
    </row>
    <row r="216" spans="1:41" ht="13">
      <c r="A216" s="65">
        <f>GameData[Game Number]</f>
        <v>213</v>
      </c>
      <c r="B216" s="66" t="str">
        <f>GameData[Winner]</f>
        <v>Clayton</v>
      </c>
      <c r="C216" s="66">
        <f ca="1">IFERROR(IF(ROW()&gt;ROW(EloDataCalc[#Headers])+1,_xlfn.IFNA(LOOKUP(2,1/($B$4:INDIRECT("$B"&amp;(ROW()-1))=EloDataCalc[[#This Row],[Winner]]),EloDataCalc[Game Number]),0),0),0)</f>
        <v>211</v>
      </c>
      <c r="D216" s="66">
        <f ca="1">IFERROR(IF(ROW()&gt;ROW(EloDataCalc[#Headers])+1,_xlfn.IFNA(LOOKUP(2,1/($J$4:INDIRECT("$K"&amp;(ROW()-1))=EloDataCalc[[#This Row],[Winner]]),EloDataCalc[Game Number]),0),0),0)</f>
        <v>210</v>
      </c>
      <c r="E216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2050.0411416917636</v>
      </c>
      <c r="F216" s="66">
        <f ca="1">10^(EloDataCalc[Winner Last ELO]/400)</f>
        <v>133383.72882654599</v>
      </c>
      <c r="G216" s="68">
        <f ca="1">EloDataCalc[Winner Rating]/(EloDataCalc[Winner Rating]+EloDataCalc[Loser Rating])</f>
        <v>0.54620488742732942</v>
      </c>
      <c r="H216" s="16">
        <f ca="1">+kFactor[]*(1-EloDataCalc[Winner Expected Score])</f>
        <v>13.613853377180117</v>
      </c>
      <c r="I216" s="21">
        <f ca="1">EloDataCalc[Winner Last ELO]+EloDataCalc[[#This Row],[Winner Elo Change]]</f>
        <v>2063.6549950689437</v>
      </c>
      <c r="J216" s="66" t="str">
        <f>GameData[Loser]</f>
        <v>Joe</v>
      </c>
      <c r="K216" s="66">
        <f ca="1">IFERROR(IF(ROW()&gt;ROW(EloDataCalc[#Headers])+1,_xlfn.IFNA(LOOKUP(2,1/($B$4:INDIRECT("$B"&amp;(ROW()-1))=EloDataCalc[[#This Row],[Loser]]),EloDataCalc[Game Number]),0),0),0)</f>
        <v>210</v>
      </c>
      <c r="L216" s="66">
        <f ca="1">IFERROR(IF(ROW()&gt;ROW(EloDataCalc[#Headers])+1,_xlfn.IFNA(LOOKUP(2,1/($J$4:INDIRECT("$K"&amp;(ROW()-1))=EloDataCalc[[#This Row],[Loser]]),EloDataCalc[Game Number]),0),0),0)</f>
        <v>211</v>
      </c>
      <c r="M216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2017.8428346093222</v>
      </c>
      <c r="N216" s="66">
        <f ca="1">10^(EloDataCalc[Loser Last ELO]/400)</f>
        <v>110817.17800677524</v>
      </c>
      <c r="O216" s="68">
        <f ca="1">EloDataCalc[Loser Rating]/(EloDataCalc[Winner Rating]+EloDataCalc[Loser Rating])</f>
        <v>0.45379511257267052</v>
      </c>
      <c r="P216" s="16">
        <f ca="1">kFactor[]*(0-EloDataCalc[Loser Expected Score])</f>
        <v>-13.613853377180115</v>
      </c>
      <c r="Q216" s="21">
        <f ca="1">EloDataCalc[Loser Last ELO]+EloDataCalc[[#This Row],[Loser Elo Change]]</f>
        <v>2004.2289812321421</v>
      </c>
      <c r="R216" s="4"/>
      <c r="T216" s="56">
        <f ca="1">IF(ROW()=ROW(Elos[[#Headers],[Selected Player Elo Change]])+1,2000,HLOOKUP(PlayerDashPlayer,Elos[#All],ROW()-1,FALSE))</f>
        <v>2226.6783415043633</v>
      </c>
      <c r="U216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Elo]],NA())),U215))</f>
        <v>2226.6783415043633</v>
      </c>
      <c r="V216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Elo]],NA())),V215))</f>
        <v>2226.6783415043633</v>
      </c>
      <c r="W216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Elo]],NA())),W215))</f>
        <v>1965.0166321232571</v>
      </c>
      <c r="X216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Elo]],NA())),X215))</f>
        <v>2155.7620213338223</v>
      </c>
      <c r="Y216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Elo]],NA())),Y215))</f>
        <v>2037.0325783542905</v>
      </c>
      <c r="Z216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Elo]],NA())),Z215))</f>
        <v>2004.2289812321421</v>
      </c>
      <c r="AA216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Elo]],NA())),AA215))</f>
        <v>1954.093173471314</v>
      </c>
      <c r="AB216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Elo]],NA())),AB215))</f>
        <v>2063.6549950689437</v>
      </c>
      <c r="AC216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Elo]],NA())),AC215))</f>
        <v>1912.8862097597939</v>
      </c>
      <c r="AD216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Elo]],NA())),AD215))</f>
        <v>1868.1033978576734</v>
      </c>
      <c r="AE216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Elo]],NA())),AE215))</f>
        <v>1956.6765157011398</v>
      </c>
      <c r="AF216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Elo]],NA())),AF215))</f>
        <v>1969.7366724398109</v>
      </c>
      <c r="AG216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Elo]],NA())),AG215))</f>
        <v>1914.4949600053615</v>
      </c>
      <c r="AH216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Elo]],NA())),AH215))</f>
        <v>2027.5275221968514</v>
      </c>
      <c r="AI216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Elo]],NA())),AI215))</f>
        <v>1929.7026484469404</v>
      </c>
      <c r="AJ216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Elo]],NA())),AJ215))</f>
        <v>2000.1952605247079</v>
      </c>
      <c r="AK216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Elo]],NA())),AK215))</f>
        <v>2013.703054402866</v>
      </c>
      <c r="AL216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Elo]],NA())),AL215))</f>
        <v>1986.8826720062707</v>
      </c>
      <c r="AM216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Elo]],NA())),AM215))</f>
        <v>1984.4045980097367</v>
      </c>
      <c r="AN216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Elo]],NA())),AN215))</f>
        <v>2029.2197655607163</v>
      </c>
      <c r="AO216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Elo]],NA())),AO215))</f>
        <v>2000</v>
      </c>
    </row>
    <row r="217" spans="1:41" ht="13">
      <c r="A217" s="65">
        <f>GameData[Game Number]</f>
        <v>214</v>
      </c>
      <c r="B217" s="66" t="str">
        <f>GameData[Winner]</f>
        <v>Joe</v>
      </c>
      <c r="C217" s="66">
        <f ca="1">IFERROR(IF(ROW()&gt;ROW(EloDataCalc[#Headers])+1,_xlfn.IFNA(LOOKUP(2,1/($B$4:INDIRECT("$B"&amp;(ROW()-1))=EloDataCalc[[#This Row],[Winner]]),EloDataCalc[Game Number]),0),0),0)</f>
        <v>210</v>
      </c>
      <c r="D217" s="66">
        <f ca="1">IFERROR(IF(ROW()&gt;ROW(EloDataCalc[#Headers])+1,_xlfn.IFNA(LOOKUP(2,1/($J$4:INDIRECT("$K"&amp;(ROW()-1))=EloDataCalc[[#This Row],[Winner]]),EloDataCalc[Game Number]),0),0),0)</f>
        <v>213</v>
      </c>
      <c r="E217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2004.2289812321421</v>
      </c>
      <c r="F217" s="66">
        <f ca="1">10^(EloDataCalc[Winner Last ELO]/400)</f>
        <v>102464.27065625192</v>
      </c>
      <c r="G217" s="68">
        <f ca="1">EloDataCalc[Winner Rating]/(EloDataCalc[Winner Rating]+EloDataCalc[Loser Rating])</f>
        <v>0.62634081618714732</v>
      </c>
      <c r="H217" s="16">
        <f ca="1">+kFactor[]*(1-EloDataCalc[Winner Expected Score])</f>
        <v>11.20977551438558</v>
      </c>
      <c r="I217" s="21">
        <f ca="1">EloDataCalc[Winner Last ELO]+EloDataCalc[[#This Row],[Winner Elo Change]]</f>
        <v>2015.4387567465278</v>
      </c>
      <c r="J217" s="66" t="str">
        <f>GameData[Loser]</f>
        <v>Steven</v>
      </c>
      <c r="K217" s="66">
        <f ca="1">IFERROR(IF(ROW()&gt;ROW(EloDataCalc[#Headers])+1,_xlfn.IFNA(LOOKUP(2,1/($B$4:INDIRECT("$B"&amp;(ROW()-1))=EloDataCalc[[#This Row],[Loser]]),EloDataCalc[Game Number]),0),0),0)</f>
        <v>161</v>
      </c>
      <c r="L217" s="66">
        <f ca="1">IFERROR(IF(ROW()&gt;ROW(EloDataCalc[#Headers])+1,_xlfn.IFNA(LOOKUP(2,1/($J$4:INDIRECT("$K"&amp;(ROW()-1))=EloDataCalc[[#This Row],[Loser]]),EloDataCalc[Game Number]),0),0),0)</f>
        <v>209</v>
      </c>
      <c r="M217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1914.4949600053615</v>
      </c>
      <c r="N217" s="66">
        <f ca="1">10^(EloDataCalc[Loser Last ELO]/400)</f>
        <v>61127.607771859548</v>
      </c>
      <c r="O217" s="68">
        <f ca="1">EloDataCalc[Loser Rating]/(EloDataCalc[Winner Rating]+EloDataCalc[Loser Rating])</f>
        <v>0.37365918381285268</v>
      </c>
      <c r="P217" s="16">
        <f ca="1">kFactor[]*(0-EloDataCalc[Loser Expected Score])</f>
        <v>-11.20977551438558</v>
      </c>
      <c r="Q217" s="21">
        <f ca="1">EloDataCalc[Loser Last ELO]+EloDataCalc[[#This Row],[Loser Elo Change]]</f>
        <v>1903.2851844909758</v>
      </c>
      <c r="R217" s="4"/>
      <c r="T217" s="56">
        <f ca="1">IF(ROW()=ROW(Elos[[#Headers],[Selected Player Elo Change]])+1,2000,HLOOKUP(PlayerDashPlayer,Elos[#All],ROW()-1,FALSE))</f>
        <v>2226.6783415043633</v>
      </c>
      <c r="U217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Elo]],NA())),U216))</f>
        <v>2226.6783415043633</v>
      </c>
      <c r="V217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Elo]],NA())),V216))</f>
        <v>2226.6783415043633</v>
      </c>
      <c r="W217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Elo]],NA())),W216))</f>
        <v>1965.0166321232571</v>
      </c>
      <c r="X217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Elo]],NA())),X216))</f>
        <v>2155.7620213338223</v>
      </c>
      <c r="Y217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Elo]],NA())),Y216))</f>
        <v>2037.0325783542905</v>
      </c>
      <c r="Z217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Elo]],NA())),Z216))</f>
        <v>2015.4387567465278</v>
      </c>
      <c r="AA217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Elo]],NA())),AA216))</f>
        <v>1954.093173471314</v>
      </c>
      <c r="AB217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Elo]],NA())),AB216))</f>
        <v>2063.6549950689437</v>
      </c>
      <c r="AC217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Elo]],NA())),AC216))</f>
        <v>1912.8862097597939</v>
      </c>
      <c r="AD217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Elo]],NA())),AD216))</f>
        <v>1868.1033978576734</v>
      </c>
      <c r="AE217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Elo]],NA())),AE216))</f>
        <v>1956.6765157011398</v>
      </c>
      <c r="AF217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Elo]],NA())),AF216))</f>
        <v>1969.7366724398109</v>
      </c>
      <c r="AG217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Elo]],NA())),AG216))</f>
        <v>1903.2851844909758</v>
      </c>
      <c r="AH217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Elo]],NA())),AH216))</f>
        <v>2027.5275221968514</v>
      </c>
      <c r="AI217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Elo]],NA())),AI216))</f>
        <v>1929.7026484469404</v>
      </c>
      <c r="AJ217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Elo]],NA())),AJ216))</f>
        <v>2000.1952605247079</v>
      </c>
      <c r="AK217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Elo]],NA())),AK216))</f>
        <v>2013.703054402866</v>
      </c>
      <c r="AL217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Elo]],NA())),AL216))</f>
        <v>1986.8826720062707</v>
      </c>
      <c r="AM217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Elo]],NA())),AM216))</f>
        <v>1984.4045980097367</v>
      </c>
      <c r="AN217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Elo]],NA())),AN216))</f>
        <v>2029.2197655607163</v>
      </c>
      <c r="AO217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Elo]],NA())),AO216))</f>
        <v>2000</v>
      </c>
    </row>
    <row r="218" spans="1:41" ht="13">
      <c r="A218" s="65">
        <f>GameData[Game Number]</f>
        <v>215</v>
      </c>
      <c r="B218" s="66" t="str">
        <f>GameData[Winner]</f>
        <v>Clayton</v>
      </c>
      <c r="C218" s="66">
        <f ca="1">IFERROR(IF(ROW()&gt;ROW(EloDataCalc[#Headers])+1,_xlfn.IFNA(LOOKUP(2,1/($B$4:INDIRECT("$B"&amp;(ROW()-1))=EloDataCalc[[#This Row],[Winner]]),EloDataCalc[Game Number]),0),0),0)</f>
        <v>213</v>
      </c>
      <c r="D218" s="66">
        <f ca="1">IFERROR(IF(ROW()&gt;ROW(EloDataCalc[#Headers])+1,_xlfn.IFNA(LOOKUP(2,1/($J$4:INDIRECT("$K"&amp;(ROW()-1))=EloDataCalc[[#This Row],[Winner]]),EloDataCalc[Game Number]),0),0),0)</f>
        <v>210</v>
      </c>
      <c r="E218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2063.6549950689437</v>
      </c>
      <c r="F218" s="66">
        <f ca="1">10^(EloDataCalc[Winner Last ELO]/400)</f>
        <v>144257.19644427978</v>
      </c>
      <c r="G218" s="68">
        <f ca="1">EloDataCalc[Winner Rating]/(EloDataCalc[Winner Rating]+EloDataCalc[Loser Rating])</f>
        <v>0.56894669282081023</v>
      </c>
      <c r="H218" s="16">
        <f ca="1">+kFactor[]*(1-EloDataCalc[Winner Expected Score])</f>
        <v>12.931599215375693</v>
      </c>
      <c r="I218" s="21">
        <f ca="1">EloDataCalc[Winner Last ELO]+EloDataCalc[[#This Row],[Winner Elo Change]]</f>
        <v>2076.5865942843193</v>
      </c>
      <c r="J218" s="66" t="str">
        <f>GameData[Loser]</f>
        <v>Joe</v>
      </c>
      <c r="K218" s="66">
        <f ca="1">IFERROR(IF(ROW()&gt;ROW(EloDataCalc[#Headers])+1,_xlfn.IFNA(LOOKUP(2,1/($B$4:INDIRECT("$B"&amp;(ROW()-1))=EloDataCalc[[#This Row],[Loser]]),EloDataCalc[Game Number]),0),0),0)</f>
        <v>214</v>
      </c>
      <c r="L218" s="66">
        <f ca="1">IFERROR(IF(ROW()&gt;ROW(EloDataCalc[#Headers])+1,_xlfn.IFNA(LOOKUP(2,1/($J$4:INDIRECT("$K"&amp;(ROW()-1))=EloDataCalc[[#This Row],[Loser]]),EloDataCalc[Game Number]),0),0),0)</f>
        <v>213</v>
      </c>
      <c r="M218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2015.4387567465278</v>
      </c>
      <c r="N218" s="66">
        <f ca="1">10^(EloDataCalc[Loser Last ELO]/400)</f>
        <v>109294.14371565603</v>
      </c>
      <c r="O218" s="68">
        <f ca="1">EloDataCalc[Loser Rating]/(EloDataCalc[Winner Rating]+EloDataCalc[Loser Rating])</f>
        <v>0.43105330717918966</v>
      </c>
      <c r="P218" s="16">
        <f ca="1">kFactor[]*(0-EloDataCalc[Loser Expected Score])</f>
        <v>-12.931599215375689</v>
      </c>
      <c r="Q218" s="21">
        <f ca="1">EloDataCalc[Loser Last ELO]+EloDataCalc[[#This Row],[Loser Elo Change]]</f>
        <v>2002.5071575311522</v>
      </c>
      <c r="R218" s="4"/>
      <c r="T218" s="56">
        <f ca="1">IF(ROW()=ROW(Elos[[#Headers],[Selected Player Elo Change]])+1,2000,HLOOKUP(PlayerDashPlayer,Elos[#All],ROW()-1,FALSE))</f>
        <v>2226.6783415043633</v>
      </c>
      <c r="U218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Elo]],NA())),U217))</f>
        <v>2226.6783415043633</v>
      </c>
      <c r="V218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Elo]],NA())),V217))</f>
        <v>2226.6783415043633</v>
      </c>
      <c r="W218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Elo]],NA())),W217))</f>
        <v>1965.0166321232571</v>
      </c>
      <c r="X218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Elo]],NA())),X217))</f>
        <v>2155.7620213338223</v>
      </c>
      <c r="Y218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Elo]],NA())),Y217))</f>
        <v>2037.0325783542905</v>
      </c>
      <c r="Z218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Elo]],NA())),Z217))</f>
        <v>2002.5071575311522</v>
      </c>
      <c r="AA218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Elo]],NA())),AA217))</f>
        <v>1954.093173471314</v>
      </c>
      <c r="AB218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Elo]],NA())),AB217))</f>
        <v>2076.5865942843193</v>
      </c>
      <c r="AC218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Elo]],NA())),AC217))</f>
        <v>1912.8862097597939</v>
      </c>
      <c r="AD218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Elo]],NA())),AD217))</f>
        <v>1868.1033978576734</v>
      </c>
      <c r="AE218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Elo]],NA())),AE217))</f>
        <v>1956.6765157011398</v>
      </c>
      <c r="AF218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Elo]],NA())),AF217))</f>
        <v>1969.7366724398109</v>
      </c>
      <c r="AG218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Elo]],NA())),AG217))</f>
        <v>1903.2851844909758</v>
      </c>
      <c r="AH218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Elo]],NA())),AH217))</f>
        <v>2027.5275221968514</v>
      </c>
      <c r="AI218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Elo]],NA())),AI217))</f>
        <v>1929.7026484469404</v>
      </c>
      <c r="AJ218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Elo]],NA())),AJ217))</f>
        <v>2000.1952605247079</v>
      </c>
      <c r="AK218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Elo]],NA())),AK217))</f>
        <v>2013.703054402866</v>
      </c>
      <c r="AL218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Elo]],NA())),AL217))</f>
        <v>1986.8826720062707</v>
      </c>
      <c r="AM218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Elo]],NA())),AM217))</f>
        <v>1984.4045980097367</v>
      </c>
      <c r="AN218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Elo]],NA())),AN217))</f>
        <v>2029.2197655607163</v>
      </c>
      <c r="AO218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Elo]],NA())),AO217))</f>
        <v>2000</v>
      </c>
    </row>
    <row r="219" spans="1:41" ht="13">
      <c r="A219" s="65">
        <f>GameData[Game Number]</f>
        <v>216</v>
      </c>
      <c r="B219" s="66" t="str">
        <f>GameData[Winner]</f>
        <v>Jason K</v>
      </c>
      <c r="C219" s="66">
        <f ca="1">IFERROR(IF(ROW()&gt;ROW(EloDataCalc[#Headers])+1,_xlfn.IFNA(LOOKUP(2,1/($B$4:INDIRECT("$B"&amp;(ROW()-1))=EloDataCalc[[#This Row],[Winner]]),EloDataCalc[Game Number]),0),0),0)</f>
        <v>212</v>
      </c>
      <c r="D219" s="66">
        <f ca="1">IFERROR(IF(ROW()&gt;ROW(EloDataCalc[#Headers])+1,_xlfn.IFNA(LOOKUP(2,1/($J$4:INDIRECT("$K"&amp;(ROW()-1))=EloDataCalc[[#This Row],[Winner]]),EloDataCalc[Game Number]),0),0),0)</f>
        <v>207</v>
      </c>
      <c r="E219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2037.0325783542905</v>
      </c>
      <c r="F219" s="66">
        <f ca="1">10^(EloDataCalc[Winner Last ELO]/400)</f>
        <v>123760.32634411365</v>
      </c>
      <c r="G219" s="68">
        <f ca="1">EloDataCalc[Winner Rating]/(EloDataCalc[Winner Rating]+EloDataCalc[Loser Rating])</f>
        <v>0.72560448560739432</v>
      </c>
      <c r="H219" s="16">
        <f ca="1">+kFactor[]*(1-EloDataCalc[Winner Expected Score])</f>
        <v>8.2318654317781697</v>
      </c>
      <c r="I219" s="21">
        <f ca="1">EloDataCalc[Winner Last ELO]+EloDataCalc[[#This Row],[Winner Elo Change]]</f>
        <v>2045.2644437860688</v>
      </c>
      <c r="J219" s="66" t="str">
        <f>GameData[Loser]</f>
        <v>Jason T</v>
      </c>
      <c r="K219" s="66">
        <f ca="1">IFERROR(IF(ROW()&gt;ROW(EloDataCalc[#Headers])+1,_xlfn.IFNA(LOOKUP(2,1/($B$4:INDIRECT("$B"&amp;(ROW()-1))=EloDataCalc[[#This Row],[Loser]]),EloDataCalc[Game Number]),0),0),0)</f>
        <v>188</v>
      </c>
      <c r="L219" s="66">
        <f ca="1">IFERROR(IF(ROW()&gt;ROW(EloDataCalc[#Headers])+1,_xlfn.IFNA(LOOKUP(2,1/($J$4:INDIRECT("$K"&amp;(ROW()-1))=EloDataCalc[[#This Row],[Loser]]),EloDataCalc[Game Number]),0),0),0)</f>
        <v>212</v>
      </c>
      <c r="M219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1868.1033978576734</v>
      </c>
      <c r="N219" s="66">
        <f ca="1">10^(EloDataCalc[Loser Last ELO]/400)</f>
        <v>46801.362287834985</v>
      </c>
      <c r="O219" s="68">
        <f ca="1">EloDataCalc[Loser Rating]/(EloDataCalc[Winner Rating]+EloDataCalc[Loser Rating])</f>
        <v>0.27439551439260562</v>
      </c>
      <c r="P219" s="16">
        <f ca="1">kFactor[]*(0-EloDataCalc[Loser Expected Score])</f>
        <v>-8.2318654317781679</v>
      </c>
      <c r="Q219" s="21">
        <f ca="1">EloDataCalc[Loser Last ELO]+EloDataCalc[[#This Row],[Loser Elo Change]]</f>
        <v>1859.8715324258951</v>
      </c>
      <c r="R219" s="4"/>
      <c r="T219" s="56">
        <f ca="1">IF(ROW()=ROW(Elos[[#Headers],[Selected Player Elo Change]])+1,2000,HLOOKUP(PlayerDashPlayer,Elos[#All],ROW()-1,FALSE))</f>
        <v>2226.6783415043633</v>
      </c>
      <c r="U219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Elo]],NA())),U218))</f>
        <v>2226.6783415043633</v>
      </c>
      <c r="V219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Elo]],NA())),V218))</f>
        <v>2226.6783415043633</v>
      </c>
      <c r="W219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Elo]],NA())),W218))</f>
        <v>1965.0166321232571</v>
      </c>
      <c r="X219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Elo]],NA())),X218))</f>
        <v>2155.7620213338223</v>
      </c>
      <c r="Y219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Elo]],NA())),Y218))</f>
        <v>2045.2644437860688</v>
      </c>
      <c r="Z219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Elo]],NA())),Z218))</f>
        <v>2002.5071575311522</v>
      </c>
      <c r="AA219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Elo]],NA())),AA218))</f>
        <v>1954.093173471314</v>
      </c>
      <c r="AB219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Elo]],NA())),AB218))</f>
        <v>2076.5865942843193</v>
      </c>
      <c r="AC219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Elo]],NA())),AC218))</f>
        <v>1912.8862097597939</v>
      </c>
      <c r="AD219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Elo]],NA())),AD218))</f>
        <v>1859.8715324258951</v>
      </c>
      <c r="AE219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Elo]],NA())),AE218))</f>
        <v>1956.6765157011398</v>
      </c>
      <c r="AF219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Elo]],NA())),AF218))</f>
        <v>1969.7366724398109</v>
      </c>
      <c r="AG219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Elo]],NA())),AG218))</f>
        <v>1903.2851844909758</v>
      </c>
      <c r="AH219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Elo]],NA())),AH218))</f>
        <v>2027.5275221968514</v>
      </c>
      <c r="AI219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Elo]],NA())),AI218))</f>
        <v>1929.7026484469404</v>
      </c>
      <c r="AJ219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Elo]],NA())),AJ218))</f>
        <v>2000.1952605247079</v>
      </c>
      <c r="AK219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Elo]],NA())),AK218))</f>
        <v>2013.703054402866</v>
      </c>
      <c r="AL219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Elo]],NA())),AL218))</f>
        <v>1986.8826720062707</v>
      </c>
      <c r="AM219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Elo]],NA())),AM218))</f>
        <v>1984.4045980097367</v>
      </c>
      <c r="AN219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Elo]],NA())),AN218))</f>
        <v>2029.2197655607163</v>
      </c>
      <c r="AO219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Elo]],NA())),AO218))</f>
        <v>2000</v>
      </c>
    </row>
    <row r="220" spans="1:41" ht="13">
      <c r="A220" s="65">
        <f>GameData[Game Number]</f>
        <v>217</v>
      </c>
      <c r="B220" s="66" t="str">
        <f>GameData[Winner]</f>
        <v>Jason K</v>
      </c>
      <c r="C220" s="66">
        <f ca="1">IFERROR(IF(ROW()&gt;ROW(EloDataCalc[#Headers])+1,_xlfn.IFNA(LOOKUP(2,1/($B$4:INDIRECT("$B"&amp;(ROW()-1))=EloDataCalc[[#This Row],[Winner]]),EloDataCalc[Game Number]),0),0),0)</f>
        <v>216</v>
      </c>
      <c r="D220" s="66">
        <f ca="1">IFERROR(IF(ROW()&gt;ROW(EloDataCalc[#Headers])+1,_xlfn.IFNA(LOOKUP(2,1/($J$4:INDIRECT("$K"&amp;(ROW()-1))=EloDataCalc[[#This Row],[Winner]]),EloDataCalc[Game Number]),0),0),0)</f>
        <v>207</v>
      </c>
      <c r="E220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2045.2644437860688</v>
      </c>
      <c r="F220" s="66">
        <f ca="1">10^(EloDataCalc[Winner Last ELO]/400)</f>
        <v>129766.05725800279</v>
      </c>
      <c r="G220" s="68">
        <f ca="1">EloDataCalc[Winner Rating]/(EloDataCalc[Winner Rating]+EloDataCalc[Loser Rating])</f>
        <v>0.5832361703132013</v>
      </c>
      <c r="H220" s="16">
        <f ca="1">+kFactor[]*(1-EloDataCalc[Winner Expected Score])</f>
        <v>12.502914890603961</v>
      </c>
      <c r="I220" s="21">
        <f ca="1">EloDataCalc[Winner Last ELO]+EloDataCalc[[#This Row],[Winner Elo Change]]</f>
        <v>2057.7673586766728</v>
      </c>
      <c r="J220" s="66" t="str">
        <f>GameData[Loser]</f>
        <v>Jon</v>
      </c>
      <c r="K220" s="66">
        <f ca="1">IFERROR(IF(ROW()&gt;ROW(EloDataCalc[#Headers])+1,_xlfn.IFNA(LOOKUP(2,1/($B$4:INDIRECT("$B"&amp;(ROW()-1))=EloDataCalc[[#This Row],[Loser]]),EloDataCalc[Game Number]),0),0),0)</f>
        <v>208</v>
      </c>
      <c r="L220" s="66">
        <f ca="1">IFERROR(IF(ROW()&gt;ROW(EloDataCalc[#Headers])+1,_xlfn.IFNA(LOOKUP(2,1/($J$4:INDIRECT("$K"&amp;(ROW()-1))=EloDataCalc[[#This Row],[Loser]]),EloDataCalc[Game Number]),0),0),0)</f>
        <v>134</v>
      </c>
      <c r="M220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1986.8826720062707</v>
      </c>
      <c r="N220" s="66">
        <f ca="1">10^(EloDataCalc[Loser Last ELO]/400)</f>
        <v>92727.100510860648</v>
      </c>
      <c r="O220" s="68">
        <f ca="1">EloDataCalc[Loser Rating]/(EloDataCalc[Winner Rating]+EloDataCalc[Loser Rating])</f>
        <v>0.41676382968679876</v>
      </c>
      <c r="P220" s="16">
        <f ca="1">kFactor[]*(0-EloDataCalc[Loser Expected Score])</f>
        <v>-12.502914890603963</v>
      </c>
      <c r="Q220" s="21">
        <f ca="1">EloDataCalc[Loser Last ELO]+EloDataCalc[[#This Row],[Loser Elo Change]]</f>
        <v>1974.3797571156667</v>
      </c>
      <c r="R220" s="4"/>
      <c r="T220" s="56">
        <f ca="1">IF(ROW()=ROW(Elos[[#Headers],[Selected Player Elo Change]])+1,2000,HLOOKUP(PlayerDashPlayer,Elos[#All],ROW()-1,FALSE))</f>
        <v>2226.6783415043633</v>
      </c>
      <c r="U220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Elo]],NA())),U219))</f>
        <v>2226.6783415043633</v>
      </c>
      <c r="V220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Elo]],NA())),V219))</f>
        <v>2226.6783415043633</v>
      </c>
      <c r="W220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Elo]],NA())),W219))</f>
        <v>1965.0166321232571</v>
      </c>
      <c r="X220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Elo]],NA())),X219))</f>
        <v>2155.7620213338223</v>
      </c>
      <c r="Y220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Elo]],NA())),Y219))</f>
        <v>2057.7673586766728</v>
      </c>
      <c r="Z220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Elo]],NA())),Z219))</f>
        <v>2002.5071575311522</v>
      </c>
      <c r="AA220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Elo]],NA())),AA219))</f>
        <v>1954.093173471314</v>
      </c>
      <c r="AB220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Elo]],NA())),AB219))</f>
        <v>2076.5865942843193</v>
      </c>
      <c r="AC220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Elo]],NA())),AC219))</f>
        <v>1912.8862097597939</v>
      </c>
      <c r="AD220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Elo]],NA())),AD219))</f>
        <v>1859.8715324258951</v>
      </c>
      <c r="AE220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Elo]],NA())),AE219))</f>
        <v>1956.6765157011398</v>
      </c>
      <c r="AF220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Elo]],NA())),AF219))</f>
        <v>1969.7366724398109</v>
      </c>
      <c r="AG220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Elo]],NA())),AG219))</f>
        <v>1903.2851844909758</v>
      </c>
      <c r="AH220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Elo]],NA())),AH219))</f>
        <v>2027.5275221968514</v>
      </c>
      <c r="AI220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Elo]],NA())),AI219))</f>
        <v>1929.7026484469404</v>
      </c>
      <c r="AJ220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Elo]],NA())),AJ219))</f>
        <v>2000.1952605247079</v>
      </c>
      <c r="AK220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Elo]],NA())),AK219))</f>
        <v>2013.703054402866</v>
      </c>
      <c r="AL220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Elo]],NA())),AL219))</f>
        <v>1974.3797571156667</v>
      </c>
      <c r="AM220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Elo]],NA())),AM219))</f>
        <v>1984.4045980097367</v>
      </c>
      <c r="AN220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Elo]],NA())),AN219))</f>
        <v>2029.2197655607163</v>
      </c>
      <c r="AO220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Elo]],NA())),AO219))</f>
        <v>2000</v>
      </c>
    </row>
    <row r="221" spans="1:41" ht="13">
      <c r="A221" s="65">
        <f>GameData[Game Number]</f>
        <v>218</v>
      </c>
      <c r="B221" s="66" t="str">
        <f>GameData[Winner]</f>
        <v>Jason T</v>
      </c>
      <c r="C221" s="66">
        <f ca="1">IFERROR(IF(ROW()&gt;ROW(EloDataCalc[#Headers])+1,_xlfn.IFNA(LOOKUP(2,1/($B$4:INDIRECT("$B"&amp;(ROW()-1))=EloDataCalc[[#This Row],[Winner]]),EloDataCalc[Game Number]),0),0),0)</f>
        <v>188</v>
      </c>
      <c r="D221" s="66">
        <f ca="1">IFERROR(IF(ROW()&gt;ROW(EloDataCalc[#Headers])+1,_xlfn.IFNA(LOOKUP(2,1/($J$4:INDIRECT("$K"&amp;(ROW()-1))=EloDataCalc[[#This Row],[Winner]]),EloDataCalc[Game Number]),0),0),0)</f>
        <v>216</v>
      </c>
      <c r="E221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1859.8715324258951</v>
      </c>
      <c r="F221" s="66">
        <f ca="1">10^(EloDataCalc[Winner Last ELO]/400)</f>
        <v>44635.338334858308</v>
      </c>
      <c r="G221" s="68">
        <f ca="1">EloDataCalc[Winner Rating]/(EloDataCalc[Winner Rating]+EloDataCalc[Loser Rating])</f>
        <v>0.24247095521077755</v>
      </c>
      <c r="H221" s="16">
        <f ca="1">+kFactor[]*(1-EloDataCalc[Winner Expected Score])</f>
        <v>22.725871343676673</v>
      </c>
      <c r="I221" s="21">
        <f ca="1">EloDataCalc[Winner Last ELO]+EloDataCalc[[#This Row],[Winner Elo Change]]</f>
        <v>1882.5974037695719</v>
      </c>
      <c r="J221" s="66" t="str">
        <f>GameData[Loser]</f>
        <v>Jason K</v>
      </c>
      <c r="K221" s="66">
        <f ca="1">IFERROR(IF(ROW()&gt;ROW(EloDataCalc[#Headers])+1,_xlfn.IFNA(LOOKUP(2,1/($B$4:INDIRECT("$B"&amp;(ROW()-1))=EloDataCalc[[#This Row],[Loser]]),EloDataCalc[Game Number]),0),0),0)</f>
        <v>217</v>
      </c>
      <c r="L221" s="66">
        <f ca="1">IFERROR(IF(ROW()&gt;ROW(EloDataCalc[#Headers])+1,_xlfn.IFNA(LOOKUP(2,1/($J$4:INDIRECT("$K"&amp;(ROW()-1))=EloDataCalc[[#This Row],[Loser]]),EloDataCalc[Game Number]),0),0),0)</f>
        <v>207</v>
      </c>
      <c r="M221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2057.7673586766728</v>
      </c>
      <c r="N221" s="66">
        <f ca="1">10^(EloDataCalc[Loser Last ELO]/400)</f>
        <v>139449.96085513028</v>
      </c>
      <c r="O221" s="68">
        <f ca="1">EloDataCalc[Loser Rating]/(EloDataCalc[Winner Rating]+EloDataCalc[Loser Rating])</f>
        <v>0.75752904478922245</v>
      </c>
      <c r="P221" s="16">
        <f ca="1">kFactor[]*(0-EloDataCalc[Loser Expected Score])</f>
        <v>-22.725871343676673</v>
      </c>
      <c r="Q221" s="21">
        <f ca="1">EloDataCalc[Loser Last ELO]+EloDataCalc[[#This Row],[Loser Elo Change]]</f>
        <v>2035.041487332996</v>
      </c>
      <c r="R221" s="4"/>
      <c r="T221" s="56">
        <f ca="1">IF(ROW()=ROW(Elos[[#Headers],[Selected Player Elo Change]])+1,2000,HLOOKUP(PlayerDashPlayer,Elos[#All],ROW()-1,FALSE))</f>
        <v>2226.6783415043633</v>
      </c>
      <c r="U221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Elo]],NA())),U220))</f>
        <v>2226.6783415043633</v>
      </c>
      <c r="V221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Elo]],NA())),V220))</f>
        <v>2226.6783415043633</v>
      </c>
      <c r="W221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Elo]],NA())),W220))</f>
        <v>1965.0166321232571</v>
      </c>
      <c r="X221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Elo]],NA())),X220))</f>
        <v>2155.7620213338223</v>
      </c>
      <c r="Y221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Elo]],NA())),Y220))</f>
        <v>2035.041487332996</v>
      </c>
      <c r="Z221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Elo]],NA())),Z220))</f>
        <v>2002.5071575311522</v>
      </c>
      <c r="AA221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Elo]],NA())),AA220))</f>
        <v>1954.093173471314</v>
      </c>
      <c r="AB221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Elo]],NA())),AB220))</f>
        <v>2076.5865942843193</v>
      </c>
      <c r="AC221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Elo]],NA())),AC220))</f>
        <v>1912.8862097597939</v>
      </c>
      <c r="AD221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Elo]],NA())),AD220))</f>
        <v>1882.5974037695719</v>
      </c>
      <c r="AE221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Elo]],NA())),AE220))</f>
        <v>1956.6765157011398</v>
      </c>
      <c r="AF221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Elo]],NA())),AF220))</f>
        <v>1969.7366724398109</v>
      </c>
      <c r="AG221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Elo]],NA())),AG220))</f>
        <v>1903.2851844909758</v>
      </c>
      <c r="AH221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Elo]],NA())),AH220))</f>
        <v>2027.5275221968514</v>
      </c>
      <c r="AI221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Elo]],NA())),AI220))</f>
        <v>1929.7026484469404</v>
      </c>
      <c r="AJ221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Elo]],NA())),AJ220))</f>
        <v>2000.1952605247079</v>
      </c>
      <c r="AK221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Elo]],NA())),AK220))</f>
        <v>2013.703054402866</v>
      </c>
      <c r="AL221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Elo]],NA())),AL220))</f>
        <v>1974.3797571156667</v>
      </c>
      <c r="AM221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Elo]],NA())),AM220))</f>
        <v>1984.4045980097367</v>
      </c>
      <c r="AN221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Elo]],NA())),AN220))</f>
        <v>2029.2197655607163</v>
      </c>
      <c r="AO221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Elo]],NA())),AO220))</f>
        <v>2000</v>
      </c>
    </row>
    <row r="222" spans="1:41" ht="13">
      <c r="A222" s="65">
        <f>GameData[Game Number]</f>
        <v>219</v>
      </c>
      <c r="B222" s="66" t="str">
        <f>GameData[Winner]</f>
        <v>L - Joe</v>
      </c>
      <c r="C222" s="66">
        <f ca="1">IFERROR(IF(ROW()&gt;ROW(EloDataCalc[#Headers])+1,_xlfn.IFNA(LOOKUP(2,1/($B$4:INDIRECT("$B"&amp;(ROW()-1))=EloDataCalc[[#This Row],[Winner]]),EloDataCalc[Game Number]),0),0),0)</f>
        <v>0</v>
      </c>
      <c r="D222" s="66">
        <f ca="1">IFERROR(IF(ROW()&gt;ROW(EloDataCalc[#Headers])+1,_xlfn.IFNA(LOOKUP(2,1/($J$4:INDIRECT("$K"&amp;(ROW()-1))=EloDataCalc[[#This Row],[Winner]]),EloDataCalc[Game Number]),0),0),0)</f>
        <v>0</v>
      </c>
      <c r="E222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2000</v>
      </c>
      <c r="F222" s="66">
        <f ca="1">10^(EloDataCalc[Winner Last ELO]/400)</f>
        <v>100000</v>
      </c>
      <c r="G222" s="68">
        <f ca="1">EloDataCalc[Winner Rating]/(EloDataCalc[Winner Rating]+EloDataCalc[Loser Rating])</f>
        <v>0.53680380774962244</v>
      </c>
      <c r="H222" s="16">
        <f ca="1">+kFactor[]*(1-EloDataCalc[Winner Expected Score])</f>
        <v>13.895885767511327</v>
      </c>
      <c r="I222" s="21">
        <f ca="1">EloDataCalc[Winner Last ELO]+EloDataCalc[[#This Row],[Winner Elo Change]]</f>
        <v>2013.8958857675113</v>
      </c>
      <c r="J222" s="66" t="str">
        <f>GameData[Loser]</f>
        <v>Jon</v>
      </c>
      <c r="K222" s="66">
        <f ca="1">IFERROR(IF(ROW()&gt;ROW(EloDataCalc[#Headers])+1,_xlfn.IFNA(LOOKUP(2,1/($B$4:INDIRECT("$B"&amp;(ROW()-1))=EloDataCalc[[#This Row],[Loser]]),EloDataCalc[Game Number]),0),0),0)</f>
        <v>208</v>
      </c>
      <c r="L222" s="66">
        <f ca="1">IFERROR(IF(ROW()&gt;ROW(EloDataCalc[#Headers])+1,_xlfn.IFNA(LOOKUP(2,1/($J$4:INDIRECT("$K"&amp;(ROW()-1))=EloDataCalc[[#This Row],[Loser]]),EloDataCalc[Game Number]),0),0),0)</f>
        <v>217</v>
      </c>
      <c r="M222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1974.3797571156667</v>
      </c>
      <c r="N222" s="66">
        <f ca="1">10^(EloDataCalc[Loser Last ELO]/400)</f>
        <v>86287.799297135934</v>
      </c>
      <c r="O222" s="68">
        <f ca="1">EloDataCalc[Loser Rating]/(EloDataCalc[Winner Rating]+EloDataCalc[Loser Rating])</f>
        <v>0.46319619225037761</v>
      </c>
      <c r="P222" s="16">
        <f ca="1">kFactor[]*(0-EloDataCalc[Loser Expected Score])</f>
        <v>-13.895885767511329</v>
      </c>
      <c r="Q222" s="21">
        <f ca="1">EloDataCalc[Loser Last ELO]+EloDataCalc[[#This Row],[Loser Elo Change]]</f>
        <v>1960.4838713481554</v>
      </c>
      <c r="R222" s="4"/>
      <c r="T222" s="56">
        <f ca="1">IF(ROW()=ROW(Elos[[#Headers],[Selected Player Elo Change]])+1,2000,HLOOKUP(PlayerDashPlayer,Elos[#All],ROW()-1,FALSE))</f>
        <v>2226.6783415043633</v>
      </c>
      <c r="U222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Elo]],NA())),U221))</f>
        <v>2226.6783415043633</v>
      </c>
      <c r="V222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Elo]],NA())),V221))</f>
        <v>2226.6783415043633</v>
      </c>
      <c r="W222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Elo]],NA())),W221))</f>
        <v>1965.0166321232571</v>
      </c>
      <c r="X222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Elo]],NA())),X221))</f>
        <v>2155.7620213338223</v>
      </c>
      <c r="Y222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Elo]],NA())),Y221))</f>
        <v>2035.041487332996</v>
      </c>
      <c r="Z222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Elo]],NA())),Z221))</f>
        <v>2002.5071575311522</v>
      </c>
      <c r="AA222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Elo]],NA())),AA221))</f>
        <v>1954.093173471314</v>
      </c>
      <c r="AB222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Elo]],NA())),AB221))</f>
        <v>2076.5865942843193</v>
      </c>
      <c r="AC222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Elo]],NA())),AC221))</f>
        <v>1912.8862097597939</v>
      </c>
      <c r="AD222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Elo]],NA())),AD221))</f>
        <v>1882.5974037695719</v>
      </c>
      <c r="AE222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Elo]],NA())),AE221))</f>
        <v>1956.6765157011398</v>
      </c>
      <c r="AF222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Elo]],NA())),AF221))</f>
        <v>1969.7366724398109</v>
      </c>
      <c r="AG222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Elo]],NA())),AG221))</f>
        <v>1903.2851844909758</v>
      </c>
      <c r="AH222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Elo]],NA())),AH221))</f>
        <v>2027.5275221968514</v>
      </c>
      <c r="AI222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Elo]],NA())),AI221))</f>
        <v>1929.7026484469404</v>
      </c>
      <c r="AJ222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Elo]],NA())),AJ221))</f>
        <v>2000.1952605247079</v>
      </c>
      <c r="AK222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Elo]],NA())),AK221))</f>
        <v>2013.703054402866</v>
      </c>
      <c r="AL222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Elo]],NA())),AL221))</f>
        <v>1960.4838713481554</v>
      </c>
      <c r="AM222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Elo]],NA())),AM221))</f>
        <v>1984.4045980097367</v>
      </c>
      <c r="AN222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Elo]],NA())),AN221))</f>
        <v>2029.2197655607163</v>
      </c>
      <c r="AO222" s="56">
        <f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Elo]],NA())),AO221))</f>
        <v>2000</v>
      </c>
    </row>
    <row r="223" spans="1:41" ht="13">
      <c r="A223" s="65">
        <f>GameData[Game Number]</f>
        <v>220</v>
      </c>
      <c r="B223" s="66" t="str">
        <f>GameData[Winner]</f>
        <v>L - Joe</v>
      </c>
      <c r="C223" s="66">
        <f ca="1">IFERROR(IF(ROW()&gt;ROW(EloDataCalc[#Headers])+1,_xlfn.IFNA(LOOKUP(2,1/($B$4:INDIRECT("$B"&amp;(ROW()-1))=EloDataCalc[[#This Row],[Winner]]),EloDataCalc[Game Number]),0),0),0)</f>
        <v>219</v>
      </c>
      <c r="D223" s="66">
        <f ca="1">IFERROR(IF(ROW()&gt;ROW(EloDataCalc[#Headers])+1,_xlfn.IFNA(LOOKUP(2,1/($J$4:INDIRECT("$K"&amp;(ROW()-1))=EloDataCalc[[#This Row],[Winner]]),EloDataCalc[Game Number]),0),0),0)</f>
        <v>0</v>
      </c>
      <c r="E223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2013.8958857675113</v>
      </c>
      <c r="F223" s="66">
        <f ca="1">10^(EloDataCalc[Winner Last ELO]/400)</f>
        <v>108327.74790620922</v>
      </c>
      <c r="G223" s="68">
        <f ca="1">EloDataCalc[Winner Rating]/(EloDataCalc[Winner Rating]+EloDataCalc[Loser Rating])</f>
        <v>0.51998713083088299</v>
      </c>
      <c r="H223" s="16">
        <f ca="1">+kFactor[]*(1-EloDataCalc[Winner Expected Score])</f>
        <v>14.400386075073509</v>
      </c>
      <c r="I223" s="21">
        <f ca="1">EloDataCalc[Winner Last ELO]+EloDataCalc[[#This Row],[Winner Elo Change]]</f>
        <v>2028.2962718425849</v>
      </c>
      <c r="J223" s="66" t="str">
        <f>GameData[Loser]</f>
        <v>L - Steven</v>
      </c>
      <c r="K223" s="66">
        <f ca="1">IFERROR(IF(ROW()&gt;ROW(EloDataCalc[#Headers])+1,_xlfn.IFNA(LOOKUP(2,1/($B$4:INDIRECT("$B"&amp;(ROW()-1))=EloDataCalc[[#This Row],[Loser]]),EloDataCalc[Game Number]),0),0),0)</f>
        <v>0</v>
      </c>
      <c r="L223" s="66">
        <f ca="1">IFERROR(IF(ROW()&gt;ROW(EloDataCalc[#Headers])+1,_xlfn.IFNA(LOOKUP(2,1/($J$4:INDIRECT("$K"&amp;(ROW()-1))=EloDataCalc[[#This Row],[Loser]]),EloDataCalc[Game Number]),0),0),0)</f>
        <v>0</v>
      </c>
      <c r="M223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2000</v>
      </c>
      <c r="N223" s="66">
        <f ca="1">10^(EloDataCalc[Loser Last ELO]/400)</f>
        <v>100000</v>
      </c>
      <c r="O223" s="68">
        <f ca="1">EloDataCalc[Loser Rating]/(EloDataCalc[Winner Rating]+EloDataCalc[Loser Rating])</f>
        <v>0.48001286916911706</v>
      </c>
      <c r="P223" s="16">
        <f ca="1">kFactor[]*(0-EloDataCalc[Loser Expected Score])</f>
        <v>-14.400386075073511</v>
      </c>
      <c r="Q223" s="21">
        <f ca="1">EloDataCalc[Loser Last ELO]+EloDataCalc[[#This Row],[Loser Elo Change]]</f>
        <v>1985.5996139249264</v>
      </c>
      <c r="R223" s="4"/>
      <c r="T223" s="56">
        <f ca="1">IF(ROW()=ROW(Elos[[#Headers],[Selected Player Elo Change]])+1,2000,HLOOKUP(PlayerDashPlayer,Elos[#All],ROW()-1,FALSE))</f>
        <v>2226.6783415043633</v>
      </c>
      <c r="U223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Elo]],NA())),U222))</f>
        <v>2226.6783415043633</v>
      </c>
      <c r="V223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Elo]],NA())),V222))</f>
        <v>2226.6783415043633</v>
      </c>
      <c r="W223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Elo]],NA())),W222))</f>
        <v>1965.0166321232571</v>
      </c>
      <c r="X223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Elo]],NA())),X222))</f>
        <v>2155.7620213338223</v>
      </c>
      <c r="Y223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Elo]],NA())),Y222))</f>
        <v>2035.041487332996</v>
      </c>
      <c r="Z223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Elo]],NA())),Z222))</f>
        <v>2002.5071575311522</v>
      </c>
      <c r="AA223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Elo]],NA())),AA222))</f>
        <v>1954.093173471314</v>
      </c>
      <c r="AB223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Elo]],NA())),AB222))</f>
        <v>2076.5865942843193</v>
      </c>
      <c r="AC223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Elo]],NA())),AC222))</f>
        <v>1912.8862097597939</v>
      </c>
      <c r="AD223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Elo]],NA())),AD222))</f>
        <v>1882.5974037695719</v>
      </c>
      <c r="AE223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Elo]],NA())),AE222))</f>
        <v>1956.6765157011398</v>
      </c>
      <c r="AF223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Elo]],NA())),AF222))</f>
        <v>1969.7366724398109</v>
      </c>
      <c r="AG223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Elo]],NA())),AG222))</f>
        <v>1903.2851844909758</v>
      </c>
      <c r="AH223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Elo]],NA())),AH222))</f>
        <v>2027.5275221968514</v>
      </c>
      <c r="AI223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Elo]],NA())),AI222))</f>
        <v>1929.7026484469404</v>
      </c>
      <c r="AJ223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Elo]],NA())),AJ222))</f>
        <v>2000.1952605247079</v>
      </c>
      <c r="AK223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Elo]],NA())),AK222))</f>
        <v>2013.703054402866</v>
      </c>
      <c r="AL223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Elo]],NA())),AL222))</f>
        <v>1960.4838713481554</v>
      </c>
      <c r="AM223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Elo]],NA())),AM222))</f>
        <v>1984.4045980097367</v>
      </c>
      <c r="AN223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Elo]],NA())),AN222))</f>
        <v>2029.2197655607163</v>
      </c>
      <c r="AO223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Elo]],NA())),AO222))</f>
        <v>1985.5996139249264</v>
      </c>
    </row>
    <row r="224" spans="1:41" ht="13">
      <c r="A224" s="65">
        <f>GameData[Game Number]</f>
        <v>221</v>
      </c>
      <c r="B224" s="66" t="str">
        <f>GameData[Winner]</f>
        <v>Marco</v>
      </c>
      <c r="C224" s="66">
        <f ca="1">IFERROR(IF(ROW()&gt;ROW(EloDataCalc[#Headers])+1,_xlfn.IFNA(LOOKUP(2,1/($B$4:INDIRECT("$B"&amp;(ROW()-1))=EloDataCalc[[#This Row],[Winner]]),EloDataCalc[Game Number]),0),0),0)</f>
        <v>113</v>
      </c>
      <c r="D224" s="66">
        <f ca="1">IFERROR(IF(ROW()&gt;ROW(EloDataCalc[#Headers])+1,_xlfn.IFNA(LOOKUP(2,1/($J$4:INDIRECT("$K"&amp;(ROW()-1))=EloDataCalc[[#This Row],[Winner]]),EloDataCalc[Game Number]),0),0),0)</f>
        <v>165</v>
      </c>
      <c r="E224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2013.703054402866</v>
      </c>
      <c r="F224" s="66">
        <f ca="1">10^(EloDataCalc[Winner Last ELO]/400)</f>
        <v>108207.56794220601</v>
      </c>
      <c r="G224" s="68">
        <f ca="1">EloDataCalc[Winner Rating]/(EloDataCalc[Winner Rating]+EloDataCalc[Loser Rating])</f>
        <v>0.58133866037612436</v>
      </c>
      <c r="H224" s="16">
        <f ca="1">+kFactor[]*(1-EloDataCalc[Winner Expected Score])</f>
        <v>12.559840188716269</v>
      </c>
      <c r="I224" s="21">
        <f ca="1">EloDataCalc[Winner Last ELO]+EloDataCalc[[#This Row],[Winner Elo Change]]</f>
        <v>2026.2628945915822</v>
      </c>
      <c r="J224" s="66" t="str">
        <f>GameData[Loser]</f>
        <v>Robin</v>
      </c>
      <c r="K224" s="66">
        <f ca="1">IFERROR(IF(ROW()&gt;ROW(EloDataCalc[#Headers])+1,_xlfn.IFNA(LOOKUP(2,1/($B$4:INDIRECT("$B"&amp;(ROW()-1))=EloDataCalc[[#This Row],[Loser]]),EloDataCalc[Game Number]),0),0),0)</f>
        <v>0</v>
      </c>
      <c r="L224" s="66">
        <f ca="1">IFERROR(IF(ROW()&gt;ROW(EloDataCalc[#Headers])+1,_xlfn.IFNA(LOOKUP(2,1/($J$4:INDIRECT("$K"&amp;(ROW()-1))=EloDataCalc[[#This Row],[Loser]]),EloDataCalc[Game Number]),0),0),0)</f>
        <v>116</v>
      </c>
      <c r="M224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1956.6765157011398</v>
      </c>
      <c r="N224" s="66">
        <f ca="1">10^(EloDataCalc[Loser Last ELO]/400)</f>
        <v>77927.597870086684</v>
      </c>
      <c r="O224" s="68">
        <f ca="1">EloDataCalc[Loser Rating]/(EloDataCalc[Winner Rating]+EloDataCalc[Loser Rating])</f>
        <v>0.41866133962387569</v>
      </c>
      <c r="P224" s="16">
        <f ca="1">kFactor[]*(0-EloDataCalc[Loser Expected Score])</f>
        <v>-12.559840188716271</v>
      </c>
      <c r="Q224" s="21">
        <f ca="1">EloDataCalc[Loser Last ELO]+EloDataCalc[[#This Row],[Loser Elo Change]]</f>
        <v>1944.1166755124236</v>
      </c>
      <c r="R224" s="4"/>
      <c r="T224" s="56">
        <f ca="1">IF(ROW()=ROW(Elos[[#Headers],[Selected Player Elo Change]])+1,2000,HLOOKUP(PlayerDashPlayer,Elos[#All],ROW()-1,FALSE))</f>
        <v>2226.6783415043633</v>
      </c>
      <c r="U224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Elo]],NA())),U223))</f>
        <v>2226.6783415043633</v>
      </c>
      <c r="V224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Elo]],NA())),V223))</f>
        <v>2226.6783415043633</v>
      </c>
      <c r="W224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Elo]],NA())),W223))</f>
        <v>1965.0166321232571</v>
      </c>
      <c r="X224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Elo]],NA())),X223))</f>
        <v>2155.7620213338223</v>
      </c>
      <c r="Y224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Elo]],NA())),Y223))</f>
        <v>2035.041487332996</v>
      </c>
      <c r="Z224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Elo]],NA())),Z223))</f>
        <v>2002.5071575311522</v>
      </c>
      <c r="AA224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Elo]],NA())),AA223))</f>
        <v>1954.093173471314</v>
      </c>
      <c r="AB224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Elo]],NA())),AB223))</f>
        <v>2076.5865942843193</v>
      </c>
      <c r="AC224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Elo]],NA())),AC223))</f>
        <v>1912.8862097597939</v>
      </c>
      <c r="AD224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Elo]],NA())),AD223))</f>
        <v>1882.5974037695719</v>
      </c>
      <c r="AE224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Elo]],NA())),AE223))</f>
        <v>1944.1166755124236</v>
      </c>
      <c r="AF224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Elo]],NA())),AF223))</f>
        <v>1969.7366724398109</v>
      </c>
      <c r="AG224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Elo]],NA())),AG223))</f>
        <v>1903.2851844909758</v>
      </c>
      <c r="AH224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Elo]],NA())),AH223))</f>
        <v>2027.5275221968514</v>
      </c>
      <c r="AI224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Elo]],NA())),AI223))</f>
        <v>1929.7026484469404</v>
      </c>
      <c r="AJ224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Elo]],NA())),AJ223))</f>
        <v>2000.1952605247079</v>
      </c>
      <c r="AK224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Elo]],NA())),AK223))</f>
        <v>2026.2628945915822</v>
      </c>
      <c r="AL224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Elo]],NA())),AL223))</f>
        <v>1960.4838713481554</v>
      </c>
      <c r="AM224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Elo]],NA())),AM223))</f>
        <v>1984.4045980097367</v>
      </c>
      <c r="AN224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Elo]],NA())),AN223))</f>
        <v>2029.2197655607163</v>
      </c>
      <c r="AO224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Elo]],NA())),AO223))</f>
        <v>1985.5996139249264</v>
      </c>
    </row>
    <row r="225" spans="1:41" ht="13">
      <c r="A225" s="65">
        <f>GameData[Game Number]</f>
        <v>222</v>
      </c>
      <c r="B225" s="66" t="str">
        <f>GameData[Winner]</f>
        <v>Robin</v>
      </c>
      <c r="C225" s="66">
        <f ca="1">IFERROR(IF(ROW()&gt;ROW(EloDataCalc[#Headers])+1,_xlfn.IFNA(LOOKUP(2,1/($B$4:INDIRECT("$B"&amp;(ROW()-1))=EloDataCalc[[#This Row],[Winner]]),EloDataCalc[Game Number]),0),0),0)</f>
        <v>0</v>
      </c>
      <c r="D225" s="66">
        <f ca="1">IFERROR(IF(ROW()&gt;ROW(EloDataCalc[#Headers])+1,_xlfn.IFNA(LOOKUP(2,1/($J$4:INDIRECT("$K"&amp;(ROW()-1))=EloDataCalc[[#This Row],[Winner]]),EloDataCalc[Game Number]),0),0),0)</f>
        <v>221</v>
      </c>
      <c r="E225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1944.1166755124236</v>
      </c>
      <c r="F225" s="66">
        <f ca="1">10^(EloDataCalc[Winner Last ELO]/400)</f>
        <v>72492.268239989397</v>
      </c>
      <c r="G225" s="68">
        <f ca="1">EloDataCalc[Winner Rating]/(EloDataCalc[Winner Rating]+EloDataCalc[Loser Rating])</f>
        <v>0.41675164208032556</v>
      </c>
      <c r="H225" s="16">
        <f ca="1">+kFactor[]*(1-EloDataCalc[Winner Expected Score])</f>
        <v>17.497450737590235</v>
      </c>
      <c r="I225" s="21">
        <f ca="1">EloDataCalc[Winner Last ELO]+EloDataCalc[[#This Row],[Winner Elo Change]]</f>
        <v>1961.6141262500139</v>
      </c>
      <c r="J225" s="66" t="str">
        <f>GameData[Loser]</f>
        <v>Joe</v>
      </c>
      <c r="K225" s="66">
        <f ca="1">IFERROR(IF(ROW()&gt;ROW(EloDataCalc[#Headers])+1,_xlfn.IFNA(LOOKUP(2,1/($B$4:INDIRECT("$B"&amp;(ROW()-1))=EloDataCalc[[#This Row],[Loser]]),EloDataCalc[Game Number]),0),0),0)</f>
        <v>214</v>
      </c>
      <c r="L225" s="66">
        <f ca="1">IFERROR(IF(ROW()&gt;ROW(EloDataCalc[#Headers])+1,_xlfn.IFNA(LOOKUP(2,1/($J$4:INDIRECT("$K"&amp;(ROW()-1))=EloDataCalc[[#This Row],[Loser]]),EloDataCalc[Game Number]),0),0),0)</f>
        <v>215</v>
      </c>
      <c r="M225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2002.5071575311522</v>
      </c>
      <c r="N225" s="66">
        <f ca="1">10^(EloDataCalc[Loser Last ELO]/400)</f>
        <v>101453.70082236428</v>
      </c>
      <c r="O225" s="68">
        <f ca="1">EloDataCalc[Loser Rating]/(EloDataCalc[Winner Rating]+EloDataCalc[Loser Rating])</f>
        <v>0.58324835791967455</v>
      </c>
      <c r="P225" s="16">
        <f ca="1">kFactor[]*(0-EloDataCalc[Loser Expected Score])</f>
        <v>-17.497450737590235</v>
      </c>
      <c r="Q225" s="21">
        <f ca="1">EloDataCalc[Loser Last ELO]+EloDataCalc[[#This Row],[Loser Elo Change]]</f>
        <v>1985.0097067935619</v>
      </c>
      <c r="R225" s="4"/>
      <c r="T225" s="56">
        <f ca="1">IF(ROW()=ROW(Elos[[#Headers],[Selected Player Elo Change]])+1,2000,HLOOKUP(PlayerDashPlayer,Elos[#All],ROW()-1,FALSE))</f>
        <v>2226.6783415043633</v>
      </c>
      <c r="U225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Elo]],NA())),U224))</f>
        <v>2226.6783415043633</v>
      </c>
      <c r="V225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Elo]],NA())),V224))</f>
        <v>2226.6783415043633</v>
      </c>
      <c r="W225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Elo]],NA())),W224))</f>
        <v>1965.0166321232571</v>
      </c>
      <c r="X225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Elo]],NA())),X224))</f>
        <v>2155.7620213338223</v>
      </c>
      <c r="Y225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Elo]],NA())),Y224))</f>
        <v>2035.041487332996</v>
      </c>
      <c r="Z225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Elo]],NA())),Z224))</f>
        <v>1985.0097067935619</v>
      </c>
      <c r="AA225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Elo]],NA())),AA224))</f>
        <v>1954.093173471314</v>
      </c>
      <c r="AB225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Elo]],NA())),AB224))</f>
        <v>2076.5865942843193</v>
      </c>
      <c r="AC225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Elo]],NA())),AC224))</f>
        <v>1912.8862097597939</v>
      </c>
      <c r="AD225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Elo]],NA())),AD224))</f>
        <v>1882.5974037695719</v>
      </c>
      <c r="AE225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Elo]],NA())),AE224))</f>
        <v>1961.6141262500139</v>
      </c>
      <c r="AF225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Elo]],NA())),AF224))</f>
        <v>1969.7366724398109</v>
      </c>
      <c r="AG225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Elo]],NA())),AG224))</f>
        <v>1903.2851844909758</v>
      </c>
      <c r="AH225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Elo]],NA())),AH224))</f>
        <v>2027.5275221968514</v>
      </c>
      <c r="AI225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Elo]],NA())),AI224))</f>
        <v>1929.7026484469404</v>
      </c>
      <c r="AJ225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Elo]],NA())),AJ224))</f>
        <v>2000.1952605247079</v>
      </c>
      <c r="AK225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Elo]],NA())),AK224))</f>
        <v>2026.2628945915822</v>
      </c>
      <c r="AL225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Elo]],NA())),AL224))</f>
        <v>1960.4838713481554</v>
      </c>
      <c r="AM225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Elo]],NA())),AM224))</f>
        <v>1984.4045980097367</v>
      </c>
      <c r="AN225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Elo]],NA())),AN224))</f>
        <v>2029.2197655607163</v>
      </c>
      <c r="AO225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Elo]],NA())),AO224))</f>
        <v>1985.5996139249264</v>
      </c>
    </row>
    <row r="226" spans="1:41" ht="13">
      <c r="A226" s="65">
        <f>GameData[Game Number]</f>
        <v>223</v>
      </c>
      <c r="B226" s="66" t="str">
        <f>GameData[Winner]</f>
        <v>Jim</v>
      </c>
      <c r="C226" s="66">
        <f ca="1">IFERROR(IF(ROW()&gt;ROW(EloDataCalc[#Headers])+1,_xlfn.IFNA(LOOKUP(2,1/($B$4:INDIRECT("$B"&amp;(ROW()-1))=EloDataCalc[[#This Row],[Winner]]),EloDataCalc[Game Number]),0),0),0)</f>
        <v>202</v>
      </c>
      <c r="D226" s="66">
        <f ca="1">IFERROR(IF(ROW()&gt;ROW(EloDataCalc[#Headers])+1,_xlfn.IFNA(LOOKUP(2,1/($J$4:INDIRECT("$K"&amp;(ROW()-1))=EloDataCalc[[#This Row],[Winner]]),EloDataCalc[Game Number]),0),0),0)</f>
        <v>200</v>
      </c>
      <c r="E226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1965.0166321232571</v>
      </c>
      <c r="F226" s="66">
        <f ca="1">10^(EloDataCalc[Winner Last ELO]/400)</f>
        <v>81760.131314302722</v>
      </c>
      <c r="G226" s="68">
        <f ca="1">EloDataCalc[Winner Rating]/(EloDataCalc[Winner Rating]+EloDataCalc[Loser Rating])</f>
        <v>0.18149582029616815</v>
      </c>
      <c r="H226" s="16">
        <f ca="1">+kFactor[]*(1-EloDataCalc[Winner Expected Score])</f>
        <v>24.555125391114956</v>
      </c>
      <c r="I226" s="21">
        <f ca="1">EloDataCalc[Winner Last ELO]+EloDataCalc[[#This Row],[Winner Elo Change]]</f>
        <v>1989.5717575143719</v>
      </c>
      <c r="J226" s="66" t="str">
        <f>GameData[Loser]</f>
        <v>Ricky</v>
      </c>
      <c r="K226" s="66">
        <f ca="1">IFERROR(IF(ROW()&gt;ROW(EloDataCalc[#Headers])+1,_xlfn.IFNA(LOOKUP(2,1/($B$4:INDIRECT("$B"&amp;(ROW()-1))=EloDataCalc[[#This Row],[Loser]]),EloDataCalc[Game Number]),0),0),0)</f>
        <v>200</v>
      </c>
      <c r="L226" s="66">
        <f ca="1">IFERROR(IF(ROW()&gt;ROW(EloDataCalc[#Headers])+1,_xlfn.IFNA(LOOKUP(2,1/($J$4:INDIRECT("$K"&amp;(ROW()-1))=EloDataCalc[[#This Row],[Loser]]),EloDataCalc[Game Number]),0),0),0)</f>
        <v>190</v>
      </c>
      <c r="M226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2226.6783415043633</v>
      </c>
      <c r="N226" s="66">
        <f ca="1">10^(EloDataCalc[Loser Last ELO]/400)</f>
        <v>368719.28568210558</v>
      </c>
      <c r="O226" s="68">
        <f ca="1">EloDataCalc[Loser Rating]/(EloDataCalc[Winner Rating]+EloDataCalc[Loser Rating])</f>
        <v>0.81850417970383182</v>
      </c>
      <c r="P226" s="16">
        <f ca="1">kFactor[]*(0-EloDataCalc[Loser Expected Score])</f>
        <v>-24.555125391114956</v>
      </c>
      <c r="Q226" s="21">
        <f ca="1">EloDataCalc[Loser Last ELO]+EloDataCalc[[#This Row],[Loser Elo Change]]</f>
        <v>2202.1232161132484</v>
      </c>
      <c r="R226" s="4"/>
      <c r="T226" s="56">
        <f ca="1">IF(ROW()=ROW(Elos[[#Headers],[Selected Player Elo Change]])+1,2000,HLOOKUP(PlayerDashPlayer,Elos[#All],ROW()-1,FALSE))</f>
        <v>2202.1232161132484</v>
      </c>
      <c r="U226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Elo]],NA())),U225))</f>
        <v>2202.1232161132484</v>
      </c>
      <c r="V226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Elo]],NA())),V225))</f>
        <v>2202.1232161132484</v>
      </c>
      <c r="W226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Elo]],NA())),W225))</f>
        <v>1989.5717575143719</v>
      </c>
      <c r="X226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Elo]],NA())),X225))</f>
        <v>2155.7620213338223</v>
      </c>
      <c r="Y226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Elo]],NA())),Y225))</f>
        <v>2035.041487332996</v>
      </c>
      <c r="Z226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Elo]],NA())),Z225))</f>
        <v>1985.0097067935619</v>
      </c>
      <c r="AA226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Elo]],NA())),AA225))</f>
        <v>1954.093173471314</v>
      </c>
      <c r="AB226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Elo]],NA())),AB225))</f>
        <v>2076.5865942843193</v>
      </c>
      <c r="AC226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Elo]],NA())),AC225))</f>
        <v>1912.8862097597939</v>
      </c>
      <c r="AD226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Elo]],NA())),AD225))</f>
        <v>1882.5974037695719</v>
      </c>
      <c r="AE226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Elo]],NA())),AE225))</f>
        <v>1961.6141262500139</v>
      </c>
      <c r="AF226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Elo]],NA())),AF225))</f>
        <v>1969.7366724398109</v>
      </c>
      <c r="AG226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Elo]],NA())),AG225))</f>
        <v>1903.2851844909758</v>
      </c>
      <c r="AH226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Elo]],NA())),AH225))</f>
        <v>2027.5275221968514</v>
      </c>
      <c r="AI226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Elo]],NA())),AI225))</f>
        <v>1929.7026484469404</v>
      </c>
      <c r="AJ226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Elo]],NA())),AJ225))</f>
        <v>2000.1952605247079</v>
      </c>
      <c r="AK226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Elo]],NA())),AK225))</f>
        <v>2026.2628945915822</v>
      </c>
      <c r="AL226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Elo]],NA())),AL225))</f>
        <v>1960.4838713481554</v>
      </c>
      <c r="AM226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Elo]],NA())),AM225))</f>
        <v>1984.4045980097367</v>
      </c>
      <c r="AN226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Elo]],NA())),AN225))</f>
        <v>2029.2197655607163</v>
      </c>
      <c r="AO226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Elo]],NA())),AO225))</f>
        <v>1985.5996139249264</v>
      </c>
    </row>
    <row r="227" spans="1:41" ht="13">
      <c r="A227" s="65">
        <f>GameData[Game Number]</f>
        <v>224</v>
      </c>
      <c r="B227" s="66" t="str">
        <f>GameData[Winner]</f>
        <v>Joe</v>
      </c>
      <c r="C227" s="66">
        <f ca="1">IFERROR(IF(ROW()&gt;ROW(EloDataCalc[#Headers])+1,_xlfn.IFNA(LOOKUP(2,1/($B$4:INDIRECT("$B"&amp;(ROW()-1))=EloDataCalc[[#This Row],[Winner]]),EloDataCalc[Game Number]),0),0),0)</f>
        <v>214</v>
      </c>
      <c r="D227" s="66">
        <f ca="1">IFERROR(IF(ROW()&gt;ROW(EloDataCalc[#Headers])+1,_xlfn.IFNA(LOOKUP(2,1/($J$4:INDIRECT("$K"&amp;(ROW()-1))=EloDataCalc[[#This Row],[Winner]]),EloDataCalc[Game Number]),0),0),0)</f>
        <v>222</v>
      </c>
      <c r="E227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1985.0097067935619</v>
      </c>
      <c r="F227" s="66">
        <f ca="1">10^(EloDataCalc[Winner Last ELO]/400)</f>
        <v>91732.719126153301</v>
      </c>
      <c r="G227" s="68">
        <f ca="1">EloDataCalc[Winner Rating]/(EloDataCalc[Winner Rating]+EloDataCalc[Loser Rating])</f>
        <v>0.42849208159296881</v>
      </c>
      <c r="H227" s="16">
        <f ca="1">+kFactor[]*(1-EloDataCalc[Winner Expected Score])</f>
        <v>17.145237552210936</v>
      </c>
      <c r="I227" s="21">
        <f ca="1">EloDataCalc[Winner Last ELO]+EloDataCalc[[#This Row],[Winner Elo Change]]</f>
        <v>2002.1549443457729</v>
      </c>
      <c r="J227" s="66" t="str">
        <f>GameData[Loser]</f>
        <v>Jason K</v>
      </c>
      <c r="K227" s="66">
        <f ca="1">IFERROR(IF(ROW()&gt;ROW(EloDataCalc[#Headers])+1,_xlfn.IFNA(LOOKUP(2,1/($B$4:INDIRECT("$B"&amp;(ROW()-1))=EloDataCalc[[#This Row],[Loser]]),EloDataCalc[Game Number]),0),0),0)</f>
        <v>217</v>
      </c>
      <c r="L227" s="66">
        <f ca="1">IFERROR(IF(ROW()&gt;ROW(EloDataCalc[#Headers])+1,_xlfn.IFNA(LOOKUP(2,1/($J$4:INDIRECT("$K"&amp;(ROW()-1))=EloDataCalc[[#This Row],[Loser]]),EloDataCalc[Game Number]),0),0),0)</f>
        <v>218</v>
      </c>
      <c r="M227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2035.041487332996</v>
      </c>
      <c r="N227" s="66">
        <f ca="1">10^(EloDataCalc[Loser Last ELO]/400)</f>
        <v>122349.92806099266</v>
      </c>
      <c r="O227" s="68">
        <f ca="1">EloDataCalc[Loser Rating]/(EloDataCalc[Winner Rating]+EloDataCalc[Loser Rating])</f>
        <v>0.57150791840703119</v>
      </c>
      <c r="P227" s="16">
        <f ca="1">kFactor[]*(0-EloDataCalc[Loser Expected Score])</f>
        <v>-17.145237552210936</v>
      </c>
      <c r="Q227" s="21">
        <f ca="1">EloDataCalc[Loser Last ELO]+EloDataCalc[[#This Row],[Loser Elo Change]]</f>
        <v>2017.896249780785</v>
      </c>
      <c r="R227" s="4"/>
      <c r="T227" s="56">
        <f ca="1">IF(ROW()=ROW(Elos[[#Headers],[Selected Player Elo Change]])+1,2000,HLOOKUP(PlayerDashPlayer,Elos[#All],ROW()-1,FALSE))</f>
        <v>2202.1232161132484</v>
      </c>
      <c r="U227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Elo]],NA())),U226))</f>
        <v>2202.1232161132484</v>
      </c>
      <c r="V227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Elo]],NA())),V226))</f>
        <v>2202.1232161132484</v>
      </c>
      <c r="W227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Elo]],NA())),W226))</f>
        <v>1989.5717575143719</v>
      </c>
      <c r="X227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Elo]],NA())),X226))</f>
        <v>2155.7620213338223</v>
      </c>
      <c r="Y227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Elo]],NA())),Y226))</f>
        <v>2017.896249780785</v>
      </c>
      <c r="Z227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Elo]],NA())),Z226))</f>
        <v>2002.1549443457729</v>
      </c>
      <c r="AA227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Elo]],NA())),AA226))</f>
        <v>1954.093173471314</v>
      </c>
      <c r="AB227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Elo]],NA())),AB226))</f>
        <v>2076.5865942843193</v>
      </c>
      <c r="AC227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Elo]],NA())),AC226))</f>
        <v>1912.8862097597939</v>
      </c>
      <c r="AD227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Elo]],NA())),AD226))</f>
        <v>1882.5974037695719</v>
      </c>
      <c r="AE227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Elo]],NA())),AE226))</f>
        <v>1961.6141262500139</v>
      </c>
      <c r="AF227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Elo]],NA())),AF226))</f>
        <v>1969.7366724398109</v>
      </c>
      <c r="AG227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Elo]],NA())),AG226))</f>
        <v>1903.2851844909758</v>
      </c>
      <c r="AH227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Elo]],NA())),AH226))</f>
        <v>2027.5275221968514</v>
      </c>
      <c r="AI227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Elo]],NA())),AI226))</f>
        <v>1929.7026484469404</v>
      </c>
      <c r="AJ227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Elo]],NA())),AJ226))</f>
        <v>2000.1952605247079</v>
      </c>
      <c r="AK227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Elo]],NA())),AK226))</f>
        <v>2026.2628945915822</v>
      </c>
      <c r="AL227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Elo]],NA())),AL226))</f>
        <v>1960.4838713481554</v>
      </c>
      <c r="AM227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Elo]],NA())),AM226))</f>
        <v>1984.4045980097367</v>
      </c>
      <c r="AN227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Elo]],NA())),AN226))</f>
        <v>2029.2197655607163</v>
      </c>
      <c r="AO227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Elo]],NA())),AO226))</f>
        <v>1985.5996139249264</v>
      </c>
    </row>
    <row r="228" spans="1:41" ht="13">
      <c r="A228" s="65">
        <f>GameData[Game Number]</f>
        <v>225</v>
      </c>
      <c r="B228" s="66" t="str">
        <f>GameData[Winner]</f>
        <v>Marco</v>
      </c>
      <c r="C228" s="66">
        <f ca="1">IFERROR(IF(ROW()&gt;ROW(EloDataCalc[#Headers])+1,_xlfn.IFNA(LOOKUP(2,1/($B$4:INDIRECT("$B"&amp;(ROW()-1))=EloDataCalc[[#This Row],[Winner]]),EloDataCalc[Game Number]),0),0),0)</f>
        <v>221</v>
      </c>
      <c r="D228" s="66">
        <f ca="1">IFERROR(IF(ROW()&gt;ROW(EloDataCalc[#Headers])+1,_xlfn.IFNA(LOOKUP(2,1/($J$4:INDIRECT("$K"&amp;(ROW()-1))=EloDataCalc[[#This Row],[Winner]]),EloDataCalc[Game Number]),0),0),0)</f>
        <v>165</v>
      </c>
      <c r="E228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2026.2628945915822</v>
      </c>
      <c r="F228" s="66">
        <f ca="1">10^(EloDataCalc[Winner Last ELO]/400)</f>
        <v>116320.76145258092</v>
      </c>
      <c r="G228" s="68">
        <f ca="1">EloDataCalc[Winner Rating]/(EloDataCalc[Winner Rating]+EloDataCalc[Loser Rating])</f>
        <v>0.42808061833979427</v>
      </c>
      <c r="H228" s="16">
        <f ca="1">+kFactor[]*(1-EloDataCalc[Winner Expected Score])</f>
        <v>17.157581449806173</v>
      </c>
      <c r="I228" s="21">
        <f ca="1">EloDataCalc[Winner Last ELO]+EloDataCalc[[#This Row],[Winner Elo Change]]</f>
        <v>2043.4204760413884</v>
      </c>
      <c r="J228" s="66" t="str">
        <f>GameData[Loser]</f>
        <v>Clayton</v>
      </c>
      <c r="K228" s="66">
        <f ca="1">IFERROR(IF(ROW()&gt;ROW(EloDataCalc[#Headers])+1,_xlfn.IFNA(LOOKUP(2,1/($B$4:INDIRECT("$B"&amp;(ROW()-1))=EloDataCalc[[#This Row],[Loser]]),EloDataCalc[Game Number]),0),0),0)</f>
        <v>215</v>
      </c>
      <c r="L228" s="66">
        <f ca="1">IFERROR(IF(ROW()&gt;ROW(EloDataCalc[#Headers])+1,_xlfn.IFNA(LOOKUP(2,1/($J$4:INDIRECT("$K"&amp;(ROW()-1))=EloDataCalc[[#This Row],[Loser]]),EloDataCalc[Game Number]),0),0),0)</f>
        <v>210</v>
      </c>
      <c r="M228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2076.5865942843193</v>
      </c>
      <c r="N228" s="66">
        <f ca="1">10^(EloDataCalc[Loser Last ELO]/400)</f>
        <v>155405.53604648009</v>
      </c>
      <c r="O228" s="68">
        <f ca="1">EloDataCalc[Loser Rating]/(EloDataCalc[Winner Rating]+EloDataCalc[Loser Rating])</f>
        <v>0.57191938166020584</v>
      </c>
      <c r="P228" s="16">
        <f ca="1">kFactor[]*(0-EloDataCalc[Loser Expected Score])</f>
        <v>-17.157581449806177</v>
      </c>
      <c r="Q228" s="21">
        <f ca="1">EloDataCalc[Loser Last ELO]+EloDataCalc[[#This Row],[Loser Elo Change]]</f>
        <v>2059.4290128345133</v>
      </c>
      <c r="R228" s="4"/>
      <c r="T228" s="56">
        <f ca="1">IF(ROW()=ROW(Elos[[#Headers],[Selected Player Elo Change]])+1,2000,HLOOKUP(PlayerDashPlayer,Elos[#All],ROW()-1,FALSE))</f>
        <v>2202.1232161132484</v>
      </c>
      <c r="U228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Elo]],NA())),U227))</f>
        <v>2202.1232161132484</v>
      </c>
      <c r="V228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Elo]],NA())),V227))</f>
        <v>2202.1232161132484</v>
      </c>
      <c r="W228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Elo]],NA())),W227))</f>
        <v>1989.5717575143719</v>
      </c>
      <c r="X228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Elo]],NA())),X227))</f>
        <v>2155.7620213338223</v>
      </c>
      <c r="Y228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Elo]],NA())),Y227))</f>
        <v>2017.896249780785</v>
      </c>
      <c r="Z228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Elo]],NA())),Z227))</f>
        <v>2002.1549443457729</v>
      </c>
      <c r="AA228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Elo]],NA())),AA227))</f>
        <v>1954.093173471314</v>
      </c>
      <c r="AB228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Elo]],NA())),AB227))</f>
        <v>2059.4290128345133</v>
      </c>
      <c r="AC228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Elo]],NA())),AC227))</f>
        <v>1912.8862097597939</v>
      </c>
      <c r="AD228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Elo]],NA())),AD227))</f>
        <v>1882.5974037695719</v>
      </c>
      <c r="AE228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Elo]],NA())),AE227))</f>
        <v>1961.6141262500139</v>
      </c>
      <c r="AF228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Elo]],NA())),AF227))</f>
        <v>1969.7366724398109</v>
      </c>
      <c r="AG228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Elo]],NA())),AG227))</f>
        <v>1903.2851844909758</v>
      </c>
      <c r="AH228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Elo]],NA())),AH227))</f>
        <v>2027.5275221968514</v>
      </c>
      <c r="AI228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Elo]],NA())),AI227))</f>
        <v>1929.7026484469404</v>
      </c>
      <c r="AJ228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Elo]],NA())),AJ227))</f>
        <v>2000.1952605247079</v>
      </c>
      <c r="AK228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Elo]],NA())),AK227))</f>
        <v>2043.4204760413884</v>
      </c>
      <c r="AL228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Elo]],NA())),AL227))</f>
        <v>1960.4838713481554</v>
      </c>
      <c r="AM228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Elo]],NA())),AM227))</f>
        <v>1984.4045980097367</v>
      </c>
      <c r="AN228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Elo]],NA())),AN227))</f>
        <v>2029.2197655607163</v>
      </c>
      <c r="AO228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Elo]],NA())),AO227))</f>
        <v>1985.5996139249264</v>
      </c>
    </row>
    <row r="229" spans="1:41" ht="13">
      <c r="A229" s="65">
        <f>GameData[Game Number]</f>
        <v>226</v>
      </c>
      <c r="B229" s="66" t="str">
        <f>GameData[Winner]</f>
        <v>Ricky</v>
      </c>
      <c r="C229" s="66">
        <f ca="1">IFERROR(IF(ROW()&gt;ROW(EloDataCalc[#Headers])+1,_xlfn.IFNA(LOOKUP(2,1/($B$4:INDIRECT("$B"&amp;(ROW()-1))=EloDataCalc[[#This Row],[Winner]]),EloDataCalc[Game Number]),0),0),0)</f>
        <v>200</v>
      </c>
      <c r="D229" s="66">
        <f ca="1">IFERROR(IF(ROW()&gt;ROW(EloDataCalc[#Headers])+1,_xlfn.IFNA(LOOKUP(2,1/($J$4:INDIRECT("$K"&amp;(ROW()-1))=EloDataCalc[[#This Row],[Winner]]),EloDataCalc[Game Number]),0),0),0)</f>
        <v>223</v>
      </c>
      <c r="E229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2202.1232161132484</v>
      </c>
      <c r="F229" s="66">
        <f ca="1">10^(EloDataCalc[Winner Last ELO]/400)</f>
        <v>320116.4855547247</v>
      </c>
      <c r="G229" s="68">
        <f ca="1">EloDataCalc[Winner Rating]/(EloDataCalc[Winner Rating]+EloDataCalc[Loser Rating])</f>
        <v>0.75971358707110426</v>
      </c>
      <c r="H229" s="16">
        <f ca="1">+kFactor[]*(1-EloDataCalc[Winner Expected Score])</f>
        <v>7.2085923878668723</v>
      </c>
      <c r="I229" s="21">
        <f ca="1">EloDataCalc[Winner Last ELO]+EloDataCalc[[#This Row],[Winner Elo Change]]</f>
        <v>2209.3318085011151</v>
      </c>
      <c r="J229" s="66" t="str">
        <f>GameData[Loser]</f>
        <v>Joe</v>
      </c>
      <c r="K229" s="66">
        <f ca="1">IFERROR(IF(ROW()&gt;ROW(EloDataCalc[#Headers])+1,_xlfn.IFNA(LOOKUP(2,1/($B$4:INDIRECT("$B"&amp;(ROW()-1))=EloDataCalc[[#This Row],[Loser]]),EloDataCalc[Game Number]),0),0),0)</f>
        <v>224</v>
      </c>
      <c r="L229" s="66">
        <f ca="1">IFERROR(IF(ROW()&gt;ROW(EloDataCalc[#Headers])+1,_xlfn.IFNA(LOOKUP(2,1/($J$4:INDIRECT("$K"&amp;(ROW()-1))=EloDataCalc[[#This Row],[Loser]]),EloDataCalc[Game Number]),0),0),0)</f>
        <v>222</v>
      </c>
      <c r="M229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2002.1549443457729</v>
      </c>
      <c r="N229" s="66">
        <f ca="1">10^(EloDataCalc[Loser Last ELO]/400)</f>
        <v>101248.21161866396</v>
      </c>
      <c r="O229" s="68">
        <f ca="1">EloDataCalc[Loser Rating]/(EloDataCalc[Winner Rating]+EloDataCalc[Loser Rating])</f>
        <v>0.24028641292889569</v>
      </c>
      <c r="P229" s="16">
        <f ca="1">kFactor[]*(0-EloDataCalc[Loser Expected Score])</f>
        <v>-7.2085923878668705</v>
      </c>
      <c r="Q229" s="21">
        <f ca="1">EloDataCalc[Loser Last ELO]+EloDataCalc[[#This Row],[Loser Elo Change]]</f>
        <v>1994.946351957906</v>
      </c>
      <c r="R229" s="4"/>
      <c r="T229" s="56">
        <f ca="1">IF(ROW()=ROW(Elos[[#Headers],[Selected Player Elo Change]])+1,2000,HLOOKUP(PlayerDashPlayer,Elos[#All],ROW()-1,FALSE))</f>
        <v>2209.3318085011151</v>
      </c>
      <c r="U229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Elo]],NA())),U228))</f>
        <v>2209.3318085011151</v>
      </c>
      <c r="V229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Elo]],NA())),V228))</f>
        <v>2209.3318085011151</v>
      </c>
      <c r="W229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Elo]],NA())),W228))</f>
        <v>1989.5717575143719</v>
      </c>
      <c r="X229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Elo]],NA())),X228))</f>
        <v>2155.7620213338223</v>
      </c>
      <c r="Y229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Elo]],NA())),Y228))</f>
        <v>2017.896249780785</v>
      </c>
      <c r="Z229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Elo]],NA())),Z228))</f>
        <v>1994.946351957906</v>
      </c>
      <c r="AA229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Elo]],NA())),AA228))</f>
        <v>1954.093173471314</v>
      </c>
      <c r="AB229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Elo]],NA())),AB228))</f>
        <v>2059.4290128345133</v>
      </c>
      <c r="AC229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Elo]],NA())),AC228))</f>
        <v>1912.8862097597939</v>
      </c>
      <c r="AD229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Elo]],NA())),AD228))</f>
        <v>1882.5974037695719</v>
      </c>
      <c r="AE229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Elo]],NA())),AE228))</f>
        <v>1961.6141262500139</v>
      </c>
      <c r="AF229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Elo]],NA())),AF228))</f>
        <v>1969.7366724398109</v>
      </c>
      <c r="AG229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Elo]],NA())),AG228))</f>
        <v>1903.2851844909758</v>
      </c>
      <c r="AH229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Elo]],NA())),AH228))</f>
        <v>2027.5275221968514</v>
      </c>
      <c r="AI229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Elo]],NA())),AI228))</f>
        <v>1929.7026484469404</v>
      </c>
      <c r="AJ229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Elo]],NA())),AJ228))</f>
        <v>2000.1952605247079</v>
      </c>
      <c r="AK229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Elo]],NA())),AK228))</f>
        <v>2043.4204760413884</v>
      </c>
      <c r="AL229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Elo]],NA())),AL228))</f>
        <v>1960.4838713481554</v>
      </c>
      <c r="AM229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Elo]],NA())),AM228))</f>
        <v>1984.4045980097367</v>
      </c>
      <c r="AN229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Elo]],NA())),AN228))</f>
        <v>2029.2197655607163</v>
      </c>
      <c r="AO229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Elo]],NA())),AO228))</f>
        <v>1985.5996139249264</v>
      </c>
    </row>
    <row r="230" spans="1:41" ht="13">
      <c r="A230" s="65">
        <f>GameData[Game Number]</f>
        <v>227</v>
      </c>
      <c r="B230" s="66" t="str">
        <f>GameData[Winner]</f>
        <v>Steven</v>
      </c>
      <c r="C230" s="66">
        <f ca="1">IFERROR(IF(ROW()&gt;ROW(EloDataCalc[#Headers])+1,_xlfn.IFNA(LOOKUP(2,1/($B$4:INDIRECT("$B"&amp;(ROW()-1))=EloDataCalc[[#This Row],[Winner]]),EloDataCalc[Game Number]),0),0),0)</f>
        <v>161</v>
      </c>
      <c r="D230" s="66">
        <f ca="1">IFERROR(IF(ROW()&gt;ROW(EloDataCalc[#Headers])+1,_xlfn.IFNA(LOOKUP(2,1/($J$4:INDIRECT("$K"&amp;(ROW()-1))=EloDataCalc[[#This Row],[Winner]]),EloDataCalc[Game Number]),0),0),0)</f>
        <v>214</v>
      </c>
      <c r="E230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1903.2851844909758</v>
      </c>
      <c r="F230" s="66">
        <f ca="1">10^(EloDataCalc[Winner Last ELO]/400)</f>
        <v>57307.697689641194</v>
      </c>
      <c r="G230" s="68">
        <f ca="1">EloDataCalc[Winner Rating]/(EloDataCalc[Winner Rating]+EloDataCalc[Loser Rating])</f>
        <v>0.52973697370318662</v>
      </c>
      <c r="H230" s="16">
        <f ca="1">+kFactor[]*(1-EloDataCalc[Winner Expected Score])</f>
        <v>14.107890788904401</v>
      </c>
      <c r="I230" s="21">
        <f ca="1">EloDataCalc[Winner Last ELO]+EloDataCalc[[#This Row],[Winner Elo Change]]</f>
        <v>1917.3930752798801</v>
      </c>
      <c r="J230" s="66" t="str">
        <f>GameData[Loser]</f>
        <v>Jason T</v>
      </c>
      <c r="K230" s="66">
        <f ca="1">IFERROR(IF(ROW()&gt;ROW(EloDataCalc[#Headers])+1,_xlfn.IFNA(LOOKUP(2,1/($B$4:INDIRECT("$B"&amp;(ROW()-1))=EloDataCalc[[#This Row],[Loser]]),EloDataCalc[Game Number]),0),0),0)</f>
        <v>218</v>
      </c>
      <c r="L230" s="66">
        <f ca="1">IFERROR(IF(ROW()&gt;ROW(EloDataCalc[#Headers])+1,_xlfn.IFNA(LOOKUP(2,1/($J$4:INDIRECT("$K"&amp;(ROW()-1))=EloDataCalc[[#This Row],[Loser]]),EloDataCalc[Game Number]),0),0),0)</f>
        <v>216</v>
      </c>
      <c r="M230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1882.5974037695719</v>
      </c>
      <c r="N230" s="66">
        <f ca="1">10^(EloDataCalc[Loser Last ELO]/400)</f>
        <v>50873.721645741818</v>
      </c>
      <c r="O230" s="68">
        <f ca="1">EloDataCalc[Loser Rating]/(EloDataCalc[Winner Rating]+EloDataCalc[Loser Rating])</f>
        <v>0.47026302629681338</v>
      </c>
      <c r="P230" s="16">
        <f ca="1">kFactor[]*(0-EloDataCalc[Loser Expected Score])</f>
        <v>-14.107890788904401</v>
      </c>
      <c r="Q230" s="21">
        <f ca="1">EloDataCalc[Loser Last ELO]+EloDataCalc[[#This Row],[Loser Elo Change]]</f>
        <v>1868.4895129806675</v>
      </c>
      <c r="R230" s="4"/>
      <c r="T230" s="56">
        <f ca="1">IF(ROW()=ROW(Elos[[#Headers],[Selected Player Elo Change]])+1,2000,HLOOKUP(PlayerDashPlayer,Elos[#All],ROW()-1,FALSE))</f>
        <v>2209.3318085011151</v>
      </c>
      <c r="U230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Elo]],NA())),U229))</f>
        <v>2209.3318085011151</v>
      </c>
      <c r="V230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Elo]],NA())),V229))</f>
        <v>2209.3318085011151</v>
      </c>
      <c r="W230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Elo]],NA())),W229))</f>
        <v>1989.5717575143719</v>
      </c>
      <c r="X230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Elo]],NA())),X229))</f>
        <v>2155.7620213338223</v>
      </c>
      <c r="Y230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Elo]],NA())),Y229))</f>
        <v>2017.896249780785</v>
      </c>
      <c r="Z230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Elo]],NA())),Z229))</f>
        <v>1994.946351957906</v>
      </c>
      <c r="AA230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Elo]],NA())),AA229))</f>
        <v>1954.093173471314</v>
      </c>
      <c r="AB230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Elo]],NA())),AB229))</f>
        <v>2059.4290128345133</v>
      </c>
      <c r="AC230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Elo]],NA())),AC229))</f>
        <v>1912.8862097597939</v>
      </c>
      <c r="AD230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Elo]],NA())),AD229))</f>
        <v>1868.4895129806675</v>
      </c>
      <c r="AE230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Elo]],NA())),AE229))</f>
        <v>1961.6141262500139</v>
      </c>
      <c r="AF230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Elo]],NA())),AF229))</f>
        <v>1969.7366724398109</v>
      </c>
      <c r="AG230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Elo]],NA())),AG229))</f>
        <v>1917.3930752798801</v>
      </c>
      <c r="AH230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Elo]],NA())),AH229))</f>
        <v>2027.5275221968514</v>
      </c>
      <c r="AI230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Elo]],NA())),AI229))</f>
        <v>1929.7026484469404</v>
      </c>
      <c r="AJ230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Elo]],NA())),AJ229))</f>
        <v>2000.1952605247079</v>
      </c>
      <c r="AK230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Elo]],NA())),AK229))</f>
        <v>2043.4204760413884</v>
      </c>
      <c r="AL230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Elo]],NA())),AL229))</f>
        <v>1960.4838713481554</v>
      </c>
      <c r="AM230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Elo]],NA())),AM229))</f>
        <v>1984.4045980097367</v>
      </c>
      <c r="AN230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Elo]],NA())),AN229))</f>
        <v>2029.2197655607163</v>
      </c>
      <c r="AO230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Elo]],NA())),AO229))</f>
        <v>1985.5996139249264</v>
      </c>
    </row>
    <row r="231" spans="1:41" ht="13">
      <c r="A231" s="65">
        <f>GameData[Game Number]</f>
        <v>228</v>
      </c>
      <c r="B231" s="66" t="str">
        <f>GameData[Winner]</f>
        <v>L - Joe</v>
      </c>
      <c r="C231" s="66">
        <f ca="1">IFERROR(IF(ROW()&gt;ROW(EloDataCalc[#Headers])+1,_xlfn.IFNA(LOOKUP(2,1/($B$4:INDIRECT("$B"&amp;(ROW()-1))=EloDataCalc[[#This Row],[Winner]]),EloDataCalc[Game Number]),0),0),0)</f>
        <v>220</v>
      </c>
      <c r="D231" s="66">
        <f ca="1">IFERROR(IF(ROW()&gt;ROW(EloDataCalc[#Headers])+1,_xlfn.IFNA(LOOKUP(2,1/($J$4:INDIRECT("$K"&amp;(ROW()-1))=EloDataCalc[[#This Row],[Winner]]),EloDataCalc[Game Number]),0),0),0)</f>
        <v>0</v>
      </c>
      <c r="E231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2028.2962718425849</v>
      </c>
      <c r="F231" s="66">
        <f ca="1">10^(EloDataCalc[Winner Last ELO]/400)</f>
        <v>117690.30263182464</v>
      </c>
      <c r="G231" s="68">
        <f ca="1">EloDataCalc[Winner Rating]/(EloDataCalc[Winner Rating]+EloDataCalc[Loser Rating])</f>
        <v>0.5963692521459204</v>
      </c>
      <c r="H231" s="16">
        <f ca="1">+kFactor[]*(1-EloDataCalc[Winner Expected Score])</f>
        <v>12.108922435622388</v>
      </c>
      <c r="I231" s="21">
        <f ca="1">EloDataCalc[Winner Last ELO]+EloDataCalc[[#This Row],[Winner Elo Change]]</f>
        <v>2040.4051942782073</v>
      </c>
      <c r="J231" s="66" t="str">
        <f>GameData[Loser]</f>
        <v>Jon</v>
      </c>
      <c r="K231" s="66">
        <f ca="1">IFERROR(IF(ROW()&gt;ROW(EloDataCalc[#Headers])+1,_xlfn.IFNA(LOOKUP(2,1/($B$4:INDIRECT("$B"&amp;(ROW()-1))=EloDataCalc[[#This Row],[Loser]]),EloDataCalc[Game Number]),0),0),0)</f>
        <v>208</v>
      </c>
      <c r="L231" s="66">
        <f ca="1">IFERROR(IF(ROW()&gt;ROW(EloDataCalc[#Headers])+1,_xlfn.IFNA(LOOKUP(2,1/($J$4:INDIRECT("$K"&amp;(ROW()-1))=EloDataCalc[[#This Row],[Loser]]),EloDataCalc[Game Number]),0),0),0)</f>
        <v>219</v>
      </c>
      <c r="M231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1960.4838713481554</v>
      </c>
      <c r="N231" s="66">
        <f ca="1">10^(EloDataCalc[Loser Last ELO]/400)</f>
        <v>79654.383078142244</v>
      </c>
      <c r="O231" s="68">
        <f ca="1">EloDataCalc[Loser Rating]/(EloDataCalc[Winner Rating]+EloDataCalc[Loser Rating])</f>
        <v>0.40363074785407971</v>
      </c>
      <c r="P231" s="16">
        <f ca="1">kFactor[]*(0-EloDataCalc[Loser Expected Score])</f>
        <v>-12.108922435622391</v>
      </c>
      <c r="Q231" s="21">
        <f ca="1">EloDataCalc[Loser Last ELO]+EloDataCalc[[#This Row],[Loser Elo Change]]</f>
        <v>1948.374948912533</v>
      </c>
      <c r="R231" s="4"/>
      <c r="T231" s="56">
        <f ca="1">IF(ROW()=ROW(Elos[[#Headers],[Selected Player Elo Change]])+1,2000,HLOOKUP(PlayerDashPlayer,Elos[#All],ROW()-1,FALSE))</f>
        <v>2209.3318085011151</v>
      </c>
      <c r="U231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Elo]],NA())),U230))</f>
        <v>2209.3318085011151</v>
      </c>
      <c r="V231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Elo]],NA())),V230))</f>
        <v>2209.3318085011151</v>
      </c>
      <c r="W231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Elo]],NA())),W230))</f>
        <v>1989.5717575143719</v>
      </c>
      <c r="X231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Elo]],NA())),X230))</f>
        <v>2155.7620213338223</v>
      </c>
      <c r="Y231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Elo]],NA())),Y230))</f>
        <v>2017.896249780785</v>
      </c>
      <c r="Z231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Elo]],NA())),Z230))</f>
        <v>1994.946351957906</v>
      </c>
      <c r="AA231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Elo]],NA())),AA230))</f>
        <v>1954.093173471314</v>
      </c>
      <c r="AB231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Elo]],NA())),AB230))</f>
        <v>2059.4290128345133</v>
      </c>
      <c r="AC231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Elo]],NA())),AC230))</f>
        <v>1912.8862097597939</v>
      </c>
      <c r="AD231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Elo]],NA())),AD230))</f>
        <v>1868.4895129806675</v>
      </c>
      <c r="AE231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Elo]],NA())),AE230))</f>
        <v>1961.6141262500139</v>
      </c>
      <c r="AF231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Elo]],NA())),AF230))</f>
        <v>1969.7366724398109</v>
      </c>
      <c r="AG231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Elo]],NA())),AG230))</f>
        <v>1917.3930752798801</v>
      </c>
      <c r="AH231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Elo]],NA())),AH230))</f>
        <v>2027.5275221968514</v>
      </c>
      <c r="AI231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Elo]],NA())),AI230))</f>
        <v>1929.7026484469404</v>
      </c>
      <c r="AJ231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Elo]],NA())),AJ230))</f>
        <v>2000.1952605247079</v>
      </c>
      <c r="AK231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Elo]],NA())),AK230))</f>
        <v>2043.4204760413884</v>
      </c>
      <c r="AL231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Elo]],NA())),AL230))</f>
        <v>1948.374948912533</v>
      </c>
      <c r="AM231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Elo]],NA())),AM230))</f>
        <v>1984.4045980097367</v>
      </c>
      <c r="AN231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Elo]],NA())),AN230))</f>
        <v>2029.2197655607163</v>
      </c>
      <c r="AO231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Elo]],NA())),AO230))</f>
        <v>1985.5996139249264</v>
      </c>
    </row>
    <row r="232" spans="1:41" ht="13">
      <c r="A232" s="65">
        <f>GameData[Game Number]</f>
        <v>229</v>
      </c>
      <c r="B232" s="66" t="str">
        <f>GameData[Winner]</f>
        <v>Steven</v>
      </c>
      <c r="C232" s="66">
        <f ca="1">IFERROR(IF(ROW()&gt;ROW(EloDataCalc[#Headers])+1,_xlfn.IFNA(LOOKUP(2,1/($B$4:INDIRECT("$B"&amp;(ROW()-1))=EloDataCalc[[#This Row],[Winner]]),EloDataCalc[Game Number]),0),0),0)</f>
        <v>227</v>
      </c>
      <c r="D232" s="66">
        <f ca="1">IFERROR(IF(ROW()&gt;ROW(EloDataCalc[#Headers])+1,_xlfn.IFNA(LOOKUP(2,1/($J$4:INDIRECT("$K"&amp;(ROW()-1))=EloDataCalc[[#This Row],[Winner]]),EloDataCalc[Game Number]),0),0),0)</f>
        <v>214</v>
      </c>
      <c r="E232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1917.3930752798801</v>
      </c>
      <c r="F232" s="66">
        <f ca="1">10^(EloDataCalc[Winner Last ELO]/400)</f>
        <v>62155.94707213925</v>
      </c>
      <c r="G232" s="68">
        <f ca="1">EloDataCalc[Winner Rating]/(EloDataCalc[Winner Rating]+EloDataCalc[Loser Rating])</f>
        <v>0.35926796919330106</v>
      </c>
      <c r="H232" s="16">
        <f ca="1">+kFactor[]*(1-EloDataCalc[Winner Expected Score])</f>
        <v>19.221960924200967</v>
      </c>
      <c r="I232" s="21">
        <f ca="1">EloDataCalc[Winner Last ELO]+EloDataCalc[[#This Row],[Winner Elo Change]]</f>
        <v>1936.615036204081</v>
      </c>
      <c r="J232" s="66" t="str">
        <f>GameData[Loser]</f>
        <v>Jason K</v>
      </c>
      <c r="K232" s="66">
        <f ca="1">IFERROR(IF(ROW()&gt;ROW(EloDataCalc[#Headers])+1,_xlfn.IFNA(LOOKUP(2,1/($B$4:INDIRECT("$B"&amp;(ROW()-1))=EloDataCalc[[#This Row],[Loser]]),EloDataCalc[Game Number]),0),0),0)</f>
        <v>217</v>
      </c>
      <c r="L232" s="66">
        <f ca="1">IFERROR(IF(ROW()&gt;ROW(EloDataCalc[#Headers])+1,_xlfn.IFNA(LOOKUP(2,1/($J$4:INDIRECT("$K"&amp;(ROW()-1))=EloDataCalc[[#This Row],[Loser]]),EloDataCalc[Game Number]),0),0),0)</f>
        <v>224</v>
      </c>
      <c r="M232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2017.896249780785</v>
      </c>
      <c r="N232" s="66">
        <f ca="1">10^(EloDataCalc[Loser Last ELO]/400)</f>
        <v>110851.25758265916</v>
      </c>
      <c r="O232" s="68">
        <f ca="1">EloDataCalc[Loser Rating]/(EloDataCalc[Winner Rating]+EloDataCalc[Loser Rating])</f>
        <v>0.64073203080669894</v>
      </c>
      <c r="P232" s="16">
        <f ca="1">kFactor[]*(0-EloDataCalc[Loser Expected Score])</f>
        <v>-19.221960924200967</v>
      </c>
      <c r="Q232" s="21">
        <f ca="1">EloDataCalc[Loser Last ELO]+EloDataCalc[[#This Row],[Loser Elo Change]]</f>
        <v>1998.6742888565841</v>
      </c>
      <c r="R232" s="4"/>
      <c r="T232" s="56">
        <f ca="1">IF(ROW()=ROW(Elos[[#Headers],[Selected Player Elo Change]])+1,2000,HLOOKUP(PlayerDashPlayer,Elos[#All],ROW()-1,FALSE))</f>
        <v>2209.3318085011151</v>
      </c>
      <c r="U232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Elo]],NA())),U231))</f>
        <v>2209.3318085011151</v>
      </c>
      <c r="V232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Elo]],NA())),V231))</f>
        <v>2209.3318085011151</v>
      </c>
      <c r="W232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Elo]],NA())),W231))</f>
        <v>1989.5717575143719</v>
      </c>
      <c r="X232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Elo]],NA())),X231))</f>
        <v>2155.7620213338223</v>
      </c>
      <c r="Y232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Elo]],NA())),Y231))</f>
        <v>1998.6742888565841</v>
      </c>
      <c r="Z232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Elo]],NA())),Z231))</f>
        <v>1994.946351957906</v>
      </c>
      <c r="AA232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Elo]],NA())),AA231))</f>
        <v>1954.093173471314</v>
      </c>
      <c r="AB232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Elo]],NA())),AB231))</f>
        <v>2059.4290128345133</v>
      </c>
      <c r="AC232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Elo]],NA())),AC231))</f>
        <v>1912.8862097597939</v>
      </c>
      <c r="AD232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Elo]],NA())),AD231))</f>
        <v>1868.4895129806675</v>
      </c>
      <c r="AE232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Elo]],NA())),AE231))</f>
        <v>1961.6141262500139</v>
      </c>
      <c r="AF232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Elo]],NA())),AF231))</f>
        <v>1969.7366724398109</v>
      </c>
      <c r="AG232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Elo]],NA())),AG231))</f>
        <v>1936.615036204081</v>
      </c>
      <c r="AH232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Elo]],NA())),AH231))</f>
        <v>2027.5275221968514</v>
      </c>
      <c r="AI232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Elo]],NA())),AI231))</f>
        <v>1929.7026484469404</v>
      </c>
      <c r="AJ232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Elo]],NA())),AJ231))</f>
        <v>2000.1952605247079</v>
      </c>
      <c r="AK232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Elo]],NA())),AK231))</f>
        <v>2043.4204760413884</v>
      </c>
      <c r="AL232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Elo]],NA())),AL231))</f>
        <v>1948.374948912533</v>
      </c>
      <c r="AM232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Elo]],NA())),AM231))</f>
        <v>1984.4045980097367</v>
      </c>
      <c r="AN232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Elo]],NA())),AN231))</f>
        <v>2029.2197655607163</v>
      </c>
      <c r="AO232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Elo]],NA())),AO231))</f>
        <v>1985.5996139249264</v>
      </c>
    </row>
    <row r="233" spans="1:41" ht="13">
      <c r="A233" s="65">
        <f>GameData[Game Number]</f>
        <v>230</v>
      </c>
      <c r="B233" s="66" t="str">
        <f>GameData[Winner]</f>
        <v>Jason K</v>
      </c>
      <c r="C233" s="66">
        <f ca="1">IFERROR(IF(ROW()&gt;ROW(EloDataCalc[#Headers])+1,_xlfn.IFNA(LOOKUP(2,1/($B$4:INDIRECT("$B"&amp;(ROW()-1))=EloDataCalc[[#This Row],[Winner]]),EloDataCalc[Game Number]),0),0),0)</f>
        <v>217</v>
      </c>
      <c r="D233" s="66">
        <f ca="1">IFERROR(IF(ROW()&gt;ROW(EloDataCalc[#Headers])+1,_xlfn.IFNA(LOOKUP(2,1/($J$4:INDIRECT("$K"&amp;(ROW()-1))=EloDataCalc[[#This Row],[Winner]]),EloDataCalc[Game Number]),0),0),0)</f>
        <v>229</v>
      </c>
      <c r="E233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1998.6742888565841</v>
      </c>
      <c r="F233" s="66">
        <f ca="1">10^(EloDataCalc[Winner Last ELO]/400)</f>
        <v>99239.763846135073</v>
      </c>
      <c r="G233" s="68">
        <f ca="1">EloDataCalc[Winner Rating]/(EloDataCalc[Winner Rating]+EloDataCalc[Loser Rating])</f>
        <v>0.58837258199253162</v>
      </c>
      <c r="H233" s="16">
        <f ca="1">+kFactor[]*(1-EloDataCalc[Winner Expected Score])</f>
        <v>12.348822540224052</v>
      </c>
      <c r="I233" s="21">
        <f ca="1">EloDataCalc[Winner Last ELO]+EloDataCalc[[#This Row],[Winner Elo Change]]</f>
        <v>2011.0231113968082</v>
      </c>
      <c r="J233" s="66" t="str">
        <f>GameData[Loser]</f>
        <v>Steven</v>
      </c>
      <c r="K233" s="66">
        <f ca="1">IFERROR(IF(ROW()&gt;ROW(EloDataCalc[#Headers])+1,_xlfn.IFNA(LOOKUP(2,1/($B$4:INDIRECT("$B"&amp;(ROW()-1))=EloDataCalc[[#This Row],[Loser]]),EloDataCalc[Game Number]),0),0),0)</f>
        <v>229</v>
      </c>
      <c r="L233" s="66">
        <f ca="1">IFERROR(IF(ROW()&gt;ROW(EloDataCalc[#Headers])+1,_xlfn.IFNA(LOOKUP(2,1/($J$4:INDIRECT("$K"&amp;(ROW()-1))=EloDataCalc[[#This Row],[Loser]]),EloDataCalc[Game Number]),0),0),0)</f>
        <v>214</v>
      </c>
      <c r="M233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1936.615036204081</v>
      </c>
      <c r="N233" s="66">
        <f ca="1">10^(EloDataCalc[Loser Last ELO]/400)</f>
        <v>69428.469316699062</v>
      </c>
      <c r="O233" s="68">
        <f ca="1">EloDataCalc[Loser Rating]/(EloDataCalc[Winner Rating]+EloDataCalc[Loser Rating])</f>
        <v>0.41162741800746833</v>
      </c>
      <c r="P233" s="16">
        <f ca="1">kFactor[]*(0-EloDataCalc[Loser Expected Score])</f>
        <v>-12.348822540224051</v>
      </c>
      <c r="Q233" s="21">
        <f ca="1">EloDataCalc[Loser Last ELO]+EloDataCalc[[#This Row],[Loser Elo Change]]</f>
        <v>1924.2662136638569</v>
      </c>
      <c r="R233" s="4"/>
      <c r="T233" s="56">
        <f ca="1">IF(ROW()=ROW(Elos[[#Headers],[Selected Player Elo Change]])+1,2000,HLOOKUP(PlayerDashPlayer,Elos[#All],ROW()-1,FALSE))</f>
        <v>2209.3318085011151</v>
      </c>
      <c r="U233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Elo]],NA())),U232))</f>
        <v>2209.3318085011151</v>
      </c>
      <c r="V233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Elo]],NA())),V232))</f>
        <v>2209.3318085011151</v>
      </c>
      <c r="W233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Elo]],NA())),W232))</f>
        <v>1989.5717575143719</v>
      </c>
      <c r="X233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Elo]],NA())),X232))</f>
        <v>2155.7620213338223</v>
      </c>
      <c r="Y233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Elo]],NA())),Y232))</f>
        <v>2011.0231113968082</v>
      </c>
      <c r="Z233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Elo]],NA())),Z232))</f>
        <v>1994.946351957906</v>
      </c>
      <c r="AA233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Elo]],NA())),AA232))</f>
        <v>1954.093173471314</v>
      </c>
      <c r="AB233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Elo]],NA())),AB232))</f>
        <v>2059.4290128345133</v>
      </c>
      <c r="AC233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Elo]],NA())),AC232))</f>
        <v>1912.8862097597939</v>
      </c>
      <c r="AD233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Elo]],NA())),AD232))</f>
        <v>1868.4895129806675</v>
      </c>
      <c r="AE233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Elo]],NA())),AE232))</f>
        <v>1961.6141262500139</v>
      </c>
      <c r="AF233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Elo]],NA())),AF232))</f>
        <v>1969.7366724398109</v>
      </c>
      <c r="AG233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Elo]],NA())),AG232))</f>
        <v>1924.2662136638569</v>
      </c>
      <c r="AH233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Elo]],NA())),AH232))</f>
        <v>2027.5275221968514</v>
      </c>
      <c r="AI233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Elo]],NA())),AI232))</f>
        <v>1929.7026484469404</v>
      </c>
      <c r="AJ233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Elo]],NA())),AJ232))</f>
        <v>2000.1952605247079</v>
      </c>
      <c r="AK233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Elo]],NA())),AK232))</f>
        <v>2043.4204760413884</v>
      </c>
      <c r="AL233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Elo]],NA())),AL232))</f>
        <v>1948.374948912533</v>
      </c>
      <c r="AM233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Elo]],NA())),AM232))</f>
        <v>1984.4045980097367</v>
      </c>
      <c r="AN233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Elo]],NA())),AN232))</f>
        <v>2029.2197655607163</v>
      </c>
      <c r="AO233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Elo]],NA())),AO232))</f>
        <v>1985.5996139249264</v>
      </c>
    </row>
    <row r="234" spans="1:41" ht="13">
      <c r="A234" s="65">
        <f>GameData[Game Number]</f>
        <v>231</v>
      </c>
      <c r="B234" s="66" t="str">
        <f>GameData[Winner]</f>
        <v>Jason K</v>
      </c>
      <c r="C234" s="66">
        <f ca="1">IFERROR(IF(ROW()&gt;ROW(EloDataCalc[#Headers])+1,_xlfn.IFNA(LOOKUP(2,1/($B$4:INDIRECT("$B"&amp;(ROW()-1))=EloDataCalc[[#This Row],[Winner]]),EloDataCalc[Game Number]),0),0),0)</f>
        <v>230</v>
      </c>
      <c r="D234" s="66">
        <f ca="1">IFERROR(IF(ROW()&gt;ROW(EloDataCalc[#Headers])+1,_xlfn.IFNA(LOOKUP(2,1/($J$4:INDIRECT("$K"&amp;(ROW()-1))=EloDataCalc[[#This Row],[Winner]]),EloDataCalc[Game Number]),0),0),0)</f>
        <v>229</v>
      </c>
      <c r="E234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2011.0231113968082</v>
      </c>
      <c r="F234" s="66">
        <f ca="1">10^(EloDataCalc[Winner Last ELO]/400)</f>
        <v>106551.06096574345</v>
      </c>
      <c r="G234" s="68">
        <f ca="1">EloDataCalc[Winner Rating]/(EloDataCalc[Winner Rating]+EloDataCalc[Loser Rating])</f>
        <v>0.69434020510649008</v>
      </c>
      <c r="H234" s="16">
        <f ca="1">+kFactor[]*(1-EloDataCalc[Winner Expected Score])</f>
        <v>9.1697938468052982</v>
      </c>
      <c r="I234" s="21">
        <f ca="1">EloDataCalc[Winner Last ELO]+EloDataCalc[[#This Row],[Winner Elo Change]]</f>
        <v>2020.1929052436135</v>
      </c>
      <c r="J234" s="66" t="str">
        <f>GameData[Loser]</f>
        <v>Jason T</v>
      </c>
      <c r="K234" s="66">
        <f ca="1">IFERROR(IF(ROW()&gt;ROW(EloDataCalc[#Headers])+1,_xlfn.IFNA(LOOKUP(2,1/($B$4:INDIRECT("$B"&amp;(ROW()-1))=EloDataCalc[[#This Row],[Loser]]),EloDataCalc[Game Number]),0),0),0)</f>
        <v>218</v>
      </c>
      <c r="L234" s="66">
        <f ca="1">IFERROR(IF(ROW()&gt;ROW(EloDataCalc[#Headers])+1,_xlfn.IFNA(LOOKUP(2,1/($J$4:INDIRECT("$K"&amp;(ROW()-1))=EloDataCalc[[#This Row],[Loser]]),EloDataCalc[Game Number]),0),0),0)</f>
        <v>227</v>
      </c>
      <c r="M234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1868.4895129806675</v>
      </c>
      <c r="N234" s="66">
        <f ca="1">10^(EloDataCalc[Loser Last ELO]/400)</f>
        <v>46905.501367992991</v>
      </c>
      <c r="O234" s="68">
        <f ca="1">EloDataCalc[Loser Rating]/(EloDataCalc[Winner Rating]+EloDataCalc[Loser Rating])</f>
        <v>0.30565979489350981</v>
      </c>
      <c r="P234" s="16">
        <f ca="1">kFactor[]*(0-EloDataCalc[Loser Expected Score])</f>
        <v>-9.1697938468052946</v>
      </c>
      <c r="Q234" s="21">
        <f ca="1">EloDataCalc[Loser Last ELO]+EloDataCalc[[#This Row],[Loser Elo Change]]</f>
        <v>1859.3197191338622</v>
      </c>
      <c r="R234" s="4"/>
      <c r="T234" s="56">
        <f ca="1">IF(ROW()=ROW(Elos[[#Headers],[Selected Player Elo Change]])+1,2000,HLOOKUP(PlayerDashPlayer,Elos[#All],ROW()-1,FALSE))</f>
        <v>2209.3318085011151</v>
      </c>
      <c r="U234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Elo]],NA())),U233))</f>
        <v>2209.3318085011151</v>
      </c>
      <c r="V234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Elo]],NA())),V233))</f>
        <v>2209.3318085011151</v>
      </c>
      <c r="W234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Elo]],NA())),W233))</f>
        <v>1989.5717575143719</v>
      </c>
      <c r="X234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Elo]],NA())),X233))</f>
        <v>2155.7620213338223</v>
      </c>
      <c r="Y234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Elo]],NA())),Y233))</f>
        <v>2020.1929052436135</v>
      </c>
      <c r="Z234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Elo]],NA())),Z233))</f>
        <v>1994.946351957906</v>
      </c>
      <c r="AA234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Elo]],NA())),AA233))</f>
        <v>1954.093173471314</v>
      </c>
      <c r="AB234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Elo]],NA())),AB233))</f>
        <v>2059.4290128345133</v>
      </c>
      <c r="AC234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Elo]],NA())),AC233))</f>
        <v>1912.8862097597939</v>
      </c>
      <c r="AD234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Elo]],NA())),AD233))</f>
        <v>1859.3197191338622</v>
      </c>
      <c r="AE234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Elo]],NA())),AE233))</f>
        <v>1961.6141262500139</v>
      </c>
      <c r="AF234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Elo]],NA())),AF233))</f>
        <v>1969.7366724398109</v>
      </c>
      <c r="AG234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Elo]],NA())),AG233))</f>
        <v>1924.2662136638569</v>
      </c>
      <c r="AH234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Elo]],NA())),AH233))</f>
        <v>2027.5275221968514</v>
      </c>
      <c r="AI234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Elo]],NA())),AI233))</f>
        <v>1929.7026484469404</v>
      </c>
      <c r="AJ234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Elo]],NA())),AJ233))</f>
        <v>2000.1952605247079</v>
      </c>
      <c r="AK234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Elo]],NA())),AK233))</f>
        <v>2043.4204760413884</v>
      </c>
      <c r="AL234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Elo]],NA())),AL233))</f>
        <v>1948.374948912533</v>
      </c>
      <c r="AM234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Elo]],NA())),AM233))</f>
        <v>1984.4045980097367</v>
      </c>
      <c r="AN234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Elo]],NA())),AN233))</f>
        <v>2029.2197655607163</v>
      </c>
      <c r="AO234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Elo]],NA())),AO233))</f>
        <v>1985.5996139249264</v>
      </c>
    </row>
    <row r="235" spans="1:41" ht="13">
      <c r="A235" s="65">
        <f>GameData[Game Number]</f>
        <v>232</v>
      </c>
      <c r="B235" s="66" t="str">
        <f>GameData[Winner]</f>
        <v>Clayton</v>
      </c>
      <c r="C235" s="66">
        <f ca="1">IFERROR(IF(ROW()&gt;ROW(EloDataCalc[#Headers])+1,_xlfn.IFNA(LOOKUP(2,1/($B$4:INDIRECT("$B"&amp;(ROW()-1))=EloDataCalc[[#This Row],[Winner]]),EloDataCalc[Game Number]),0),0),0)</f>
        <v>215</v>
      </c>
      <c r="D235" s="66">
        <f ca="1">IFERROR(IF(ROW()&gt;ROW(EloDataCalc[#Headers])+1,_xlfn.IFNA(LOOKUP(2,1/($J$4:INDIRECT("$K"&amp;(ROW()-1))=EloDataCalc[[#This Row],[Winner]]),EloDataCalc[Game Number]),0),0),0)</f>
        <v>225</v>
      </c>
      <c r="E235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2059.4290128345133</v>
      </c>
      <c r="F235" s="66">
        <f ca="1">10^(EloDataCalc[Winner Last ELO]/400)</f>
        <v>140790.23443299078</v>
      </c>
      <c r="G235" s="68">
        <f ca="1">EloDataCalc[Winner Rating]/(EloDataCalc[Winner Rating]+EloDataCalc[Loser Rating])</f>
        <v>0.59174698449449847</v>
      </c>
      <c r="H235" s="16">
        <f ca="1">+kFactor[]*(1-EloDataCalc[Winner Expected Score])</f>
        <v>12.247590465165047</v>
      </c>
      <c r="I235" s="21">
        <f ca="1">EloDataCalc[Winner Last ELO]+EloDataCalc[[#This Row],[Winner Elo Change]]</f>
        <v>2071.6766032996784</v>
      </c>
      <c r="J235" s="66" t="str">
        <f>GameData[Loser]</f>
        <v>Joe</v>
      </c>
      <c r="K235" s="66">
        <f ca="1">IFERROR(IF(ROW()&gt;ROW(EloDataCalc[#Headers])+1,_xlfn.IFNA(LOOKUP(2,1/($B$4:INDIRECT("$B"&amp;(ROW()-1))=EloDataCalc[[#This Row],[Loser]]),EloDataCalc[Game Number]),0),0),0)</f>
        <v>224</v>
      </c>
      <c r="L235" s="66">
        <f ca="1">IFERROR(IF(ROW()&gt;ROW(EloDataCalc[#Headers])+1,_xlfn.IFNA(LOOKUP(2,1/($J$4:INDIRECT("$K"&amp;(ROW()-1))=EloDataCalc[[#This Row],[Loser]]),EloDataCalc[Game Number]),0),0),0)</f>
        <v>226</v>
      </c>
      <c r="M235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1994.946351957906</v>
      </c>
      <c r="N235" s="66">
        <f ca="1">10^(EloDataCalc[Loser Last ELO]/400)</f>
        <v>97132.793689005033</v>
      </c>
      <c r="O235" s="68">
        <f ca="1">EloDataCalc[Loser Rating]/(EloDataCalc[Winner Rating]+EloDataCalc[Loser Rating])</f>
        <v>0.40825301550550158</v>
      </c>
      <c r="P235" s="16">
        <f ca="1">kFactor[]*(0-EloDataCalc[Loser Expected Score])</f>
        <v>-12.247590465165047</v>
      </c>
      <c r="Q235" s="21">
        <f ca="1">EloDataCalc[Loser Last ELO]+EloDataCalc[[#This Row],[Loser Elo Change]]</f>
        <v>1982.6987614927409</v>
      </c>
      <c r="R235" s="4"/>
      <c r="T235" s="56">
        <f ca="1">IF(ROW()=ROW(Elos[[#Headers],[Selected Player Elo Change]])+1,2000,HLOOKUP(PlayerDashPlayer,Elos[#All],ROW()-1,FALSE))</f>
        <v>2209.3318085011151</v>
      </c>
      <c r="U235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Elo]],NA())),U234))</f>
        <v>2209.3318085011151</v>
      </c>
      <c r="V235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Elo]],NA())),V234))</f>
        <v>2209.3318085011151</v>
      </c>
      <c r="W235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Elo]],NA())),W234))</f>
        <v>1989.5717575143719</v>
      </c>
      <c r="X235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Elo]],NA())),X234))</f>
        <v>2155.7620213338223</v>
      </c>
      <c r="Y235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Elo]],NA())),Y234))</f>
        <v>2020.1929052436135</v>
      </c>
      <c r="Z235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Elo]],NA())),Z234))</f>
        <v>1982.6987614927409</v>
      </c>
      <c r="AA235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Elo]],NA())),AA234))</f>
        <v>1954.093173471314</v>
      </c>
      <c r="AB235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Elo]],NA())),AB234))</f>
        <v>2071.6766032996784</v>
      </c>
      <c r="AC235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Elo]],NA())),AC234))</f>
        <v>1912.8862097597939</v>
      </c>
      <c r="AD235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Elo]],NA())),AD234))</f>
        <v>1859.3197191338622</v>
      </c>
      <c r="AE235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Elo]],NA())),AE234))</f>
        <v>1961.6141262500139</v>
      </c>
      <c r="AF235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Elo]],NA())),AF234))</f>
        <v>1969.7366724398109</v>
      </c>
      <c r="AG235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Elo]],NA())),AG234))</f>
        <v>1924.2662136638569</v>
      </c>
      <c r="AH235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Elo]],NA())),AH234))</f>
        <v>2027.5275221968514</v>
      </c>
      <c r="AI235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Elo]],NA())),AI234))</f>
        <v>1929.7026484469404</v>
      </c>
      <c r="AJ235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Elo]],NA())),AJ234))</f>
        <v>2000.1952605247079</v>
      </c>
      <c r="AK235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Elo]],NA())),AK234))</f>
        <v>2043.4204760413884</v>
      </c>
      <c r="AL235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Elo]],NA())),AL234))</f>
        <v>1948.374948912533</v>
      </c>
      <c r="AM235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Elo]],NA())),AM234))</f>
        <v>1984.4045980097367</v>
      </c>
      <c r="AN235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Elo]],NA())),AN234))</f>
        <v>2029.2197655607163</v>
      </c>
      <c r="AO235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Elo]],NA())),AO234))</f>
        <v>1985.5996139249264</v>
      </c>
    </row>
    <row r="236" spans="1:41" ht="13">
      <c r="A236" s="65">
        <f>GameData[Game Number]</f>
        <v>233</v>
      </c>
      <c r="B236" s="66" t="str">
        <f>GameData[Winner]</f>
        <v>Clayton</v>
      </c>
      <c r="C236" s="66">
        <f ca="1">IFERROR(IF(ROW()&gt;ROW(EloDataCalc[#Headers])+1,_xlfn.IFNA(LOOKUP(2,1/($B$4:INDIRECT("$B"&amp;(ROW()-1))=EloDataCalc[[#This Row],[Winner]]),EloDataCalc[Game Number]),0),0),0)</f>
        <v>232</v>
      </c>
      <c r="D236" s="66">
        <f ca="1">IFERROR(IF(ROW()&gt;ROW(EloDataCalc[#Headers])+1,_xlfn.IFNA(LOOKUP(2,1/($J$4:INDIRECT("$K"&amp;(ROW()-1))=EloDataCalc[[#This Row],[Winner]]),EloDataCalc[Game Number]),0),0),0)</f>
        <v>225</v>
      </c>
      <c r="E236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2071.6766032996784</v>
      </c>
      <c r="F236" s="66">
        <f ca="1">10^(EloDataCalc[Winner Last ELO]/400)</f>
        <v>151074.61920479141</v>
      </c>
      <c r="G236" s="68">
        <f ca="1">EloDataCalc[Winner Rating]/(EloDataCalc[Winner Rating]+EloDataCalc[Loser Rating])</f>
        <v>0.70026548914538078</v>
      </c>
      <c r="H236" s="16">
        <f ca="1">+kFactor[]*(1-EloDataCalc[Winner Expected Score])</f>
        <v>8.992035325638577</v>
      </c>
      <c r="I236" s="21">
        <f ca="1">EloDataCalc[Winner Last ELO]+EloDataCalc[[#This Row],[Winner Elo Change]]</f>
        <v>2080.6686386253168</v>
      </c>
      <c r="J236" s="66" t="str">
        <f>GameData[Loser]</f>
        <v>Steven</v>
      </c>
      <c r="K236" s="66">
        <f ca="1">IFERROR(IF(ROW()&gt;ROW(EloDataCalc[#Headers])+1,_xlfn.IFNA(LOOKUP(2,1/($B$4:INDIRECT("$B"&amp;(ROW()-1))=EloDataCalc[[#This Row],[Loser]]),EloDataCalc[Game Number]),0),0),0)</f>
        <v>229</v>
      </c>
      <c r="L236" s="66">
        <f ca="1">IFERROR(IF(ROW()&gt;ROW(EloDataCalc[#Headers])+1,_xlfn.IFNA(LOOKUP(2,1/($J$4:INDIRECT("$K"&amp;(ROW()-1))=EloDataCalc[[#This Row],[Loser]]),EloDataCalc[Game Number]),0),0),0)</f>
        <v>230</v>
      </c>
      <c r="M236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1924.2662136638569</v>
      </c>
      <c r="N236" s="66">
        <f ca="1">10^(EloDataCalc[Loser Last ELO]/400)</f>
        <v>64664.44197494223</v>
      </c>
      <c r="O236" s="68">
        <f ca="1">EloDataCalc[Loser Rating]/(EloDataCalc[Winner Rating]+EloDataCalc[Loser Rating])</f>
        <v>0.29973451085461922</v>
      </c>
      <c r="P236" s="16">
        <f ca="1">kFactor[]*(0-EloDataCalc[Loser Expected Score])</f>
        <v>-8.992035325638577</v>
      </c>
      <c r="Q236" s="21">
        <f ca="1">EloDataCalc[Loser Last ELO]+EloDataCalc[[#This Row],[Loser Elo Change]]</f>
        <v>1915.2741783382182</v>
      </c>
      <c r="R236" s="4"/>
      <c r="T236" s="56">
        <f ca="1">IF(ROW()=ROW(Elos[[#Headers],[Selected Player Elo Change]])+1,2000,HLOOKUP(PlayerDashPlayer,Elos[#All],ROW()-1,FALSE))</f>
        <v>2209.3318085011151</v>
      </c>
      <c r="U236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Elo]],NA())),U235))</f>
        <v>2209.3318085011151</v>
      </c>
      <c r="V236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Elo]],NA())),V235))</f>
        <v>2209.3318085011151</v>
      </c>
      <c r="W236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Elo]],NA())),W235))</f>
        <v>1989.5717575143719</v>
      </c>
      <c r="X236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Elo]],NA())),X235))</f>
        <v>2155.7620213338223</v>
      </c>
      <c r="Y236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Elo]],NA())),Y235))</f>
        <v>2020.1929052436135</v>
      </c>
      <c r="Z236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Elo]],NA())),Z235))</f>
        <v>1982.6987614927409</v>
      </c>
      <c r="AA236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Elo]],NA())),AA235))</f>
        <v>1954.093173471314</v>
      </c>
      <c r="AB236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Elo]],NA())),AB235))</f>
        <v>2080.6686386253168</v>
      </c>
      <c r="AC236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Elo]],NA())),AC235))</f>
        <v>1912.8862097597939</v>
      </c>
      <c r="AD236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Elo]],NA())),AD235))</f>
        <v>1859.3197191338622</v>
      </c>
      <c r="AE236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Elo]],NA())),AE235))</f>
        <v>1961.6141262500139</v>
      </c>
      <c r="AF236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Elo]],NA())),AF235))</f>
        <v>1969.7366724398109</v>
      </c>
      <c r="AG236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Elo]],NA())),AG235))</f>
        <v>1915.2741783382182</v>
      </c>
      <c r="AH236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Elo]],NA())),AH235))</f>
        <v>2027.5275221968514</v>
      </c>
      <c r="AI236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Elo]],NA())),AI235))</f>
        <v>1929.7026484469404</v>
      </c>
      <c r="AJ236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Elo]],NA())),AJ235))</f>
        <v>2000.1952605247079</v>
      </c>
      <c r="AK236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Elo]],NA())),AK235))</f>
        <v>2043.4204760413884</v>
      </c>
      <c r="AL236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Elo]],NA())),AL235))</f>
        <v>1948.374948912533</v>
      </c>
      <c r="AM236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Elo]],NA())),AM235))</f>
        <v>1984.4045980097367</v>
      </c>
      <c r="AN236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Elo]],NA())),AN235))</f>
        <v>2029.2197655607163</v>
      </c>
      <c r="AO236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Elo]],NA())),AO235))</f>
        <v>1985.5996139249264</v>
      </c>
    </row>
    <row r="237" spans="1:41" ht="13">
      <c r="A237" s="65">
        <f>GameData[Game Number]</f>
        <v>234</v>
      </c>
      <c r="B237" s="66" t="str">
        <f>GameData[Winner]</f>
        <v>Steven</v>
      </c>
      <c r="C237" s="66">
        <f ca="1">IFERROR(IF(ROW()&gt;ROW(EloDataCalc[#Headers])+1,_xlfn.IFNA(LOOKUP(2,1/($B$4:INDIRECT("$B"&amp;(ROW()-1))=EloDataCalc[[#This Row],[Winner]]),EloDataCalc[Game Number]),0),0),0)</f>
        <v>229</v>
      </c>
      <c r="D237" s="66">
        <f ca="1">IFERROR(IF(ROW()&gt;ROW(EloDataCalc[#Headers])+1,_xlfn.IFNA(LOOKUP(2,1/($J$4:INDIRECT("$K"&amp;(ROW()-1))=EloDataCalc[[#This Row],[Winner]]),EloDataCalc[Game Number]),0),0),0)</f>
        <v>233</v>
      </c>
      <c r="E237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1915.2741783382182</v>
      </c>
      <c r="F237" s="66">
        <f ca="1">10^(EloDataCalc[Winner Last ELO]/400)</f>
        <v>61402.414047384846</v>
      </c>
      <c r="G237" s="68">
        <f ca="1">EloDataCalc[Winner Rating]/(EloDataCalc[Winner Rating]+EloDataCalc[Loser Rating])</f>
        <v>0.35343806221713481</v>
      </c>
      <c r="H237" s="16">
        <f ca="1">+kFactor[]*(1-EloDataCalc[Winner Expected Score])</f>
        <v>19.396858133485956</v>
      </c>
      <c r="I237" s="21">
        <f ca="1">EloDataCalc[Winner Last ELO]+EloDataCalc[[#This Row],[Winner Elo Change]]</f>
        <v>1934.6710364717042</v>
      </c>
      <c r="J237" s="66" t="str">
        <f>GameData[Loser]</f>
        <v>Jason K</v>
      </c>
      <c r="K237" s="66">
        <f ca="1">IFERROR(IF(ROW()&gt;ROW(EloDataCalc[#Headers])+1,_xlfn.IFNA(LOOKUP(2,1/($B$4:INDIRECT("$B"&amp;(ROW()-1))=EloDataCalc[[#This Row],[Loser]]),EloDataCalc[Game Number]),0),0),0)</f>
        <v>231</v>
      </c>
      <c r="L237" s="66">
        <f ca="1">IFERROR(IF(ROW()&gt;ROW(EloDataCalc[#Headers])+1,_xlfn.IFNA(LOOKUP(2,1/($J$4:INDIRECT("$K"&amp;(ROW()-1))=EloDataCalc[[#This Row],[Loser]]),EloDataCalc[Game Number]),0),0),0)</f>
        <v>229</v>
      </c>
      <c r="M237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2020.1929052436135</v>
      </c>
      <c r="N237" s="66">
        <f ca="1">10^(EloDataCalc[Loser Last ELO]/400)</f>
        <v>112326.50938039881</v>
      </c>
      <c r="O237" s="68">
        <f ca="1">EloDataCalc[Loser Rating]/(EloDataCalc[Winner Rating]+EloDataCalc[Loser Rating])</f>
        <v>0.64656193778286519</v>
      </c>
      <c r="P237" s="16">
        <f ca="1">kFactor[]*(0-EloDataCalc[Loser Expected Score])</f>
        <v>-19.396858133485956</v>
      </c>
      <c r="Q237" s="21">
        <f ca="1">EloDataCalc[Loser Last ELO]+EloDataCalc[[#This Row],[Loser Elo Change]]</f>
        <v>2000.7960471101276</v>
      </c>
      <c r="R237" s="4"/>
      <c r="T237" s="56">
        <f ca="1">IF(ROW()=ROW(Elos[[#Headers],[Selected Player Elo Change]])+1,2000,HLOOKUP(PlayerDashPlayer,Elos[#All],ROW()-1,FALSE))</f>
        <v>2209.3318085011151</v>
      </c>
      <c r="U237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Elo]],NA())),U236))</f>
        <v>2209.3318085011151</v>
      </c>
      <c r="V237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Elo]],NA())),V236))</f>
        <v>2209.3318085011151</v>
      </c>
      <c r="W237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Elo]],NA())),W236))</f>
        <v>1989.5717575143719</v>
      </c>
      <c r="X237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Elo]],NA())),X236))</f>
        <v>2155.7620213338223</v>
      </c>
      <c r="Y237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Elo]],NA())),Y236))</f>
        <v>2000.7960471101276</v>
      </c>
      <c r="Z237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Elo]],NA())),Z236))</f>
        <v>1982.6987614927409</v>
      </c>
      <c r="AA237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Elo]],NA())),AA236))</f>
        <v>1954.093173471314</v>
      </c>
      <c r="AB237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Elo]],NA())),AB236))</f>
        <v>2080.6686386253168</v>
      </c>
      <c r="AC237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Elo]],NA())),AC236))</f>
        <v>1912.8862097597939</v>
      </c>
      <c r="AD237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Elo]],NA())),AD236))</f>
        <v>1859.3197191338622</v>
      </c>
      <c r="AE237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Elo]],NA())),AE236))</f>
        <v>1961.6141262500139</v>
      </c>
      <c r="AF237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Elo]],NA())),AF236))</f>
        <v>1969.7366724398109</v>
      </c>
      <c r="AG237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Elo]],NA())),AG236))</f>
        <v>1934.6710364717042</v>
      </c>
      <c r="AH237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Elo]],NA())),AH236))</f>
        <v>2027.5275221968514</v>
      </c>
      <c r="AI237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Elo]],NA())),AI236))</f>
        <v>1929.7026484469404</v>
      </c>
      <c r="AJ237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Elo]],NA())),AJ236))</f>
        <v>2000.1952605247079</v>
      </c>
      <c r="AK237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Elo]],NA())),AK236))</f>
        <v>2043.4204760413884</v>
      </c>
      <c r="AL237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Elo]],NA())),AL236))</f>
        <v>1948.374948912533</v>
      </c>
      <c r="AM237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Elo]],NA())),AM236))</f>
        <v>1984.4045980097367</v>
      </c>
      <c r="AN237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Elo]],NA())),AN236))</f>
        <v>2029.2197655607163</v>
      </c>
      <c r="AO237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Elo]],NA())),AO236))</f>
        <v>1985.5996139249264</v>
      </c>
    </row>
    <row r="238" spans="1:41" ht="13">
      <c r="A238" s="65">
        <f>GameData[Game Number]</f>
        <v>235</v>
      </c>
      <c r="B238" s="66" t="str">
        <f>GameData[Winner]</f>
        <v>Joe</v>
      </c>
      <c r="C238" s="66">
        <f ca="1">IFERROR(IF(ROW()&gt;ROW(EloDataCalc[#Headers])+1,_xlfn.IFNA(LOOKUP(2,1/($B$4:INDIRECT("$B"&amp;(ROW()-1))=EloDataCalc[[#This Row],[Winner]]),EloDataCalc[Game Number]),0),0),0)</f>
        <v>224</v>
      </c>
      <c r="D238" s="66">
        <f ca="1">IFERROR(IF(ROW()&gt;ROW(EloDataCalc[#Headers])+1,_xlfn.IFNA(LOOKUP(2,1/($J$4:INDIRECT("$K"&amp;(ROW()-1))=EloDataCalc[[#This Row],[Winner]]),EloDataCalc[Game Number]),0),0),0)</f>
        <v>232</v>
      </c>
      <c r="E238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1982.6987614927409</v>
      </c>
      <c r="F238" s="66">
        <f ca="1">10^(EloDataCalc[Winner Last ELO]/400)</f>
        <v>90520.491572899671</v>
      </c>
      <c r="G238" s="68">
        <f ca="1">EloDataCalc[Winner Rating]/(EloDataCalc[Winner Rating]+EloDataCalc[Loser Rating])</f>
        <v>0.5686805389986489</v>
      </c>
      <c r="H238" s="16">
        <f ca="1">+kFactor[]*(1-EloDataCalc[Winner Expected Score])</f>
        <v>12.939583830040533</v>
      </c>
      <c r="I238" s="21">
        <f ca="1">EloDataCalc[Winner Last ELO]+EloDataCalc[[#This Row],[Winner Elo Change]]</f>
        <v>1995.6383453227813</v>
      </c>
      <c r="J238" s="66" t="str">
        <f>GameData[Loser]</f>
        <v>Steven</v>
      </c>
      <c r="K238" s="66">
        <f ca="1">IFERROR(IF(ROW()&gt;ROW(EloDataCalc[#Headers])+1,_xlfn.IFNA(LOOKUP(2,1/($B$4:INDIRECT("$B"&amp;(ROW()-1))=EloDataCalc[[#This Row],[Loser]]),EloDataCalc[Game Number]),0),0),0)</f>
        <v>234</v>
      </c>
      <c r="L238" s="66">
        <f ca="1">IFERROR(IF(ROW()&gt;ROW(EloDataCalc[#Headers])+1,_xlfn.IFNA(LOOKUP(2,1/($J$4:INDIRECT("$K"&amp;(ROW()-1))=EloDataCalc[[#This Row],[Loser]]),EloDataCalc[Game Number]),0),0),0)</f>
        <v>233</v>
      </c>
      <c r="M238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1934.6710364717042</v>
      </c>
      <c r="N238" s="66">
        <f ca="1">10^(EloDataCalc[Loser Last ELO]/400)</f>
        <v>68655.856772501924</v>
      </c>
      <c r="O238" s="68">
        <f ca="1">EloDataCalc[Loser Rating]/(EloDataCalc[Winner Rating]+EloDataCalc[Loser Rating])</f>
        <v>0.43131946100135116</v>
      </c>
      <c r="P238" s="16">
        <f ca="1">kFactor[]*(0-EloDataCalc[Loser Expected Score])</f>
        <v>-12.939583830040535</v>
      </c>
      <c r="Q238" s="21">
        <f ca="1">EloDataCalc[Loser Last ELO]+EloDataCalc[[#This Row],[Loser Elo Change]]</f>
        <v>1921.7314526416635</v>
      </c>
      <c r="R238" s="4"/>
      <c r="T238" s="56">
        <f ca="1">IF(ROW()=ROW(Elos[[#Headers],[Selected Player Elo Change]])+1,2000,HLOOKUP(PlayerDashPlayer,Elos[#All],ROW()-1,FALSE))</f>
        <v>2209.3318085011151</v>
      </c>
      <c r="U238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Elo]],NA())),U237))</f>
        <v>2209.3318085011151</v>
      </c>
      <c r="V238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Elo]],NA())),V237))</f>
        <v>2209.3318085011151</v>
      </c>
      <c r="W238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Elo]],NA())),W237))</f>
        <v>1989.5717575143719</v>
      </c>
      <c r="X238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Elo]],NA())),X237))</f>
        <v>2155.7620213338223</v>
      </c>
      <c r="Y238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Elo]],NA())),Y237))</f>
        <v>2000.7960471101276</v>
      </c>
      <c r="Z238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Elo]],NA())),Z237))</f>
        <v>1995.6383453227813</v>
      </c>
      <c r="AA238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Elo]],NA())),AA237))</f>
        <v>1954.093173471314</v>
      </c>
      <c r="AB238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Elo]],NA())),AB237))</f>
        <v>2080.6686386253168</v>
      </c>
      <c r="AC238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Elo]],NA())),AC237))</f>
        <v>1912.8862097597939</v>
      </c>
      <c r="AD238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Elo]],NA())),AD237))</f>
        <v>1859.3197191338622</v>
      </c>
      <c r="AE238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Elo]],NA())),AE237))</f>
        <v>1961.6141262500139</v>
      </c>
      <c r="AF238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Elo]],NA())),AF237))</f>
        <v>1969.7366724398109</v>
      </c>
      <c r="AG238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Elo]],NA())),AG237))</f>
        <v>1921.7314526416635</v>
      </c>
      <c r="AH238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Elo]],NA())),AH237))</f>
        <v>2027.5275221968514</v>
      </c>
      <c r="AI238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Elo]],NA())),AI237))</f>
        <v>1929.7026484469404</v>
      </c>
      <c r="AJ238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Elo]],NA())),AJ237))</f>
        <v>2000.1952605247079</v>
      </c>
      <c r="AK238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Elo]],NA())),AK237))</f>
        <v>2043.4204760413884</v>
      </c>
      <c r="AL238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Elo]],NA())),AL237))</f>
        <v>1948.374948912533</v>
      </c>
      <c r="AM238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Elo]],NA())),AM237))</f>
        <v>1984.4045980097367</v>
      </c>
      <c r="AN238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Elo]],NA())),AN237))</f>
        <v>2029.2197655607163</v>
      </c>
      <c r="AO238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Elo]],NA())),AO237))</f>
        <v>1985.5996139249264</v>
      </c>
    </row>
    <row r="239" spans="1:41" ht="13">
      <c r="A239" s="65">
        <f>GameData[Game Number]</f>
        <v>236</v>
      </c>
      <c r="B239" s="66" t="str">
        <f>GameData[Winner]</f>
        <v>Joe</v>
      </c>
      <c r="C239" s="66">
        <f ca="1">IFERROR(IF(ROW()&gt;ROW(EloDataCalc[#Headers])+1,_xlfn.IFNA(LOOKUP(2,1/($B$4:INDIRECT("$B"&amp;(ROW()-1))=EloDataCalc[[#This Row],[Winner]]),EloDataCalc[Game Number]),0),0),0)</f>
        <v>235</v>
      </c>
      <c r="D239" s="66">
        <f ca="1">IFERROR(IF(ROW()&gt;ROW(EloDataCalc[#Headers])+1,_xlfn.IFNA(LOOKUP(2,1/($J$4:INDIRECT("$K"&amp;(ROW()-1))=EloDataCalc[[#This Row],[Winner]]),EloDataCalc[Game Number]),0),0),0)</f>
        <v>232</v>
      </c>
      <c r="E239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1995.6383453227813</v>
      </c>
      <c r="F239" s="66">
        <f ca="1">10^(EloDataCalc[Winner Last ELO]/400)</f>
        <v>97520.487427018059</v>
      </c>
      <c r="G239" s="68">
        <f ca="1">EloDataCalc[Winner Rating]/(EloDataCalc[Winner Rating]+EloDataCalc[Loser Rating])</f>
        <v>0.49257801566948328</v>
      </c>
      <c r="H239" s="16">
        <f ca="1">+kFactor[]*(1-EloDataCalc[Winner Expected Score])</f>
        <v>15.222659529915504</v>
      </c>
      <c r="I239" s="21">
        <f ca="1">EloDataCalc[Winner Last ELO]+EloDataCalc[[#This Row],[Winner Elo Change]]</f>
        <v>2010.8610048526969</v>
      </c>
      <c r="J239" s="66" t="str">
        <f>GameData[Loser]</f>
        <v>Jason K</v>
      </c>
      <c r="K239" s="66">
        <f ca="1">IFERROR(IF(ROW()&gt;ROW(EloDataCalc[#Headers])+1,_xlfn.IFNA(LOOKUP(2,1/($B$4:INDIRECT("$B"&amp;(ROW()-1))=EloDataCalc[[#This Row],[Loser]]),EloDataCalc[Game Number]),0),0),0)</f>
        <v>231</v>
      </c>
      <c r="L239" s="66">
        <f ca="1">IFERROR(IF(ROW()&gt;ROW(EloDataCalc[#Headers])+1,_xlfn.IFNA(LOOKUP(2,1/($J$4:INDIRECT("$K"&amp;(ROW()-1))=EloDataCalc[[#This Row],[Loser]]),EloDataCalc[Game Number]),0),0),0)</f>
        <v>234</v>
      </c>
      <c r="M239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2000.7960471101276</v>
      </c>
      <c r="N239" s="66">
        <f ca="1">10^(EloDataCalc[Loser Last ELO]/400)</f>
        <v>100459.29308444857</v>
      </c>
      <c r="O239" s="68">
        <f ca="1">EloDataCalc[Loser Rating]/(EloDataCalc[Winner Rating]+EloDataCalc[Loser Rating])</f>
        <v>0.50742198433051677</v>
      </c>
      <c r="P239" s="16">
        <f ca="1">kFactor[]*(0-EloDataCalc[Loser Expected Score])</f>
        <v>-15.222659529915504</v>
      </c>
      <c r="Q239" s="21">
        <f ca="1">EloDataCalc[Loser Last ELO]+EloDataCalc[[#This Row],[Loser Elo Change]]</f>
        <v>1985.5733875802121</v>
      </c>
      <c r="R239" s="4"/>
      <c r="T239" s="56">
        <f ca="1">IF(ROW()=ROW(Elos[[#Headers],[Selected Player Elo Change]])+1,2000,HLOOKUP(PlayerDashPlayer,Elos[#All],ROW()-1,FALSE))</f>
        <v>2209.3318085011151</v>
      </c>
      <c r="U239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Elo]],NA())),U238))</f>
        <v>2209.3318085011151</v>
      </c>
      <c r="V239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Elo]],NA())),V238))</f>
        <v>2209.3318085011151</v>
      </c>
      <c r="W239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Elo]],NA())),W238))</f>
        <v>1989.5717575143719</v>
      </c>
      <c r="X239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Elo]],NA())),X238))</f>
        <v>2155.7620213338223</v>
      </c>
      <c r="Y239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Elo]],NA())),Y238))</f>
        <v>1985.5733875802121</v>
      </c>
      <c r="Z239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Elo]],NA())),Z238))</f>
        <v>2010.8610048526969</v>
      </c>
      <c r="AA239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Elo]],NA())),AA238))</f>
        <v>1954.093173471314</v>
      </c>
      <c r="AB239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Elo]],NA())),AB238))</f>
        <v>2080.6686386253168</v>
      </c>
      <c r="AC239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Elo]],NA())),AC238))</f>
        <v>1912.8862097597939</v>
      </c>
      <c r="AD239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Elo]],NA())),AD238))</f>
        <v>1859.3197191338622</v>
      </c>
      <c r="AE239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Elo]],NA())),AE238))</f>
        <v>1961.6141262500139</v>
      </c>
      <c r="AF239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Elo]],NA())),AF238))</f>
        <v>1969.7366724398109</v>
      </c>
      <c r="AG239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Elo]],NA())),AG238))</f>
        <v>1921.7314526416635</v>
      </c>
      <c r="AH239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Elo]],NA())),AH238))</f>
        <v>2027.5275221968514</v>
      </c>
      <c r="AI239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Elo]],NA())),AI238))</f>
        <v>1929.7026484469404</v>
      </c>
      <c r="AJ239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Elo]],NA())),AJ238))</f>
        <v>2000.1952605247079</v>
      </c>
      <c r="AK239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Elo]],NA())),AK238))</f>
        <v>2043.4204760413884</v>
      </c>
      <c r="AL239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Elo]],NA())),AL238))</f>
        <v>1948.374948912533</v>
      </c>
      <c r="AM239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Elo]],NA())),AM238))</f>
        <v>1984.4045980097367</v>
      </c>
      <c r="AN239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Elo]],NA())),AN238))</f>
        <v>2029.2197655607163</v>
      </c>
      <c r="AO239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Elo]],NA())),AO238))</f>
        <v>1985.5996139249264</v>
      </c>
    </row>
    <row r="240" spans="1:41" ht="13">
      <c r="A240" s="65">
        <f>GameData[Game Number]</f>
        <v>237</v>
      </c>
      <c r="B240" s="66" t="str">
        <f>GameData[Winner]</f>
        <v>Clayton</v>
      </c>
      <c r="C240" s="66">
        <f ca="1">IFERROR(IF(ROW()&gt;ROW(EloDataCalc[#Headers])+1,_xlfn.IFNA(LOOKUP(2,1/($B$4:INDIRECT("$B"&amp;(ROW()-1))=EloDataCalc[[#This Row],[Winner]]),EloDataCalc[Game Number]),0),0),0)</f>
        <v>233</v>
      </c>
      <c r="D240" s="66">
        <f ca="1">IFERROR(IF(ROW()&gt;ROW(EloDataCalc[#Headers])+1,_xlfn.IFNA(LOOKUP(2,1/($J$4:INDIRECT("$K"&amp;(ROW()-1))=EloDataCalc[[#This Row],[Winner]]),EloDataCalc[Game Number]),0),0),0)</f>
        <v>225</v>
      </c>
      <c r="E240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2080.6686386253168</v>
      </c>
      <c r="F240" s="66">
        <f ca="1">10^(EloDataCalc[Winner Last ELO]/400)</f>
        <v>159100.5190759401</v>
      </c>
      <c r="G240" s="68">
        <f ca="1">EloDataCalc[Winner Rating]/(EloDataCalc[Winner Rating]+EloDataCalc[Loser Rating])</f>
        <v>0.78145861755459645</v>
      </c>
      <c r="H240" s="16">
        <f ca="1">+kFactor[]*(1-EloDataCalc[Winner Expected Score])</f>
        <v>6.5562414733621068</v>
      </c>
      <c r="I240" s="21">
        <f ca="1">EloDataCalc[Winner Last ELO]+EloDataCalc[[#This Row],[Winner Elo Change]]</f>
        <v>2087.224880098679</v>
      </c>
      <c r="J240" s="66" t="str">
        <f>GameData[Loser]</f>
        <v>Jason T</v>
      </c>
      <c r="K240" s="66">
        <f ca="1">IFERROR(IF(ROW()&gt;ROW(EloDataCalc[#Headers])+1,_xlfn.IFNA(LOOKUP(2,1/($B$4:INDIRECT("$B"&amp;(ROW()-1))=EloDataCalc[[#This Row],[Loser]]),EloDataCalc[Game Number]),0),0),0)</f>
        <v>218</v>
      </c>
      <c r="L240" s="66">
        <f ca="1">IFERROR(IF(ROW()&gt;ROW(EloDataCalc[#Headers])+1,_xlfn.IFNA(LOOKUP(2,1/($J$4:INDIRECT("$K"&amp;(ROW()-1))=EloDataCalc[[#This Row],[Loser]]),EloDataCalc[Game Number]),0),0),0)</f>
        <v>231</v>
      </c>
      <c r="M240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1859.3197191338622</v>
      </c>
      <c r="N240" s="66">
        <f ca="1">10^(EloDataCalc[Loser Last ELO]/400)</f>
        <v>44493.779460059552</v>
      </c>
      <c r="O240" s="68">
        <f ca="1">EloDataCalc[Loser Rating]/(EloDataCalc[Winner Rating]+EloDataCalc[Loser Rating])</f>
        <v>0.21854138244540347</v>
      </c>
      <c r="P240" s="16">
        <f ca="1">kFactor[]*(0-EloDataCalc[Loser Expected Score])</f>
        <v>-6.5562414733621042</v>
      </c>
      <c r="Q240" s="21">
        <f ca="1">EloDataCalc[Loser Last ELO]+EloDataCalc[[#This Row],[Loser Elo Change]]</f>
        <v>1852.7634776605</v>
      </c>
      <c r="R240" s="4"/>
      <c r="T240" s="56">
        <f ca="1">IF(ROW()=ROW(Elos[[#Headers],[Selected Player Elo Change]])+1,2000,HLOOKUP(PlayerDashPlayer,Elos[#All],ROW()-1,FALSE))</f>
        <v>2209.3318085011151</v>
      </c>
      <c r="U240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Elo]],NA())),U239))</f>
        <v>2209.3318085011151</v>
      </c>
      <c r="V240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Elo]],NA())),V239))</f>
        <v>2209.3318085011151</v>
      </c>
      <c r="W240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Elo]],NA())),W239))</f>
        <v>1989.5717575143719</v>
      </c>
      <c r="X240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Elo]],NA())),X239))</f>
        <v>2155.7620213338223</v>
      </c>
      <c r="Y240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Elo]],NA())),Y239))</f>
        <v>1985.5733875802121</v>
      </c>
      <c r="Z240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Elo]],NA())),Z239))</f>
        <v>2010.8610048526969</v>
      </c>
      <c r="AA240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Elo]],NA())),AA239))</f>
        <v>1954.093173471314</v>
      </c>
      <c r="AB240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Elo]],NA())),AB239))</f>
        <v>2087.224880098679</v>
      </c>
      <c r="AC240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Elo]],NA())),AC239))</f>
        <v>1912.8862097597939</v>
      </c>
      <c r="AD240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Elo]],NA())),AD239))</f>
        <v>1852.7634776605</v>
      </c>
      <c r="AE240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Elo]],NA())),AE239))</f>
        <v>1961.6141262500139</v>
      </c>
      <c r="AF240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Elo]],NA())),AF239))</f>
        <v>1969.7366724398109</v>
      </c>
      <c r="AG240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Elo]],NA())),AG239))</f>
        <v>1921.7314526416635</v>
      </c>
      <c r="AH240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Elo]],NA())),AH239))</f>
        <v>2027.5275221968514</v>
      </c>
      <c r="AI240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Elo]],NA())),AI239))</f>
        <v>1929.7026484469404</v>
      </c>
      <c r="AJ240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Elo]],NA())),AJ239))</f>
        <v>2000.1952605247079</v>
      </c>
      <c r="AK240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Elo]],NA())),AK239))</f>
        <v>2043.4204760413884</v>
      </c>
      <c r="AL240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Elo]],NA())),AL239))</f>
        <v>1948.374948912533</v>
      </c>
      <c r="AM240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Elo]],NA())),AM239))</f>
        <v>1984.4045980097367</v>
      </c>
      <c r="AN240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Elo]],NA())),AN239))</f>
        <v>2029.2197655607163</v>
      </c>
      <c r="AO240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Elo]],NA())),AO239))</f>
        <v>1985.5996139249264</v>
      </c>
    </row>
    <row r="241" spans="1:41" ht="13">
      <c r="A241" s="65">
        <f>GameData[Game Number]</f>
        <v>238</v>
      </c>
      <c r="B241" s="66" t="str">
        <f>GameData[Winner]</f>
        <v>Clayton</v>
      </c>
      <c r="C241" s="66">
        <f ca="1">IFERROR(IF(ROW()&gt;ROW(EloDataCalc[#Headers])+1,_xlfn.IFNA(LOOKUP(2,1/($B$4:INDIRECT("$B"&amp;(ROW()-1))=EloDataCalc[[#This Row],[Winner]]),EloDataCalc[Game Number]),0),0),0)</f>
        <v>237</v>
      </c>
      <c r="D241" s="66">
        <f ca="1">IFERROR(IF(ROW()&gt;ROW(EloDataCalc[#Headers])+1,_xlfn.IFNA(LOOKUP(2,1/($J$4:INDIRECT("$K"&amp;(ROW()-1))=EloDataCalc[[#This Row],[Winner]]),EloDataCalc[Game Number]),0),0),0)</f>
        <v>225</v>
      </c>
      <c r="E241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2087.224880098679</v>
      </c>
      <c r="F241" s="66">
        <f ca="1">10^(EloDataCalc[Winner Last ELO]/400)</f>
        <v>165219.84113894156</v>
      </c>
      <c r="G241" s="68">
        <f ca="1">EloDataCalc[Winner Rating]/(EloDataCalc[Winner Rating]+EloDataCalc[Loser Rating])</f>
        <v>0.60816033122093793</v>
      </c>
      <c r="H241" s="16">
        <f ca="1">+kFactor[]*(1-EloDataCalc[Winner Expected Score])</f>
        <v>11.755190063371861</v>
      </c>
      <c r="I241" s="21">
        <f ca="1">EloDataCalc[Winner Last ELO]+EloDataCalc[[#This Row],[Winner Elo Change]]</f>
        <v>2098.9800701620511</v>
      </c>
      <c r="J241" s="66" t="str">
        <f>GameData[Loser]</f>
        <v>Joe</v>
      </c>
      <c r="K241" s="66">
        <f ca="1">IFERROR(IF(ROW()&gt;ROW(EloDataCalc[#Headers])+1,_xlfn.IFNA(LOOKUP(2,1/($B$4:INDIRECT("$B"&amp;(ROW()-1))=EloDataCalc[[#This Row],[Loser]]),EloDataCalc[Game Number]),0),0),0)</f>
        <v>236</v>
      </c>
      <c r="L241" s="66">
        <f ca="1">IFERROR(IF(ROW()&gt;ROW(EloDataCalc[#Headers])+1,_xlfn.IFNA(LOOKUP(2,1/($J$4:INDIRECT("$K"&amp;(ROW()-1))=EloDataCalc[[#This Row],[Loser]]),EloDataCalc[Game Number]),0),0),0)</f>
        <v>232</v>
      </c>
      <c r="M241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2010.8610048526969</v>
      </c>
      <c r="N241" s="66">
        <f ca="1">10^(EloDataCalc[Loser Last ELO]/400)</f>
        <v>106451.67812514375</v>
      </c>
      <c r="O241" s="68">
        <f ca="1">EloDataCalc[Loser Rating]/(EloDataCalc[Winner Rating]+EloDataCalc[Loser Rating])</f>
        <v>0.39183966877906196</v>
      </c>
      <c r="P241" s="16">
        <f ca="1">kFactor[]*(0-EloDataCalc[Loser Expected Score])</f>
        <v>-11.75519006337186</v>
      </c>
      <c r="Q241" s="21">
        <f ca="1">EloDataCalc[Loser Last ELO]+EloDataCalc[[#This Row],[Loser Elo Change]]</f>
        <v>1999.105814789325</v>
      </c>
      <c r="R241" s="4"/>
      <c r="T241" s="56">
        <f ca="1">IF(ROW()=ROW(Elos[[#Headers],[Selected Player Elo Change]])+1,2000,HLOOKUP(PlayerDashPlayer,Elos[#All],ROW()-1,FALSE))</f>
        <v>2209.3318085011151</v>
      </c>
      <c r="U241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Elo]],NA())),U240))</f>
        <v>2209.3318085011151</v>
      </c>
      <c r="V241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Elo]],NA())),V240))</f>
        <v>2209.3318085011151</v>
      </c>
      <c r="W241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Elo]],NA())),W240))</f>
        <v>1989.5717575143719</v>
      </c>
      <c r="X241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Elo]],NA())),X240))</f>
        <v>2155.7620213338223</v>
      </c>
      <c r="Y241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Elo]],NA())),Y240))</f>
        <v>1985.5733875802121</v>
      </c>
      <c r="Z241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Elo]],NA())),Z240))</f>
        <v>1999.105814789325</v>
      </c>
      <c r="AA241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Elo]],NA())),AA240))</f>
        <v>1954.093173471314</v>
      </c>
      <c r="AB241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Elo]],NA())),AB240))</f>
        <v>2098.9800701620511</v>
      </c>
      <c r="AC241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Elo]],NA())),AC240))</f>
        <v>1912.8862097597939</v>
      </c>
      <c r="AD241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Elo]],NA())),AD240))</f>
        <v>1852.7634776605</v>
      </c>
      <c r="AE241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Elo]],NA())),AE240))</f>
        <v>1961.6141262500139</v>
      </c>
      <c r="AF241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Elo]],NA())),AF240))</f>
        <v>1969.7366724398109</v>
      </c>
      <c r="AG241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Elo]],NA())),AG240))</f>
        <v>1921.7314526416635</v>
      </c>
      <c r="AH241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Elo]],NA())),AH240))</f>
        <v>2027.5275221968514</v>
      </c>
      <c r="AI241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Elo]],NA())),AI240))</f>
        <v>1929.7026484469404</v>
      </c>
      <c r="AJ241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Elo]],NA())),AJ240))</f>
        <v>2000.1952605247079</v>
      </c>
      <c r="AK241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Elo]],NA())),AK240))</f>
        <v>2043.4204760413884</v>
      </c>
      <c r="AL241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Elo]],NA())),AL240))</f>
        <v>1948.374948912533</v>
      </c>
      <c r="AM241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Elo]],NA())),AM240))</f>
        <v>1984.4045980097367</v>
      </c>
      <c r="AN241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Elo]],NA())),AN240))</f>
        <v>2029.2197655607163</v>
      </c>
      <c r="AO241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Elo]],NA())),AO240))</f>
        <v>1985.5996139249264</v>
      </c>
    </row>
    <row r="242" spans="1:41" ht="13">
      <c r="A242" s="65">
        <f>GameData[Game Number]</f>
        <v>239</v>
      </c>
      <c r="B242" s="66" t="str">
        <f>GameData[Winner]</f>
        <v>L - Joe</v>
      </c>
      <c r="C242" s="66">
        <f ca="1">IFERROR(IF(ROW()&gt;ROW(EloDataCalc[#Headers])+1,_xlfn.IFNA(LOOKUP(2,1/($B$4:INDIRECT("$B"&amp;(ROW()-1))=EloDataCalc[[#This Row],[Winner]]),EloDataCalc[Game Number]),0),0),0)</f>
        <v>228</v>
      </c>
      <c r="D242" s="66">
        <f ca="1">IFERROR(IF(ROW()&gt;ROW(EloDataCalc[#Headers])+1,_xlfn.IFNA(LOOKUP(2,1/($J$4:INDIRECT("$K"&amp;(ROW()-1))=EloDataCalc[[#This Row],[Winner]]),EloDataCalc[Game Number]),0),0),0)</f>
        <v>0</v>
      </c>
      <c r="E242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2040.4051942782073</v>
      </c>
      <c r="F242" s="66">
        <f ca="1">10^(EloDataCalc[Winner Last ELO]/400)</f>
        <v>126186.52646420934</v>
      </c>
      <c r="G242" s="68">
        <f ca="1">EloDataCalc[Winner Rating]/(EloDataCalc[Winner Rating]+EloDataCalc[Loser Rating])</f>
        <v>0.74652285069049207</v>
      </c>
      <c r="H242" s="16">
        <f ca="1">+kFactor[]*(1-EloDataCalc[Winner Expected Score])</f>
        <v>7.6043144792852377</v>
      </c>
      <c r="I242" s="21">
        <f ca="1">EloDataCalc[Winner Last ELO]+EloDataCalc[[#This Row],[Winner Elo Change]]</f>
        <v>2048.0095087574928</v>
      </c>
      <c r="J242" s="66" t="str">
        <f>GameData[Loser]</f>
        <v>Jason T</v>
      </c>
      <c r="K242" s="66">
        <f ca="1">IFERROR(IF(ROW()&gt;ROW(EloDataCalc[#Headers])+1,_xlfn.IFNA(LOOKUP(2,1/($B$4:INDIRECT("$B"&amp;(ROW()-1))=EloDataCalc[[#This Row],[Loser]]),EloDataCalc[Game Number]),0),0),0)</f>
        <v>218</v>
      </c>
      <c r="L242" s="66">
        <f ca="1">IFERROR(IF(ROW()&gt;ROW(EloDataCalc[#Headers])+1,_xlfn.IFNA(LOOKUP(2,1/($J$4:INDIRECT("$K"&amp;(ROW()-1))=EloDataCalc[[#This Row],[Loser]]),EloDataCalc[Game Number]),0),0),0)</f>
        <v>237</v>
      </c>
      <c r="M242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1852.7634776605</v>
      </c>
      <c r="N242" s="66">
        <f ca="1">10^(EloDataCalc[Loser Last ELO]/400)</f>
        <v>42845.843204708137</v>
      </c>
      <c r="O242" s="68">
        <f ca="1">EloDataCalc[Loser Rating]/(EloDataCalc[Winner Rating]+EloDataCalc[Loser Rating])</f>
        <v>0.25347714930950793</v>
      </c>
      <c r="P242" s="16">
        <f ca="1">kFactor[]*(0-EloDataCalc[Loser Expected Score])</f>
        <v>-7.6043144792852377</v>
      </c>
      <c r="Q242" s="21">
        <f ca="1">EloDataCalc[Loser Last ELO]+EloDataCalc[[#This Row],[Loser Elo Change]]</f>
        <v>1845.1591631812148</v>
      </c>
      <c r="R242" s="4"/>
      <c r="T242" s="56">
        <f ca="1">IF(ROW()=ROW(Elos[[#Headers],[Selected Player Elo Change]])+1,2000,HLOOKUP(PlayerDashPlayer,Elos[#All],ROW()-1,FALSE))</f>
        <v>2209.3318085011151</v>
      </c>
      <c r="U242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Elo]],NA())),U241))</f>
        <v>2209.3318085011151</v>
      </c>
      <c r="V242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Elo]],NA())),V241))</f>
        <v>2209.3318085011151</v>
      </c>
      <c r="W242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Elo]],NA())),W241))</f>
        <v>1989.5717575143719</v>
      </c>
      <c r="X242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Elo]],NA())),X241))</f>
        <v>2155.7620213338223</v>
      </c>
      <c r="Y242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Elo]],NA())),Y241))</f>
        <v>1985.5733875802121</v>
      </c>
      <c r="Z242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Elo]],NA())),Z241))</f>
        <v>1999.105814789325</v>
      </c>
      <c r="AA242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Elo]],NA())),AA241))</f>
        <v>1954.093173471314</v>
      </c>
      <c r="AB242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Elo]],NA())),AB241))</f>
        <v>2098.9800701620511</v>
      </c>
      <c r="AC242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Elo]],NA())),AC241))</f>
        <v>1912.8862097597939</v>
      </c>
      <c r="AD242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Elo]],NA())),AD241))</f>
        <v>1845.1591631812148</v>
      </c>
      <c r="AE242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Elo]],NA())),AE241))</f>
        <v>1961.6141262500139</v>
      </c>
      <c r="AF242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Elo]],NA())),AF241))</f>
        <v>1969.7366724398109</v>
      </c>
      <c r="AG242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Elo]],NA())),AG241))</f>
        <v>1921.7314526416635</v>
      </c>
      <c r="AH242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Elo]],NA())),AH241))</f>
        <v>2027.5275221968514</v>
      </c>
      <c r="AI242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Elo]],NA())),AI241))</f>
        <v>1929.7026484469404</v>
      </c>
      <c r="AJ242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Elo]],NA())),AJ241))</f>
        <v>2000.1952605247079</v>
      </c>
      <c r="AK242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Elo]],NA())),AK241))</f>
        <v>2043.4204760413884</v>
      </c>
      <c r="AL242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Elo]],NA())),AL241))</f>
        <v>1948.374948912533</v>
      </c>
      <c r="AM242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Elo]],NA())),AM241))</f>
        <v>1984.4045980097367</v>
      </c>
      <c r="AN242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Elo]],NA())),AN241))</f>
        <v>2029.2197655607163</v>
      </c>
      <c r="AO242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Elo]],NA())),AO241))</f>
        <v>1985.5996139249264</v>
      </c>
    </row>
    <row r="243" spans="1:41" ht="13">
      <c r="A243" s="65">
        <f>GameData[Game Number]</f>
        <v>240</v>
      </c>
      <c r="B243" s="66" t="str">
        <f>GameData[Winner]</f>
        <v>Joe</v>
      </c>
      <c r="C243" s="66">
        <f ca="1">IFERROR(IF(ROW()&gt;ROW(EloDataCalc[#Headers])+1,_xlfn.IFNA(LOOKUP(2,1/($B$4:INDIRECT("$B"&amp;(ROW()-1))=EloDataCalc[[#This Row],[Winner]]),EloDataCalc[Game Number]),0),0),0)</f>
        <v>236</v>
      </c>
      <c r="D243" s="66">
        <f ca="1">IFERROR(IF(ROW()&gt;ROW(EloDataCalc[#Headers])+1,_xlfn.IFNA(LOOKUP(2,1/($J$4:INDIRECT("$K"&amp;(ROW()-1))=EloDataCalc[[#This Row],[Winner]]),EloDataCalc[Game Number]),0),0),0)</f>
        <v>238</v>
      </c>
      <c r="E243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1999.105814789325</v>
      </c>
      <c r="F243" s="66">
        <f ca="1">10^(EloDataCalc[Winner Last ELO]/400)</f>
        <v>99486.588103240021</v>
      </c>
      <c r="G243" s="68">
        <f ca="1">EloDataCalc[Winner Rating]/(EloDataCalc[Winner Rating]+EloDataCalc[Loser Rating])</f>
        <v>0.60954561420888831</v>
      </c>
      <c r="H243" s="16">
        <f ca="1">+kFactor[]*(1-EloDataCalc[Winner Expected Score])</f>
        <v>11.71363157373335</v>
      </c>
      <c r="I243" s="21">
        <f ca="1">EloDataCalc[Winner Last ELO]+EloDataCalc[[#This Row],[Winner Elo Change]]</f>
        <v>2010.8194463630584</v>
      </c>
      <c r="J243" s="66" t="str">
        <f>GameData[Loser]</f>
        <v>Steven</v>
      </c>
      <c r="K243" s="66">
        <f ca="1">IFERROR(IF(ROW()&gt;ROW(EloDataCalc[#Headers])+1,_xlfn.IFNA(LOOKUP(2,1/($B$4:INDIRECT("$B"&amp;(ROW()-1))=EloDataCalc[[#This Row],[Loser]]),EloDataCalc[Game Number]),0),0),0)</f>
        <v>234</v>
      </c>
      <c r="L243" s="66">
        <f ca="1">IFERROR(IF(ROW()&gt;ROW(EloDataCalc[#Headers])+1,_xlfn.IFNA(LOOKUP(2,1/($J$4:INDIRECT("$K"&amp;(ROW()-1))=EloDataCalc[[#This Row],[Loser]]),EloDataCalc[Game Number]),0),0),0)</f>
        <v>235</v>
      </c>
      <c r="M243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1921.7314526416635</v>
      </c>
      <c r="N243" s="66">
        <f ca="1">10^(EloDataCalc[Loser Last ELO]/400)</f>
        <v>63727.756786044098</v>
      </c>
      <c r="O243" s="68">
        <f ca="1">EloDataCalc[Loser Rating]/(EloDataCalc[Winner Rating]+EloDataCalc[Loser Rating])</f>
        <v>0.39045438579111169</v>
      </c>
      <c r="P243" s="16">
        <f ca="1">kFactor[]*(0-EloDataCalc[Loser Expected Score])</f>
        <v>-11.71363157373335</v>
      </c>
      <c r="Q243" s="21">
        <f ca="1">EloDataCalc[Loser Last ELO]+EloDataCalc[[#This Row],[Loser Elo Change]]</f>
        <v>1910.0178210679301</v>
      </c>
      <c r="R243" s="4"/>
      <c r="T243" s="56">
        <f ca="1">IF(ROW()=ROW(Elos[[#Headers],[Selected Player Elo Change]])+1,2000,HLOOKUP(PlayerDashPlayer,Elos[#All],ROW()-1,FALSE))</f>
        <v>2209.3318085011151</v>
      </c>
      <c r="U243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Elo]],NA())),U242))</f>
        <v>2209.3318085011151</v>
      </c>
      <c r="V243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Elo]],NA())),V242))</f>
        <v>2209.3318085011151</v>
      </c>
      <c r="W243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Elo]],NA())),W242))</f>
        <v>1989.5717575143719</v>
      </c>
      <c r="X243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Elo]],NA())),X242))</f>
        <v>2155.7620213338223</v>
      </c>
      <c r="Y243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Elo]],NA())),Y242))</f>
        <v>1985.5733875802121</v>
      </c>
      <c r="Z243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Elo]],NA())),Z242))</f>
        <v>2010.8194463630584</v>
      </c>
      <c r="AA243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Elo]],NA())),AA242))</f>
        <v>1954.093173471314</v>
      </c>
      <c r="AB243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Elo]],NA())),AB242))</f>
        <v>2098.9800701620511</v>
      </c>
      <c r="AC243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Elo]],NA())),AC242))</f>
        <v>1912.8862097597939</v>
      </c>
      <c r="AD243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Elo]],NA())),AD242))</f>
        <v>1845.1591631812148</v>
      </c>
      <c r="AE243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Elo]],NA())),AE242))</f>
        <v>1961.6141262500139</v>
      </c>
      <c r="AF243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Elo]],NA())),AF242))</f>
        <v>1969.7366724398109</v>
      </c>
      <c r="AG243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Elo]],NA())),AG242))</f>
        <v>1910.0178210679301</v>
      </c>
      <c r="AH243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Elo]],NA())),AH242))</f>
        <v>2027.5275221968514</v>
      </c>
      <c r="AI243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Elo]],NA())),AI242))</f>
        <v>1929.7026484469404</v>
      </c>
      <c r="AJ243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Elo]],NA())),AJ242))</f>
        <v>2000.1952605247079</v>
      </c>
      <c r="AK243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Elo]],NA())),AK242))</f>
        <v>2043.4204760413884</v>
      </c>
      <c r="AL243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Elo]],NA())),AL242))</f>
        <v>1948.374948912533</v>
      </c>
      <c r="AM243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Elo]],NA())),AM242))</f>
        <v>1984.4045980097367</v>
      </c>
      <c r="AN243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Elo]],NA())),AN242))</f>
        <v>2029.2197655607163</v>
      </c>
      <c r="AO243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Elo]],NA())),AO242))</f>
        <v>1985.5996139249264</v>
      </c>
    </row>
    <row r="244" spans="1:41" ht="13">
      <c r="A244" s="65">
        <f>GameData[Game Number]</f>
        <v>241</v>
      </c>
      <c r="B244" s="66" t="str">
        <f>GameData[Winner]</f>
        <v>Jon</v>
      </c>
      <c r="C244" s="66">
        <f ca="1">IFERROR(IF(ROW()&gt;ROW(EloDataCalc[#Headers])+1,_xlfn.IFNA(LOOKUP(2,1/($B$4:INDIRECT("$B"&amp;(ROW()-1))=EloDataCalc[[#This Row],[Winner]]),EloDataCalc[Game Number]),0),0),0)</f>
        <v>208</v>
      </c>
      <c r="D244" s="66">
        <f ca="1">IFERROR(IF(ROW()&gt;ROW(EloDataCalc[#Headers])+1,_xlfn.IFNA(LOOKUP(2,1/($J$4:INDIRECT("$K"&amp;(ROW()-1))=EloDataCalc[[#This Row],[Winner]]),EloDataCalc[Game Number]),0),0),0)</f>
        <v>228</v>
      </c>
      <c r="E244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1948.374948912533</v>
      </c>
      <c r="F244" s="66">
        <f ca="1">10^(EloDataCalc[Winner Last ELO]/400)</f>
        <v>74291.199806318065</v>
      </c>
      <c r="G244" s="68">
        <f ca="1">EloDataCalc[Winner Rating]/(EloDataCalc[Winner Rating]+EloDataCalc[Loser Rating])</f>
        <v>0.36041978382591466</v>
      </c>
      <c r="H244" s="16">
        <f ca="1">+kFactor[]*(1-EloDataCalc[Winner Expected Score])</f>
        <v>19.18740648522256</v>
      </c>
      <c r="I244" s="21">
        <f ca="1">EloDataCalc[Winner Last ELO]+EloDataCalc[[#This Row],[Winner Elo Change]]</f>
        <v>1967.5623553977555</v>
      </c>
      <c r="J244" s="66" t="str">
        <f>GameData[Loser]</f>
        <v>L - Joe</v>
      </c>
      <c r="K244" s="66">
        <f ca="1">IFERROR(IF(ROW()&gt;ROW(EloDataCalc[#Headers])+1,_xlfn.IFNA(LOOKUP(2,1/($B$4:INDIRECT("$B"&amp;(ROW()-1))=EloDataCalc[[#This Row],[Loser]]),EloDataCalc[Game Number]),0),0),0)</f>
        <v>239</v>
      </c>
      <c r="L244" s="66">
        <f ca="1">IFERROR(IF(ROW()&gt;ROW(EloDataCalc[#Headers])+1,_xlfn.IFNA(LOOKUP(2,1/($J$4:INDIRECT("$K"&amp;(ROW()-1))=EloDataCalc[[#This Row],[Loser]]),EloDataCalc[Game Number]),0),0),0)</f>
        <v>0</v>
      </c>
      <c r="M244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2048.0095087574928</v>
      </c>
      <c r="N244" s="66">
        <f ca="1">10^(EloDataCalc[Loser Last ELO]/400)</f>
        <v>131832.88976974486</v>
      </c>
      <c r="O244" s="68">
        <f ca="1">EloDataCalc[Loser Rating]/(EloDataCalc[Winner Rating]+EloDataCalc[Loser Rating])</f>
        <v>0.63958021617408534</v>
      </c>
      <c r="P244" s="16">
        <f ca="1">kFactor[]*(0-EloDataCalc[Loser Expected Score])</f>
        <v>-19.18740648522256</v>
      </c>
      <c r="Q244" s="21">
        <f ca="1">EloDataCalc[Loser Last ELO]+EloDataCalc[[#This Row],[Loser Elo Change]]</f>
        <v>2028.8221022722703</v>
      </c>
      <c r="R244" s="4"/>
      <c r="T244" s="56">
        <f ca="1">IF(ROW()=ROW(Elos[[#Headers],[Selected Player Elo Change]])+1,2000,HLOOKUP(PlayerDashPlayer,Elos[#All],ROW()-1,FALSE))</f>
        <v>2209.3318085011151</v>
      </c>
      <c r="U244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Elo]],NA())),U243))</f>
        <v>2209.3318085011151</v>
      </c>
      <c r="V244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Elo]],NA())),V243))</f>
        <v>2209.3318085011151</v>
      </c>
      <c r="W244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Elo]],NA())),W243))</f>
        <v>1989.5717575143719</v>
      </c>
      <c r="X244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Elo]],NA())),X243))</f>
        <v>2155.7620213338223</v>
      </c>
      <c r="Y244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Elo]],NA())),Y243))</f>
        <v>1985.5733875802121</v>
      </c>
      <c r="Z244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Elo]],NA())),Z243))</f>
        <v>2010.8194463630584</v>
      </c>
      <c r="AA244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Elo]],NA())),AA243))</f>
        <v>1954.093173471314</v>
      </c>
      <c r="AB244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Elo]],NA())),AB243))</f>
        <v>2098.9800701620511</v>
      </c>
      <c r="AC244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Elo]],NA())),AC243))</f>
        <v>1912.8862097597939</v>
      </c>
      <c r="AD244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Elo]],NA())),AD243))</f>
        <v>1845.1591631812148</v>
      </c>
      <c r="AE244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Elo]],NA())),AE243))</f>
        <v>1961.6141262500139</v>
      </c>
      <c r="AF244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Elo]],NA())),AF243))</f>
        <v>1969.7366724398109</v>
      </c>
      <c r="AG244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Elo]],NA())),AG243))</f>
        <v>1910.0178210679301</v>
      </c>
      <c r="AH244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Elo]],NA())),AH243))</f>
        <v>2027.5275221968514</v>
      </c>
      <c r="AI244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Elo]],NA())),AI243))</f>
        <v>1929.7026484469404</v>
      </c>
      <c r="AJ244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Elo]],NA())),AJ243))</f>
        <v>2000.1952605247079</v>
      </c>
      <c r="AK244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Elo]],NA())),AK243))</f>
        <v>2043.4204760413884</v>
      </c>
      <c r="AL244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Elo]],NA())),AL243))</f>
        <v>1967.5623553977555</v>
      </c>
      <c r="AM244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Elo]],NA())),AM243))</f>
        <v>1984.4045980097367</v>
      </c>
      <c r="AN244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Elo]],NA())),AN243))</f>
        <v>2029.2197655607163</v>
      </c>
      <c r="AO244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Elo]],NA())),AO243))</f>
        <v>1985.5996139249264</v>
      </c>
    </row>
    <row r="245" spans="1:41" ht="13">
      <c r="A245" s="65">
        <f>GameData[Game Number]</f>
        <v>242</v>
      </c>
      <c r="B245" s="66" t="str">
        <f>GameData[Winner]</f>
        <v>Ricky</v>
      </c>
      <c r="C245" s="66">
        <f ca="1">IFERROR(IF(ROW()&gt;ROW(EloDataCalc[#Headers])+1,_xlfn.IFNA(LOOKUP(2,1/($B$4:INDIRECT("$B"&amp;(ROW()-1))=EloDataCalc[[#This Row],[Winner]]),EloDataCalc[Game Number]),0),0),0)</f>
        <v>226</v>
      </c>
      <c r="D245" s="66">
        <f ca="1">IFERROR(IF(ROW()&gt;ROW(EloDataCalc[#Headers])+1,_xlfn.IFNA(LOOKUP(2,1/($J$4:INDIRECT("$K"&amp;(ROW()-1))=EloDataCalc[[#This Row],[Winner]]),EloDataCalc[Game Number]),0),0),0)</f>
        <v>223</v>
      </c>
      <c r="E245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2209.3318085011151</v>
      </c>
      <c r="F245" s="66">
        <f ca="1">10^(EloDataCalc[Winner Last ELO]/400)</f>
        <v>333679.49629700079</v>
      </c>
      <c r="G245" s="68">
        <f ca="1">EloDataCalc[Winner Rating]/(EloDataCalc[Winner Rating]+EloDataCalc[Loser Rating])</f>
        <v>0.77989258879871159</v>
      </c>
      <c r="H245" s="16">
        <f ca="1">+kFactor[]*(1-EloDataCalc[Winner Expected Score])</f>
        <v>6.6032223360386517</v>
      </c>
      <c r="I245" s="21">
        <f ca="1">EloDataCalc[Winner Last ELO]+EloDataCalc[[#This Row],[Winner Elo Change]]</f>
        <v>2215.9350308371536</v>
      </c>
      <c r="J245" s="66" t="str">
        <f>GameData[Loser]</f>
        <v>Jim</v>
      </c>
      <c r="K245" s="66">
        <f ca="1">IFERROR(IF(ROW()&gt;ROW(EloDataCalc[#Headers])+1,_xlfn.IFNA(LOOKUP(2,1/($B$4:INDIRECT("$B"&amp;(ROW()-1))=EloDataCalc[[#This Row],[Loser]]),EloDataCalc[Game Number]),0),0),0)</f>
        <v>223</v>
      </c>
      <c r="L245" s="66">
        <f ca="1">IFERROR(IF(ROW()&gt;ROW(EloDataCalc[#Headers])+1,_xlfn.IFNA(LOOKUP(2,1/($J$4:INDIRECT("$K"&amp;(ROW()-1))=EloDataCalc[[#This Row],[Loser]]),EloDataCalc[Game Number]),0),0),0)</f>
        <v>200</v>
      </c>
      <c r="M245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1989.5717575143719</v>
      </c>
      <c r="N245" s="66">
        <f ca="1">10^(EloDataCalc[Loser Last ELO]/400)</f>
        <v>94173.647955819746</v>
      </c>
      <c r="O245" s="68">
        <f ca="1">EloDataCalc[Loser Rating]/(EloDataCalc[Winner Rating]+EloDataCalc[Loser Rating])</f>
        <v>0.22010741120128843</v>
      </c>
      <c r="P245" s="16">
        <f ca="1">kFactor[]*(0-EloDataCalc[Loser Expected Score])</f>
        <v>-6.6032223360386526</v>
      </c>
      <c r="Q245" s="21">
        <f ca="1">EloDataCalc[Loser Last ELO]+EloDataCalc[[#This Row],[Loser Elo Change]]</f>
        <v>1982.9685351783332</v>
      </c>
      <c r="R245" s="4"/>
      <c r="T245" s="56">
        <f ca="1">IF(ROW()=ROW(Elos[[#Headers],[Selected Player Elo Change]])+1,2000,HLOOKUP(PlayerDashPlayer,Elos[#All],ROW()-1,FALSE))</f>
        <v>2215.9350308371536</v>
      </c>
      <c r="U245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Elo]],NA())),U244))</f>
        <v>2215.9350308371536</v>
      </c>
      <c r="V245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Elo]],NA())),V244))</f>
        <v>2215.9350308371536</v>
      </c>
      <c r="W245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Elo]],NA())),W244))</f>
        <v>1982.9685351783332</v>
      </c>
      <c r="X245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Elo]],NA())),X244))</f>
        <v>2155.7620213338223</v>
      </c>
      <c r="Y245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Elo]],NA())),Y244))</f>
        <v>1985.5733875802121</v>
      </c>
      <c r="Z245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Elo]],NA())),Z244))</f>
        <v>2010.8194463630584</v>
      </c>
      <c r="AA245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Elo]],NA())),AA244))</f>
        <v>1954.093173471314</v>
      </c>
      <c r="AB245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Elo]],NA())),AB244))</f>
        <v>2098.9800701620511</v>
      </c>
      <c r="AC245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Elo]],NA())),AC244))</f>
        <v>1912.8862097597939</v>
      </c>
      <c r="AD245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Elo]],NA())),AD244))</f>
        <v>1845.1591631812148</v>
      </c>
      <c r="AE245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Elo]],NA())),AE244))</f>
        <v>1961.6141262500139</v>
      </c>
      <c r="AF245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Elo]],NA())),AF244))</f>
        <v>1969.7366724398109</v>
      </c>
      <c r="AG245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Elo]],NA())),AG244))</f>
        <v>1910.0178210679301</v>
      </c>
      <c r="AH245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Elo]],NA())),AH244))</f>
        <v>2027.5275221968514</v>
      </c>
      <c r="AI245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Elo]],NA())),AI244))</f>
        <v>1929.7026484469404</v>
      </c>
      <c r="AJ245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Elo]],NA())),AJ244))</f>
        <v>2000.1952605247079</v>
      </c>
      <c r="AK245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Elo]],NA())),AK244))</f>
        <v>2043.4204760413884</v>
      </c>
      <c r="AL245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Elo]],NA())),AL244))</f>
        <v>1967.5623553977555</v>
      </c>
      <c r="AM245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Elo]],NA())),AM244))</f>
        <v>1984.4045980097367</v>
      </c>
      <c r="AN245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Elo]],NA())),AN244))</f>
        <v>2029.2197655607163</v>
      </c>
      <c r="AO245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Elo]],NA())),AO244))</f>
        <v>1985.5996139249264</v>
      </c>
    </row>
    <row r="246" spans="1:41" ht="13">
      <c r="A246" s="65">
        <f>GameData[Game Number]</f>
        <v>243</v>
      </c>
      <c r="B246" s="66" t="str">
        <f>GameData[Winner]</f>
        <v>Ricky</v>
      </c>
      <c r="C246" s="66">
        <f ca="1">IFERROR(IF(ROW()&gt;ROW(EloDataCalc[#Headers])+1,_xlfn.IFNA(LOOKUP(2,1/($B$4:INDIRECT("$B"&amp;(ROW()-1))=EloDataCalc[[#This Row],[Winner]]),EloDataCalc[Game Number]),0),0),0)</f>
        <v>242</v>
      </c>
      <c r="D246" s="66">
        <f ca="1">IFERROR(IF(ROW()&gt;ROW(EloDataCalc[#Headers])+1,_xlfn.IFNA(LOOKUP(2,1/($J$4:INDIRECT("$K"&amp;(ROW()-1))=EloDataCalc[[#This Row],[Winner]]),EloDataCalc[Game Number]),0),0),0)</f>
        <v>223</v>
      </c>
      <c r="E246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2215.9350308371536</v>
      </c>
      <c r="F246" s="66">
        <f ca="1">10^(EloDataCalc[Winner Last ELO]/400)</f>
        <v>346607.19769465539</v>
      </c>
      <c r="G246" s="68">
        <f ca="1">EloDataCalc[Winner Rating]/(EloDataCalc[Winner Rating]+EloDataCalc[Loser Rating])</f>
        <v>0.7926646888623885</v>
      </c>
      <c r="H246" s="16">
        <f ca="1">+kFactor[]*(1-EloDataCalc[Winner Expected Score])</f>
        <v>6.2200593341283454</v>
      </c>
      <c r="I246" s="21">
        <f ca="1">EloDataCalc[Winner Last ELO]+EloDataCalc[[#This Row],[Winner Elo Change]]</f>
        <v>2222.1550901712822</v>
      </c>
      <c r="J246" s="66" t="str">
        <f>GameData[Loser]</f>
        <v>Jim</v>
      </c>
      <c r="K246" s="66">
        <f ca="1">IFERROR(IF(ROW()&gt;ROW(EloDataCalc[#Headers])+1,_xlfn.IFNA(LOOKUP(2,1/($B$4:INDIRECT("$B"&amp;(ROW()-1))=EloDataCalc[[#This Row],[Loser]]),EloDataCalc[Game Number]),0),0),0)</f>
        <v>223</v>
      </c>
      <c r="L246" s="66">
        <f ca="1">IFERROR(IF(ROW()&gt;ROW(EloDataCalc[#Headers])+1,_xlfn.IFNA(LOOKUP(2,1/($J$4:INDIRECT("$K"&amp;(ROW()-1))=EloDataCalc[[#This Row],[Loser]]),EloDataCalc[Game Number]),0),0),0)</f>
        <v>242</v>
      </c>
      <c r="M246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1982.9685351783332</v>
      </c>
      <c r="N246" s="66">
        <f ca="1">10^(EloDataCalc[Loser Last ELO]/400)</f>
        <v>90661.173868731537</v>
      </c>
      <c r="O246" s="68">
        <f ca="1">EloDataCalc[Loser Rating]/(EloDataCalc[Winner Rating]+EloDataCalc[Loser Rating])</f>
        <v>0.2073353111376115</v>
      </c>
      <c r="P246" s="16">
        <f ca="1">kFactor[]*(0-EloDataCalc[Loser Expected Score])</f>
        <v>-6.2200593341283454</v>
      </c>
      <c r="Q246" s="21">
        <f ca="1">EloDataCalc[Loser Last ELO]+EloDataCalc[[#This Row],[Loser Elo Change]]</f>
        <v>1976.7484758442049</v>
      </c>
      <c r="R246" s="4"/>
      <c r="T246" s="56">
        <f ca="1">IF(ROW()=ROW(Elos[[#Headers],[Selected Player Elo Change]])+1,2000,HLOOKUP(PlayerDashPlayer,Elos[#All],ROW()-1,FALSE))</f>
        <v>2222.1550901712822</v>
      </c>
      <c r="U246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Elo]],NA())),U245))</f>
        <v>2222.1550901712822</v>
      </c>
      <c r="V246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Elo]],NA())),V245))</f>
        <v>2222.1550901712822</v>
      </c>
      <c r="W246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Elo]],NA())),W245))</f>
        <v>1976.7484758442049</v>
      </c>
      <c r="X246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Elo]],NA())),X245))</f>
        <v>2155.7620213338223</v>
      </c>
      <c r="Y246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Elo]],NA())),Y245))</f>
        <v>1985.5733875802121</v>
      </c>
      <c r="Z246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Elo]],NA())),Z245))</f>
        <v>2010.8194463630584</v>
      </c>
      <c r="AA246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Elo]],NA())),AA245))</f>
        <v>1954.093173471314</v>
      </c>
      <c r="AB246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Elo]],NA())),AB245))</f>
        <v>2098.9800701620511</v>
      </c>
      <c r="AC246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Elo]],NA())),AC245))</f>
        <v>1912.8862097597939</v>
      </c>
      <c r="AD246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Elo]],NA())),AD245))</f>
        <v>1845.1591631812148</v>
      </c>
      <c r="AE246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Elo]],NA())),AE245))</f>
        <v>1961.6141262500139</v>
      </c>
      <c r="AF246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Elo]],NA())),AF245))</f>
        <v>1969.7366724398109</v>
      </c>
      <c r="AG246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Elo]],NA())),AG245))</f>
        <v>1910.0178210679301</v>
      </c>
      <c r="AH246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Elo]],NA())),AH245))</f>
        <v>2027.5275221968514</v>
      </c>
      <c r="AI246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Elo]],NA())),AI245))</f>
        <v>1929.7026484469404</v>
      </c>
      <c r="AJ246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Elo]],NA())),AJ245))</f>
        <v>2000.1952605247079</v>
      </c>
      <c r="AK246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Elo]],NA())),AK245))</f>
        <v>2043.4204760413884</v>
      </c>
      <c r="AL246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Elo]],NA())),AL245))</f>
        <v>1967.5623553977555</v>
      </c>
      <c r="AM246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Elo]],NA())),AM245))</f>
        <v>1984.4045980097367</v>
      </c>
      <c r="AN246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Elo]],NA())),AN245))</f>
        <v>2029.2197655607163</v>
      </c>
      <c r="AO246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Elo]],NA())),AO245))</f>
        <v>1985.5996139249264</v>
      </c>
    </row>
    <row r="247" spans="1:41" ht="13">
      <c r="A247" s="65">
        <f>GameData[Game Number]</f>
        <v>244</v>
      </c>
      <c r="B247" s="66" t="str">
        <f>GameData[Winner]</f>
        <v>Ricky</v>
      </c>
      <c r="C247" s="66">
        <f ca="1">IFERROR(IF(ROW()&gt;ROW(EloDataCalc[#Headers])+1,_xlfn.IFNA(LOOKUP(2,1/($B$4:INDIRECT("$B"&amp;(ROW()-1))=EloDataCalc[[#This Row],[Winner]]),EloDataCalc[Game Number]),0),0),0)</f>
        <v>243</v>
      </c>
      <c r="D247" s="66">
        <f ca="1">IFERROR(IF(ROW()&gt;ROW(EloDataCalc[#Headers])+1,_xlfn.IFNA(LOOKUP(2,1/($J$4:INDIRECT("$K"&amp;(ROW()-1))=EloDataCalc[[#This Row],[Winner]]),EloDataCalc[Game Number]),0),0),0)</f>
        <v>223</v>
      </c>
      <c r="E247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2222.1550901712822</v>
      </c>
      <c r="F247" s="66">
        <f ca="1">10^(EloDataCalc[Winner Last ELO]/400)</f>
        <v>359242.5127446524</v>
      </c>
      <c r="G247" s="68">
        <f ca="1">EloDataCalc[Winner Rating]/(EloDataCalc[Winner Rating]+EloDataCalc[Loser Rating])</f>
        <v>0.80418736574837502</v>
      </c>
      <c r="H247" s="16">
        <f ca="1">+kFactor[]*(1-EloDataCalc[Winner Expected Score])</f>
        <v>5.8743790275487493</v>
      </c>
      <c r="I247" s="21">
        <f ca="1">EloDataCalc[Winner Last ELO]+EloDataCalc[[#This Row],[Winner Elo Change]]</f>
        <v>2228.0294691988311</v>
      </c>
      <c r="J247" s="66" t="str">
        <f>GameData[Loser]</f>
        <v>Jim</v>
      </c>
      <c r="K247" s="66">
        <f ca="1">IFERROR(IF(ROW()&gt;ROW(EloDataCalc[#Headers])+1,_xlfn.IFNA(LOOKUP(2,1/($B$4:INDIRECT("$B"&amp;(ROW()-1))=EloDataCalc[[#This Row],[Loser]]),EloDataCalc[Game Number]),0),0),0)</f>
        <v>223</v>
      </c>
      <c r="L247" s="66">
        <f ca="1">IFERROR(IF(ROW()&gt;ROW(EloDataCalc[#Headers])+1,_xlfn.IFNA(LOOKUP(2,1/($J$4:INDIRECT("$K"&amp;(ROW()-1))=EloDataCalc[[#This Row],[Loser]]),EloDataCalc[Game Number]),0),0),0)</f>
        <v>243</v>
      </c>
      <c r="M247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1976.7484758442049</v>
      </c>
      <c r="N247" s="66">
        <f ca="1">10^(EloDataCalc[Loser Last ELO]/400)</f>
        <v>87472.42962495581</v>
      </c>
      <c r="O247" s="68">
        <f ca="1">EloDataCalc[Loser Rating]/(EloDataCalc[Winner Rating]+EloDataCalc[Loser Rating])</f>
        <v>0.19581263425162496</v>
      </c>
      <c r="P247" s="16">
        <f ca="1">kFactor[]*(0-EloDataCalc[Loser Expected Score])</f>
        <v>-5.8743790275487484</v>
      </c>
      <c r="Q247" s="21">
        <f ca="1">EloDataCalc[Loser Last ELO]+EloDataCalc[[#This Row],[Loser Elo Change]]</f>
        <v>1970.8740968166562</v>
      </c>
      <c r="R247" s="4"/>
      <c r="T247" s="56">
        <f ca="1">IF(ROW()=ROW(Elos[[#Headers],[Selected Player Elo Change]])+1,2000,HLOOKUP(PlayerDashPlayer,Elos[#All],ROW()-1,FALSE))</f>
        <v>2228.0294691988311</v>
      </c>
      <c r="U247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Elo]],NA())),U246))</f>
        <v>2228.0294691988311</v>
      </c>
      <c r="V247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Elo]],NA())),V246))</f>
        <v>2228.0294691988311</v>
      </c>
      <c r="W247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Elo]],NA())),W246))</f>
        <v>1970.8740968166562</v>
      </c>
      <c r="X247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Elo]],NA())),X246))</f>
        <v>2155.7620213338223</v>
      </c>
      <c r="Y247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Elo]],NA())),Y246))</f>
        <v>1985.5733875802121</v>
      </c>
      <c r="Z247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Elo]],NA())),Z246))</f>
        <v>2010.8194463630584</v>
      </c>
      <c r="AA247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Elo]],NA())),AA246))</f>
        <v>1954.093173471314</v>
      </c>
      <c r="AB247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Elo]],NA())),AB246))</f>
        <v>2098.9800701620511</v>
      </c>
      <c r="AC247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Elo]],NA())),AC246))</f>
        <v>1912.8862097597939</v>
      </c>
      <c r="AD247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Elo]],NA())),AD246))</f>
        <v>1845.1591631812148</v>
      </c>
      <c r="AE247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Elo]],NA())),AE246))</f>
        <v>1961.6141262500139</v>
      </c>
      <c r="AF247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Elo]],NA())),AF246))</f>
        <v>1969.7366724398109</v>
      </c>
      <c r="AG247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Elo]],NA())),AG246))</f>
        <v>1910.0178210679301</v>
      </c>
      <c r="AH247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Elo]],NA())),AH246))</f>
        <v>2027.5275221968514</v>
      </c>
      <c r="AI247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Elo]],NA())),AI246))</f>
        <v>1929.7026484469404</v>
      </c>
      <c r="AJ247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Elo]],NA())),AJ246))</f>
        <v>2000.1952605247079</v>
      </c>
      <c r="AK247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Elo]],NA())),AK246))</f>
        <v>2043.4204760413884</v>
      </c>
      <c r="AL247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Elo]],NA())),AL246))</f>
        <v>1967.5623553977555</v>
      </c>
      <c r="AM247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Elo]],NA())),AM246))</f>
        <v>1984.4045980097367</v>
      </c>
      <c r="AN247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Elo]],NA())),AN246))</f>
        <v>2029.2197655607163</v>
      </c>
      <c r="AO247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Elo]],NA())),AO246))</f>
        <v>1985.5996139249264</v>
      </c>
    </row>
    <row r="248" spans="1:41" ht="13">
      <c r="A248" s="65">
        <f>GameData[Game Number]</f>
        <v>245</v>
      </c>
      <c r="B248" s="66" t="str">
        <f>GameData[Winner]</f>
        <v>Ricky</v>
      </c>
      <c r="C248" s="66">
        <f ca="1">IFERROR(IF(ROW()&gt;ROW(EloDataCalc[#Headers])+1,_xlfn.IFNA(LOOKUP(2,1/($B$4:INDIRECT("$B"&amp;(ROW()-1))=EloDataCalc[[#This Row],[Winner]]),EloDataCalc[Game Number]),0),0),0)</f>
        <v>244</v>
      </c>
      <c r="D248" s="66">
        <f ca="1">IFERROR(IF(ROW()&gt;ROW(EloDataCalc[#Headers])+1,_xlfn.IFNA(LOOKUP(2,1/($J$4:INDIRECT("$K"&amp;(ROW()-1))=EloDataCalc[[#This Row],[Winner]]),EloDataCalc[Game Number]),0),0),0)</f>
        <v>223</v>
      </c>
      <c r="E248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2228.0294691988311</v>
      </c>
      <c r="F248" s="66">
        <f ca="1">10^(EloDataCalc[Winner Last ELO]/400)</f>
        <v>371598.26106464979</v>
      </c>
      <c r="G248" s="68">
        <f ca="1">EloDataCalc[Winner Rating]/(EloDataCalc[Winner Rating]+EloDataCalc[Loser Rating])</f>
        <v>0.8146186926937794</v>
      </c>
      <c r="H248" s="16">
        <f ca="1">+kFactor[]*(1-EloDataCalc[Winner Expected Score])</f>
        <v>5.5614392191866182</v>
      </c>
      <c r="I248" s="21">
        <f ca="1">EloDataCalc[Winner Last ELO]+EloDataCalc[[#This Row],[Winner Elo Change]]</f>
        <v>2233.5909084180175</v>
      </c>
      <c r="J248" s="66" t="str">
        <f>GameData[Loser]</f>
        <v>Jim</v>
      </c>
      <c r="K248" s="66">
        <f ca="1">IFERROR(IF(ROW()&gt;ROW(EloDataCalc[#Headers])+1,_xlfn.IFNA(LOOKUP(2,1/($B$4:INDIRECT("$B"&amp;(ROW()-1))=EloDataCalc[[#This Row],[Loser]]),EloDataCalc[Game Number]),0),0),0)</f>
        <v>223</v>
      </c>
      <c r="L248" s="66">
        <f ca="1">IFERROR(IF(ROW()&gt;ROW(EloDataCalc[#Headers])+1,_xlfn.IFNA(LOOKUP(2,1/($J$4:INDIRECT("$K"&amp;(ROW()-1))=EloDataCalc[[#This Row],[Loser]]),EloDataCalc[Game Number]),0),0),0)</f>
        <v>244</v>
      </c>
      <c r="M248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1970.8740968166562</v>
      </c>
      <c r="N248" s="66">
        <f ca="1">10^(EloDataCalc[Loser Last ELO]/400)</f>
        <v>84563.946355179287</v>
      </c>
      <c r="O248" s="68">
        <f ca="1">EloDataCalc[Loser Rating]/(EloDataCalc[Winner Rating]+EloDataCalc[Loser Rating])</f>
        <v>0.18538130730622063</v>
      </c>
      <c r="P248" s="16">
        <f ca="1">kFactor[]*(0-EloDataCalc[Loser Expected Score])</f>
        <v>-5.5614392191866191</v>
      </c>
      <c r="Q248" s="21">
        <f ca="1">EloDataCalc[Loser Last ELO]+EloDataCalc[[#This Row],[Loser Elo Change]]</f>
        <v>1965.3126575974695</v>
      </c>
      <c r="R248" s="4"/>
      <c r="T248" s="56">
        <f ca="1">IF(ROW()=ROW(Elos[[#Headers],[Selected Player Elo Change]])+1,2000,HLOOKUP(PlayerDashPlayer,Elos[#All],ROW()-1,FALSE))</f>
        <v>2233.5909084180175</v>
      </c>
      <c r="U248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Elo]],NA())),U247))</f>
        <v>2233.5909084180175</v>
      </c>
      <c r="V248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Elo]],NA())),V247))</f>
        <v>2233.5909084180175</v>
      </c>
      <c r="W248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Elo]],NA())),W247))</f>
        <v>1965.3126575974695</v>
      </c>
      <c r="X248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Elo]],NA())),X247))</f>
        <v>2155.7620213338223</v>
      </c>
      <c r="Y248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Elo]],NA())),Y247))</f>
        <v>1985.5733875802121</v>
      </c>
      <c r="Z248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Elo]],NA())),Z247))</f>
        <v>2010.8194463630584</v>
      </c>
      <c r="AA248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Elo]],NA())),AA247))</f>
        <v>1954.093173471314</v>
      </c>
      <c r="AB248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Elo]],NA())),AB247))</f>
        <v>2098.9800701620511</v>
      </c>
      <c r="AC248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Elo]],NA())),AC247))</f>
        <v>1912.8862097597939</v>
      </c>
      <c r="AD248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Elo]],NA())),AD247))</f>
        <v>1845.1591631812148</v>
      </c>
      <c r="AE248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Elo]],NA())),AE247))</f>
        <v>1961.6141262500139</v>
      </c>
      <c r="AF248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Elo]],NA())),AF247))</f>
        <v>1969.7366724398109</v>
      </c>
      <c r="AG248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Elo]],NA())),AG247))</f>
        <v>1910.0178210679301</v>
      </c>
      <c r="AH248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Elo]],NA())),AH247))</f>
        <v>2027.5275221968514</v>
      </c>
      <c r="AI248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Elo]],NA())),AI247))</f>
        <v>1929.7026484469404</v>
      </c>
      <c r="AJ248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Elo]],NA())),AJ247))</f>
        <v>2000.1952605247079</v>
      </c>
      <c r="AK248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Elo]],NA())),AK247))</f>
        <v>2043.4204760413884</v>
      </c>
      <c r="AL248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Elo]],NA())),AL247))</f>
        <v>1967.5623553977555</v>
      </c>
      <c r="AM248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Elo]],NA())),AM247))</f>
        <v>1984.4045980097367</v>
      </c>
      <c r="AN248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Elo]],NA())),AN247))</f>
        <v>2029.2197655607163</v>
      </c>
      <c r="AO248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Elo]],NA())),AO247))</f>
        <v>1985.5996139249264</v>
      </c>
    </row>
    <row r="249" spans="1:41" ht="13">
      <c r="A249" s="65">
        <f>GameData[Game Number]</f>
        <v>246</v>
      </c>
      <c r="B249" s="66" t="str">
        <f>GameData[Winner]</f>
        <v>Jim</v>
      </c>
      <c r="C249" s="66">
        <f ca="1">IFERROR(IF(ROW()&gt;ROW(EloDataCalc[#Headers])+1,_xlfn.IFNA(LOOKUP(2,1/($B$4:INDIRECT("$B"&amp;(ROW()-1))=EloDataCalc[[#This Row],[Winner]]),EloDataCalc[Game Number]),0),0),0)</f>
        <v>223</v>
      </c>
      <c r="D249" s="66">
        <f ca="1">IFERROR(IF(ROW()&gt;ROW(EloDataCalc[#Headers])+1,_xlfn.IFNA(LOOKUP(2,1/($J$4:INDIRECT("$K"&amp;(ROW()-1))=EloDataCalc[[#This Row],[Winner]]),EloDataCalc[Game Number]),0),0),0)</f>
        <v>245</v>
      </c>
      <c r="E249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1965.3126575974695</v>
      </c>
      <c r="F249" s="66">
        <f ca="1">10^(EloDataCalc[Winner Last ELO]/400)</f>
        <v>81899.574227572841</v>
      </c>
      <c r="G249" s="68">
        <f ca="1">EloDataCalc[Winner Rating]/(EloDataCalc[Winner Rating]+EloDataCalc[Loser Rating])</f>
        <v>0.17590615755122491</v>
      </c>
      <c r="H249" s="16">
        <f ca="1">+kFactor[]*(1-EloDataCalc[Winner Expected Score])</f>
        <v>24.722815273463254</v>
      </c>
      <c r="I249" s="21">
        <f ca="1">EloDataCalc[Winner Last ELO]+EloDataCalc[[#This Row],[Winner Elo Change]]</f>
        <v>1990.0354728709328</v>
      </c>
      <c r="J249" s="66" t="str">
        <f>GameData[Loser]</f>
        <v>Ricky</v>
      </c>
      <c r="K249" s="66">
        <f ca="1">IFERROR(IF(ROW()&gt;ROW(EloDataCalc[#Headers])+1,_xlfn.IFNA(LOOKUP(2,1/($B$4:INDIRECT("$B"&amp;(ROW()-1))=EloDataCalc[[#This Row],[Loser]]),EloDataCalc[Game Number]),0),0),0)</f>
        <v>245</v>
      </c>
      <c r="L249" s="66">
        <f ca="1">IFERROR(IF(ROW()&gt;ROW(EloDataCalc[#Headers])+1,_xlfn.IFNA(LOOKUP(2,1/($J$4:INDIRECT("$K"&amp;(ROW()-1))=EloDataCalc[[#This Row],[Loser]]),EloDataCalc[Game Number]),0),0),0)</f>
        <v>223</v>
      </c>
      <c r="M249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2233.5909084180175</v>
      </c>
      <c r="N249" s="66">
        <f ca="1">10^(EloDataCalc[Loser Last ELO]/400)</f>
        <v>383687.16456366709</v>
      </c>
      <c r="O249" s="68">
        <f ca="1">EloDataCalc[Loser Rating]/(EloDataCalc[Winner Rating]+EloDataCalc[Loser Rating])</f>
        <v>0.82409384244877515</v>
      </c>
      <c r="P249" s="16">
        <f ca="1">kFactor[]*(0-EloDataCalc[Loser Expected Score])</f>
        <v>-24.722815273463254</v>
      </c>
      <c r="Q249" s="21">
        <f ca="1">EloDataCalc[Loser Last ELO]+EloDataCalc[[#This Row],[Loser Elo Change]]</f>
        <v>2208.8680931445542</v>
      </c>
      <c r="R249" s="4"/>
      <c r="T249" s="56">
        <f ca="1">IF(ROW()=ROW(Elos[[#Headers],[Selected Player Elo Change]])+1,2000,HLOOKUP(PlayerDashPlayer,Elos[#All],ROW()-1,FALSE))</f>
        <v>2208.8680931445542</v>
      </c>
      <c r="U249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Elo]],NA())),U248))</f>
        <v>2208.8680931445542</v>
      </c>
      <c r="V249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Elo]],NA())),V248))</f>
        <v>2208.8680931445542</v>
      </c>
      <c r="W249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Elo]],NA())),W248))</f>
        <v>1990.0354728709328</v>
      </c>
      <c r="X249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Elo]],NA())),X248))</f>
        <v>2155.7620213338223</v>
      </c>
      <c r="Y249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Elo]],NA())),Y248))</f>
        <v>1985.5733875802121</v>
      </c>
      <c r="Z249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Elo]],NA())),Z248))</f>
        <v>2010.8194463630584</v>
      </c>
      <c r="AA249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Elo]],NA())),AA248))</f>
        <v>1954.093173471314</v>
      </c>
      <c r="AB249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Elo]],NA())),AB248))</f>
        <v>2098.9800701620511</v>
      </c>
      <c r="AC249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Elo]],NA())),AC248))</f>
        <v>1912.8862097597939</v>
      </c>
      <c r="AD249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Elo]],NA())),AD248))</f>
        <v>1845.1591631812148</v>
      </c>
      <c r="AE249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Elo]],NA())),AE248))</f>
        <v>1961.6141262500139</v>
      </c>
      <c r="AF249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Elo]],NA())),AF248))</f>
        <v>1969.7366724398109</v>
      </c>
      <c r="AG249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Elo]],NA())),AG248))</f>
        <v>1910.0178210679301</v>
      </c>
      <c r="AH249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Elo]],NA())),AH248))</f>
        <v>2027.5275221968514</v>
      </c>
      <c r="AI249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Elo]],NA())),AI248))</f>
        <v>1929.7026484469404</v>
      </c>
      <c r="AJ249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Elo]],NA())),AJ248))</f>
        <v>2000.1952605247079</v>
      </c>
      <c r="AK249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Elo]],NA())),AK248))</f>
        <v>2043.4204760413884</v>
      </c>
      <c r="AL249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Elo]],NA())),AL248))</f>
        <v>1967.5623553977555</v>
      </c>
      <c r="AM249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Elo]],NA())),AM248))</f>
        <v>1984.4045980097367</v>
      </c>
      <c r="AN249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Elo]],NA())),AN248))</f>
        <v>2029.2197655607163</v>
      </c>
      <c r="AO249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Elo]],NA())),AO248))</f>
        <v>1985.5996139249264</v>
      </c>
    </row>
    <row r="250" spans="1:41" ht="13">
      <c r="A250" s="65">
        <f>GameData[Game Number]</f>
        <v>247</v>
      </c>
      <c r="B250" s="66" t="str">
        <f>GameData[Winner]</f>
        <v>Clayton</v>
      </c>
      <c r="C250" s="66">
        <f ca="1">IFERROR(IF(ROW()&gt;ROW(EloDataCalc[#Headers])+1,_xlfn.IFNA(LOOKUP(2,1/($B$4:INDIRECT("$B"&amp;(ROW()-1))=EloDataCalc[[#This Row],[Winner]]),EloDataCalc[Game Number]),0),0),0)</f>
        <v>238</v>
      </c>
      <c r="D250" s="66">
        <f ca="1">IFERROR(IF(ROW()&gt;ROW(EloDataCalc[#Headers])+1,_xlfn.IFNA(LOOKUP(2,1/($J$4:INDIRECT("$K"&amp;(ROW()-1))=EloDataCalc[[#This Row],[Winner]]),EloDataCalc[Game Number]),0),0),0)</f>
        <v>225</v>
      </c>
      <c r="E250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2098.9800701620511</v>
      </c>
      <c r="F250" s="66">
        <f ca="1">10^(EloDataCalc[Winner Last ELO]/400)</f>
        <v>176786.93866311442</v>
      </c>
      <c r="G250" s="68">
        <f ca="1">EloDataCalc[Winner Rating]/(EloDataCalc[Winner Rating]+EloDataCalc[Loser Rating])</f>
        <v>0.62421867252421104</v>
      </c>
      <c r="H250" s="16">
        <f ca="1">+kFactor[]*(1-EloDataCalc[Winner Expected Score])</f>
        <v>11.27343982427367</v>
      </c>
      <c r="I250" s="21">
        <f ca="1">EloDataCalc[Winner Last ELO]+EloDataCalc[[#This Row],[Winner Elo Change]]</f>
        <v>2110.2535099863248</v>
      </c>
      <c r="J250" s="66" t="str">
        <f>GameData[Loser]</f>
        <v>Joe</v>
      </c>
      <c r="K250" s="66">
        <f ca="1">IFERROR(IF(ROW()&gt;ROW(EloDataCalc[#Headers])+1,_xlfn.IFNA(LOOKUP(2,1/($B$4:INDIRECT("$B"&amp;(ROW()-1))=EloDataCalc[[#This Row],[Loser]]),EloDataCalc[Game Number]),0),0),0)</f>
        <v>240</v>
      </c>
      <c r="L250" s="66">
        <f ca="1">IFERROR(IF(ROW()&gt;ROW(EloDataCalc[#Headers])+1,_xlfn.IFNA(LOOKUP(2,1/($J$4:INDIRECT("$K"&amp;(ROW()-1))=EloDataCalc[[#This Row],[Loser]]),EloDataCalc[Game Number]),0),0),0)</f>
        <v>238</v>
      </c>
      <c r="M250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2010.8194463630584</v>
      </c>
      <c r="N250" s="66">
        <f ca="1">10^(EloDataCalc[Loser Last ELO]/400)</f>
        <v>106426.21474709144</v>
      </c>
      <c r="O250" s="68">
        <f ca="1">EloDataCalc[Loser Rating]/(EloDataCalc[Winner Rating]+EloDataCalc[Loser Rating])</f>
        <v>0.37578132747578902</v>
      </c>
      <c r="P250" s="16">
        <f ca="1">kFactor[]*(0-EloDataCalc[Loser Expected Score])</f>
        <v>-11.273439824273671</v>
      </c>
      <c r="Q250" s="21">
        <f ca="1">EloDataCalc[Loser Last ELO]+EloDataCalc[[#This Row],[Loser Elo Change]]</f>
        <v>1999.5460065387847</v>
      </c>
      <c r="R250" s="4"/>
      <c r="T250" s="56">
        <f ca="1">IF(ROW()=ROW(Elos[[#Headers],[Selected Player Elo Change]])+1,2000,HLOOKUP(PlayerDashPlayer,Elos[#All],ROW()-1,FALSE))</f>
        <v>2208.8680931445542</v>
      </c>
      <c r="U250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Elo]],NA())),U249))</f>
        <v>2208.8680931445542</v>
      </c>
      <c r="V250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Elo]],NA())),V249))</f>
        <v>2208.8680931445542</v>
      </c>
      <c r="W250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Elo]],NA())),W249))</f>
        <v>1990.0354728709328</v>
      </c>
      <c r="X250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Elo]],NA())),X249))</f>
        <v>2155.7620213338223</v>
      </c>
      <c r="Y250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Elo]],NA())),Y249))</f>
        <v>1985.5733875802121</v>
      </c>
      <c r="Z250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Elo]],NA())),Z249))</f>
        <v>1999.5460065387847</v>
      </c>
      <c r="AA250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Elo]],NA())),AA249))</f>
        <v>1954.093173471314</v>
      </c>
      <c r="AB250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Elo]],NA())),AB249))</f>
        <v>2110.2535099863248</v>
      </c>
      <c r="AC250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Elo]],NA())),AC249))</f>
        <v>1912.8862097597939</v>
      </c>
      <c r="AD250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Elo]],NA())),AD249))</f>
        <v>1845.1591631812148</v>
      </c>
      <c r="AE250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Elo]],NA())),AE249))</f>
        <v>1961.6141262500139</v>
      </c>
      <c r="AF250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Elo]],NA())),AF249))</f>
        <v>1969.7366724398109</v>
      </c>
      <c r="AG250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Elo]],NA())),AG249))</f>
        <v>1910.0178210679301</v>
      </c>
      <c r="AH250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Elo]],NA())),AH249))</f>
        <v>2027.5275221968514</v>
      </c>
      <c r="AI250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Elo]],NA())),AI249))</f>
        <v>1929.7026484469404</v>
      </c>
      <c r="AJ250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Elo]],NA())),AJ249))</f>
        <v>2000.1952605247079</v>
      </c>
      <c r="AK250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Elo]],NA())),AK249))</f>
        <v>2043.4204760413884</v>
      </c>
      <c r="AL250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Elo]],NA())),AL249))</f>
        <v>1967.5623553977555</v>
      </c>
      <c r="AM250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Elo]],NA())),AM249))</f>
        <v>1984.4045980097367</v>
      </c>
      <c r="AN250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Elo]],NA())),AN249))</f>
        <v>2029.2197655607163</v>
      </c>
      <c r="AO250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Elo]],NA())),AO249))</f>
        <v>1985.5996139249264</v>
      </c>
    </row>
    <row r="251" spans="1:41" ht="13">
      <c r="A251" s="65">
        <f>GameData[Game Number]</f>
        <v>248</v>
      </c>
      <c r="B251" s="66" t="str">
        <f>GameData[Winner]</f>
        <v>Clayton</v>
      </c>
      <c r="C251" s="66">
        <f ca="1">IFERROR(IF(ROW()&gt;ROW(EloDataCalc[#Headers])+1,_xlfn.IFNA(LOOKUP(2,1/($B$4:INDIRECT("$B"&amp;(ROW()-1))=EloDataCalc[[#This Row],[Winner]]),EloDataCalc[Game Number]),0),0),0)</f>
        <v>247</v>
      </c>
      <c r="D251" s="66">
        <f ca="1">IFERROR(IF(ROW()&gt;ROW(EloDataCalc[#Headers])+1,_xlfn.IFNA(LOOKUP(2,1/($J$4:INDIRECT("$K"&amp;(ROW()-1))=EloDataCalc[[#This Row],[Winner]]),EloDataCalc[Game Number]),0),0),0)</f>
        <v>225</v>
      </c>
      <c r="E251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2110.2535099863248</v>
      </c>
      <c r="F251" s="66">
        <f ca="1">10^(EloDataCalc[Winner Last ELO]/400)</f>
        <v>188639.99444662465</v>
      </c>
      <c r="G251" s="68">
        <f ca="1">EloDataCalc[Winner Rating]/(EloDataCalc[Winner Rating]+EloDataCalc[Loser Rating])</f>
        <v>0.82142115270506411</v>
      </c>
      <c r="H251" s="16">
        <f ca="1">+kFactor[]*(1-EloDataCalc[Winner Expected Score])</f>
        <v>5.3573654188480768</v>
      </c>
      <c r="I251" s="21">
        <f ca="1">EloDataCalc[Winner Last ELO]+EloDataCalc[[#This Row],[Winner Elo Change]]</f>
        <v>2115.6108754051729</v>
      </c>
      <c r="J251" s="66" t="str">
        <f>GameData[Loser]</f>
        <v>Jason T</v>
      </c>
      <c r="K251" s="66">
        <f ca="1">IFERROR(IF(ROW()&gt;ROW(EloDataCalc[#Headers])+1,_xlfn.IFNA(LOOKUP(2,1/($B$4:INDIRECT("$B"&amp;(ROW()-1))=EloDataCalc[[#This Row],[Loser]]),EloDataCalc[Game Number]),0),0),0)</f>
        <v>218</v>
      </c>
      <c r="L251" s="66">
        <f ca="1">IFERROR(IF(ROW()&gt;ROW(EloDataCalc[#Headers])+1,_xlfn.IFNA(LOOKUP(2,1/($J$4:INDIRECT("$K"&amp;(ROW()-1))=EloDataCalc[[#This Row],[Loser]]),EloDataCalc[Game Number]),0),0),0)</f>
        <v>239</v>
      </c>
      <c r="M251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1845.1591631812148</v>
      </c>
      <c r="N251" s="66">
        <f ca="1">10^(EloDataCalc[Loser Last ELO]/400)</f>
        <v>41010.768533369985</v>
      </c>
      <c r="O251" s="68">
        <f ca="1">EloDataCalc[Loser Rating]/(EloDataCalc[Winner Rating]+EloDataCalc[Loser Rating])</f>
        <v>0.17857884729493592</v>
      </c>
      <c r="P251" s="16">
        <f ca="1">kFactor[]*(0-EloDataCalc[Loser Expected Score])</f>
        <v>-5.3573654188480777</v>
      </c>
      <c r="Q251" s="21">
        <f ca="1">EloDataCalc[Loser Last ELO]+EloDataCalc[[#This Row],[Loser Elo Change]]</f>
        <v>1839.8017977623667</v>
      </c>
      <c r="R251" s="4"/>
      <c r="T251" s="56">
        <f ca="1">IF(ROW()=ROW(Elos[[#Headers],[Selected Player Elo Change]])+1,2000,HLOOKUP(PlayerDashPlayer,Elos[#All],ROW()-1,FALSE))</f>
        <v>2208.8680931445542</v>
      </c>
      <c r="U251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Elo]],NA())),U250))</f>
        <v>2208.8680931445542</v>
      </c>
      <c r="V251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Elo]],NA())),V250))</f>
        <v>2208.8680931445542</v>
      </c>
      <c r="W251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Elo]],NA())),W250))</f>
        <v>1990.0354728709328</v>
      </c>
      <c r="X251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Elo]],NA())),X250))</f>
        <v>2155.7620213338223</v>
      </c>
      <c r="Y251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Elo]],NA())),Y250))</f>
        <v>1985.5733875802121</v>
      </c>
      <c r="Z251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Elo]],NA())),Z250))</f>
        <v>1999.5460065387847</v>
      </c>
      <c r="AA251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Elo]],NA())),AA250))</f>
        <v>1954.093173471314</v>
      </c>
      <c r="AB251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Elo]],NA())),AB250))</f>
        <v>2115.6108754051729</v>
      </c>
      <c r="AC251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Elo]],NA())),AC250))</f>
        <v>1912.8862097597939</v>
      </c>
      <c r="AD251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Elo]],NA())),AD250))</f>
        <v>1839.8017977623667</v>
      </c>
      <c r="AE251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Elo]],NA())),AE250))</f>
        <v>1961.6141262500139</v>
      </c>
      <c r="AF251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Elo]],NA())),AF250))</f>
        <v>1969.7366724398109</v>
      </c>
      <c r="AG251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Elo]],NA())),AG250))</f>
        <v>1910.0178210679301</v>
      </c>
      <c r="AH251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Elo]],NA())),AH250))</f>
        <v>2027.5275221968514</v>
      </c>
      <c r="AI251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Elo]],NA())),AI250))</f>
        <v>1929.7026484469404</v>
      </c>
      <c r="AJ251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Elo]],NA())),AJ250))</f>
        <v>2000.1952605247079</v>
      </c>
      <c r="AK251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Elo]],NA())),AK250))</f>
        <v>2043.4204760413884</v>
      </c>
      <c r="AL251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Elo]],NA())),AL250))</f>
        <v>1967.5623553977555</v>
      </c>
      <c r="AM251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Elo]],NA())),AM250))</f>
        <v>1984.4045980097367</v>
      </c>
      <c r="AN251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Elo]],NA())),AN250))</f>
        <v>2029.2197655607163</v>
      </c>
      <c r="AO251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Elo]],NA())),AO250))</f>
        <v>1985.5996139249264</v>
      </c>
    </row>
    <row r="252" spans="1:41" ht="13">
      <c r="A252" s="65">
        <f>GameData[Game Number]</f>
        <v>249</v>
      </c>
      <c r="B252" s="66" t="str">
        <f>GameData[Winner]</f>
        <v>Jim</v>
      </c>
      <c r="C252" s="66">
        <f ca="1">IFERROR(IF(ROW()&gt;ROW(EloDataCalc[#Headers])+1,_xlfn.IFNA(LOOKUP(2,1/($B$4:INDIRECT("$B"&amp;(ROW()-1))=EloDataCalc[[#This Row],[Winner]]),EloDataCalc[Game Number]),0),0),0)</f>
        <v>246</v>
      </c>
      <c r="D252" s="66">
        <f ca="1">IFERROR(IF(ROW()&gt;ROW(EloDataCalc[#Headers])+1,_xlfn.IFNA(LOOKUP(2,1/($J$4:INDIRECT("$K"&amp;(ROW()-1))=EloDataCalc[[#This Row],[Winner]]),EloDataCalc[Game Number]),0),0),0)</f>
        <v>245</v>
      </c>
      <c r="E252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1990.0354728709328</v>
      </c>
      <c r="F252" s="66">
        <f ca="1">10^(EloDataCalc[Winner Last ELO]/400)</f>
        <v>94425.367155731947</v>
      </c>
      <c r="G252" s="68">
        <f ca="1">EloDataCalc[Winner Rating]/(EloDataCalc[Winner Rating]+EloDataCalc[Loser Rating])</f>
        <v>0.60923717652034315</v>
      </c>
      <c r="H252" s="16">
        <f ca="1">+kFactor[]*(1-EloDataCalc[Winner Expected Score])</f>
        <v>11.722884704389706</v>
      </c>
      <c r="I252" s="21">
        <f ca="1">EloDataCalc[Winner Last ELO]+EloDataCalc[[#This Row],[Winner Elo Change]]</f>
        <v>2001.7583575753226</v>
      </c>
      <c r="J252" s="66" t="str">
        <f>GameData[Loser]</f>
        <v>Dan</v>
      </c>
      <c r="K252" s="66">
        <f ca="1">IFERROR(IF(ROW()&gt;ROW(EloDataCalc[#Headers])+1,_xlfn.IFNA(LOOKUP(2,1/($B$4:INDIRECT("$B"&amp;(ROW()-1))=EloDataCalc[[#This Row],[Loser]]),EloDataCalc[Game Number]),0),0),0)</f>
        <v>37</v>
      </c>
      <c r="L252" s="66">
        <f ca="1">IFERROR(IF(ROW()&gt;ROW(EloDataCalc[#Headers])+1,_xlfn.IFNA(LOOKUP(2,1/($J$4:INDIRECT("$K"&amp;(ROW()-1))=EloDataCalc[[#This Row],[Loser]]),EloDataCalc[Game Number]),0),0),0)</f>
        <v>36</v>
      </c>
      <c r="M252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1912.8862097597939</v>
      </c>
      <c r="N252" s="66">
        <f ca="1">10^(EloDataCalc[Loser Last ELO]/400)</f>
        <v>60564.135774870927</v>
      </c>
      <c r="O252" s="68">
        <f ca="1">EloDataCalc[Loser Rating]/(EloDataCalc[Winner Rating]+EloDataCalc[Loser Rating])</f>
        <v>0.39076282347965685</v>
      </c>
      <c r="P252" s="16">
        <f ca="1">kFactor[]*(0-EloDataCalc[Loser Expected Score])</f>
        <v>-11.722884704389706</v>
      </c>
      <c r="Q252" s="21">
        <f ca="1">EloDataCalc[Loser Last ELO]+EloDataCalc[[#This Row],[Loser Elo Change]]</f>
        <v>1901.1633250554041</v>
      </c>
      <c r="R252" s="4"/>
      <c r="T252" s="56">
        <f ca="1">IF(ROW()=ROW(Elos[[#Headers],[Selected Player Elo Change]])+1,2000,HLOOKUP(PlayerDashPlayer,Elos[#All],ROW()-1,FALSE))</f>
        <v>2208.8680931445542</v>
      </c>
      <c r="U252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Elo]],NA())),U251))</f>
        <v>2208.8680931445542</v>
      </c>
      <c r="V252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Elo]],NA())),V251))</f>
        <v>2208.8680931445542</v>
      </c>
      <c r="W252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Elo]],NA())),W251))</f>
        <v>2001.7583575753226</v>
      </c>
      <c r="X252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Elo]],NA())),X251))</f>
        <v>2155.7620213338223</v>
      </c>
      <c r="Y252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Elo]],NA())),Y251))</f>
        <v>1985.5733875802121</v>
      </c>
      <c r="Z252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Elo]],NA())),Z251))</f>
        <v>1999.5460065387847</v>
      </c>
      <c r="AA252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Elo]],NA())),AA251))</f>
        <v>1954.093173471314</v>
      </c>
      <c r="AB252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Elo]],NA())),AB251))</f>
        <v>2115.6108754051729</v>
      </c>
      <c r="AC252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Elo]],NA())),AC251))</f>
        <v>1901.1633250554041</v>
      </c>
      <c r="AD252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Elo]],NA())),AD251))</f>
        <v>1839.8017977623667</v>
      </c>
      <c r="AE252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Elo]],NA())),AE251))</f>
        <v>1961.6141262500139</v>
      </c>
      <c r="AF252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Elo]],NA())),AF251))</f>
        <v>1969.7366724398109</v>
      </c>
      <c r="AG252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Elo]],NA())),AG251))</f>
        <v>1910.0178210679301</v>
      </c>
      <c r="AH252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Elo]],NA())),AH251))</f>
        <v>2027.5275221968514</v>
      </c>
      <c r="AI252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Elo]],NA())),AI251))</f>
        <v>1929.7026484469404</v>
      </c>
      <c r="AJ252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Elo]],NA())),AJ251))</f>
        <v>2000.1952605247079</v>
      </c>
      <c r="AK252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Elo]],NA())),AK251))</f>
        <v>2043.4204760413884</v>
      </c>
      <c r="AL252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Elo]],NA())),AL251))</f>
        <v>1967.5623553977555</v>
      </c>
      <c r="AM252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Elo]],NA())),AM251))</f>
        <v>1984.4045980097367</v>
      </c>
      <c r="AN252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Elo]],NA())),AN251))</f>
        <v>2029.2197655607163</v>
      </c>
      <c r="AO252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Elo]],NA())),AO251))</f>
        <v>1985.5996139249264</v>
      </c>
    </row>
    <row r="253" spans="1:41" ht="13">
      <c r="A253" s="65">
        <f>GameData[Game Number]</f>
        <v>250</v>
      </c>
      <c r="B253" s="66" t="str">
        <f>GameData[Winner]</f>
        <v>Dan</v>
      </c>
      <c r="C253" s="66">
        <f ca="1">IFERROR(IF(ROW()&gt;ROW(EloDataCalc[#Headers])+1,_xlfn.IFNA(LOOKUP(2,1/($B$4:INDIRECT("$B"&amp;(ROW()-1))=EloDataCalc[[#This Row],[Winner]]),EloDataCalc[Game Number]),0),0),0)</f>
        <v>37</v>
      </c>
      <c r="D253" s="66">
        <f ca="1">IFERROR(IF(ROW()&gt;ROW(EloDataCalc[#Headers])+1,_xlfn.IFNA(LOOKUP(2,1/($J$4:INDIRECT("$K"&amp;(ROW()-1))=EloDataCalc[[#This Row],[Winner]]),EloDataCalc[Game Number]),0),0),0)</f>
        <v>249</v>
      </c>
      <c r="E253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1901.1633250554041</v>
      </c>
      <c r="F253" s="66">
        <f ca="1">10^(EloDataCalc[Winner Last ELO]/400)</f>
        <v>56611.975837731188</v>
      </c>
      <c r="G253" s="68">
        <f ca="1">EloDataCalc[Winner Rating]/(EloDataCalc[Winner Rating]+EloDataCalc[Loser Rating])</f>
        <v>0.22540189153361545</v>
      </c>
      <c r="H253" s="16">
        <f ca="1">+kFactor[]*(1-EloDataCalc[Winner Expected Score])</f>
        <v>23.237943253991535</v>
      </c>
      <c r="I253" s="21">
        <f ca="1">EloDataCalc[Winner Last ELO]+EloDataCalc[[#This Row],[Winner Elo Change]]</f>
        <v>1924.4012683093956</v>
      </c>
      <c r="J253" s="66" t="str">
        <f>GameData[Loser]</f>
        <v>Clayton</v>
      </c>
      <c r="K253" s="66">
        <f ca="1">IFERROR(IF(ROW()&gt;ROW(EloDataCalc[#Headers])+1,_xlfn.IFNA(LOOKUP(2,1/($B$4:INDIRECT("$B"&amp;(ROW()-1))=EloDataCalc[[#This Row],[Loser]]),EloDataCalc[Game Number]),0),0),0)</f>
        <v>248</v>
      </c>
      <c r="L253" s="66">
        <f ca="1">IFERROR(IF(ROW()&gt;ROW(EloDataCalc[#Headers])+1,_xlfn.IFNA(LOOKUP(2,1/($J$4:INDIRECT("$K"&amp;(ROW()-1))=EloDataCalc[[#This Row],[Loser]]),EloDataCalc[Game Number]),0),0),0)</f>
        <v>225</v>
      </c>
      <c r="M253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2115.6108754051729</v>
      </c>
      <c r="N253" s="66">
        <f ca="1">10^(EloDataCalc[Loser Last ELO]/400)</f>
        <v>194548.18724940214</v>
      </c>
      <c r="O253" s="68">
        <f ca="1">EloDataCalc[Loser Rating]/(EloDataCalc[Winner Rating]+EloDataCalc[Loser Rating])</f>
        <v>0.77459810846638455</v>
      </c>
      <c r="P253" s="16">
        <f ca="1">kFactor[]*(0-EloDataCalc[Loser Expected Score])</f>
        <v>-23.237943253991535</v>
      </c>
      <c r="Q253" s="21">
        <f ca="1">EloDataCalc[Loser Last ELO]+EloDataCalc[[#This Row],[Loser Elo Change]]</f>
        <v>2092.3729321511814</v>
      </c>
      <c r="R253" s="4"/>
      <c r="T253" s="56">
        <f ca="1">IF(ROW()=ROW(Elos[[#Headers],[Selected Player Elo Change]])+1,2000,HLOOKUP(PlayerDashPlayer,Elos[#All],ROW()-1,FALSE))</f>
        <v>2208.8680931445542</v>
      </c>
      <c r="U253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Elo]],NA())),U252))</f>
        <v>2208.8680931445542</v>
      </c>
      <c r="V253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Elo]],NA())),V252))</f>
        <v>2208.8680931445542</v>
      </c>
      <c r="W253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Elo]],NA())),W252))</f>
        <v>2001.7583575753226</v>
      </c>
      <c r="X253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Elo]],NA())),X252))</f>
        <v>2155.7620213338223</v>
      </c>
      <c r="Y253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Elo]],NA())),Y252))</f>
        <v>1985.5733875802121</v>
      </c>
      <c r="Z253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Elo]],NA())),Z252))</f>
        <v>1999.5460065387847</v>
      </c>
      <c r="AA253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Elo]],NA())),AA252))</f>
        <v>1954.093173471314</v>
      </c>
      <c r="AB253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Elo]],NA())),AB252))</f>
        <v>2092.3729321511814</v>
      </c>
      <c r="AC253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Elo]],NA())),AC252))</f>
        <v>1924.4012683093956</v>
      </c>
      <c r="AD253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Elo]],NA())),AD252))</f>
        <v>1839.8017977623667</v>
      </c>
      <c r="AE253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Elo]],NA())),AE252))</f>
        <v>1961.6141262500139</v>
      </c>
      <c r="AF253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Elo]],NA())),AF252))</f>
        <v>1969.7366724398109</v>
      </c>
      <c r="AG253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Elo]],NA())),AG252))</f>
        <v>1910.0178210679301</v>
      </c>
      <c r="AH253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Elo]],NA())),AH252))</f>
        <v>2027.5275221968514</v>
      </c>
      <c r="AI253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Elo]],NA())),AI252))</f>
        <v>1929.7026484469404</v>
      </c>
      <c r="AJ253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Elo]],NA())),AJ252))</f>
        <v>2000.1952605247079</v>
      </c>
      <c r="AK253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Elo]],NA())),AK252))</f>
        <v>2043.4204760413884</v>
      </c>
      <c r="AL253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Elo]],NA())),AL252))</f>
        <v>1967.5623553977555</v>
      </c>
      <c r="AM253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Elo]],NA())),AM252))</f>
        <v>1984.4045980097367</v>
      </c>
      <c r="AN253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Elo]],NA())),AN252))</f>
        <v>2029.2197655607163</v>
      </c>
      <c r="AO253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Elo]],NA())),AO252))</f>
        <v>1985.5996139249264</v>
      </c>
    </row>
    <row r="254" spans="1:41" ht="13">
      <c r="A254" s="65">
        <f>GameData[Game Number]</f>
        <v>251</v>
      </c>
      <c r="B254" s="66" t="str">
        <f>GameData[Winner]</f>
        <v>Joe</v>
      </c>
      <c r="C254" s="66">
        <f ca="1">IFERROR(IF(ROW()&gt;ROW(EloDataCalc[#Headers])+1,_xlfn.IFNA(LOOKUP(2,1/($B$4:INDIRECT("$B"&amp;(ROW()-1))=EloDataCalc[[#This Row],[Winner]]),EloDataCalc[Game Number]),0),0),0)</f>
        <v>240</v>
      </c>
      <c r="D254" s="66">
        <f ca="1">IFERROR(IF(ROW()&gt;ROW(EloDataCalc[#Headers])+1,_xlfn.IFNA(LOOKUP(2,1/($J$4:INDIRECT("$K"&amp;(ROW()-1))=EloDataCalc[[#This Row],[Winner]]),EloDataCalc[Game Number]),0),0),0)</f>
        <v>247</v>
      </c>
      <c r="E254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1999.5460065387847</v>
      </c>
      <c r="F254" s="66">
        <f ca="1">10^(EloDataCalc[Winner Last ELO]/400)</f>
        <v>99739.001550729474</v>
      </c>
      <c r="G254" s="68">
        <f ca="1">EloDataCalc[Winner Rating]/(EloDataCalc[Winner Rating]+EloDataCalc[Loser Rating])</f>
        <v>0.52009738133701366</v>
      </c>
      <c r="H254" s="16">
        <f ca="1">+kFactor[]*(1-EloDataCalc[Winner Expected Score])</f>
        <v>14.397078559889589</v>
      </c>
      <c r="I254" s="21">
        <f ca="1">EloDataCalc[Winner Last ELO]+EloDataCalc[[#This Row],[Winner Elo Change]]</f>
        <v>2013.9430850986744</v>
      </c>
      <c r="J254" s="66" t="str">
        <f>GameData[Loser]</f>
        <v>Jason K</v>
      </c>
      <c r="K254" s="66">
        <f ca="1">IFERROR(IF(ROW()&gt;ROW(EloDataCalc[#Headers])+1,_xlfn.IFNA(LOOKUP(2,1/($B$4:INDIRECT("$B"&amp;(ROW()-1))=EloDataCalc[[#This Row],[Loser]]),EloDataCalc[Game Number]),0),0),0)</f>
        <v>231</v>
      </c>
      <c r="L254" s="66">
        <f ca="1">IFERROR(IF(ROW()&gt;ROW(EloDataCalc[#Headers])+1,_xlfn.IFNA(LOOKUP(2,1/($J$4:INDIRECT("$K"&amp;(ROW()-1))=EloDataCalc[[#This Row],[Loser]]),EloDataCalc[Game Number]),0),0),0)</f>
        <v>236</v>
      </c>
      <c r="M254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1985.5733875802121</v>
      </c>
      <c r="N254" s="66">
        <f ca="1">10^(EloDataCalc[Loser Last ELO]/400)</f>
        <v>92030.857575133778</v>
      </c>
      <c r="O254" s="68">
        <f ca="1">EloDataCalc[Loser Rating]/(EloDataCalc[Winner Rating]+EloDataCalc[Loser Rating])</f>
        <v>0.47990261866298645</v>
      </c>
      <c r="P254" s="16">
        <f ca="1">kFactor[]*(0-EloDataCalc[Loser Expected Score])</f>
        <v>-14.397078559889593</v>
      </c>
      <c r="Q254" s="21">
        <f ca="1">EloDataCalc[Loser Last ELO]+EloDataCalc[[#This Row],[Loser Elo Change]]</f>
        <v>1971.1763090203224</v>
      </c>
      <c r="R254" s="4"/>
      <c r="T254" s="56">
        <f ca="1">IF(ROW()=ROW(Elos[[#Headers],[Selected Player Elo Change]])+1,2000,HLOOKUP(PlayerDashPlayer,Elos[#All],ROW()-1,FALSE))</f>
        <v>2208.8680931445542</v>
      </c>
      <c r="U254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Elo]],NA())),U253))</f>
        <v>2208.8680931445542</v>
      </c>
      <c r="V254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Elo]],NA())),V253))</f>
        <v>2208.8680931445542</v>
      </c>
      <c r="W254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Elo]],NA())),W253))</f>
        <v>2001.7583575753226</v>
      </c>
      <c r="X254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Elo]],NA())),X253))</f>
        <v>2155.7620213338223</v>
      </c>
      <c r="Y254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Elo]],NA())),Y253))</f>
        <v>1971.1763090203224</v>
      </c>
      <c r="Z254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Elo]],NA())),Z253))</f>
        <v>2013.9430850986744</v>
      </c>
      <c r="AA254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Elo]],NA())),AA253))</f>
        <v>1954.093173471314</v>
      </c>
      <c r="AB254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Elo]],NA())),AB253))</f>
        <v>2092.3729321511814</v>
      </c>
      <c r="AC254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Elo]],NA())),AC253))</f>
        <v>1924.4012683093956</v>
      </c>
      <c r="AD254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Elo]],NA())),AD253))</f>
        <v>1839.8017977623667</v>
      </c>
      <c r="AE254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Elo]],NA())),AE253))</f>
        <v>1961.6141262500139</v>
      </c>
      <c r="AF254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Elo]],NA())),AF253))</f>
        <v>1969.7366724398109</v>
      </c>
      <c r="AG254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Elo]],NA())),AG253))</f>
        <v>1910.0178210679301</v>
      </c>
      <c r="AH254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Elo]],NA())),AH253))</f>
        <v>2027.5275221968514</v>
      </c>
      <c r="AI254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Elo]],NA())),AI253))</f>
        <v>1929.7026484469404</v>
      </c>
      <c r="AJ254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Elo]],NA())),AJ253))</f>
        <v>2000.1952605247079</v>
      </c>
      <c r="AK254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Elo]],NA())),AK253))</f>
        <v>2043.4204760413884</v>
      </c>
      <c r="AL254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Elo]],NA())),AL253))</f>
        <v>1967.5623553977555</v>
      </c>
      <c r="AM254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Elo]],NA())),AM253))</f>
        <v>1984.4045980097367</v>
      </c>
      <c r="AN254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Elo]],NA())),AN253))</f>
        <v>2029.2197655607163</v>
      </c>
      <c r="AO254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Elo]],NA())),AO253))</f>
        <v>1985.5996139249264</v>
      </c>
    </row>
    <row r="255" spans="1:41" ht="13">
      <c r="A255" s="65">
        <f>GameData[Game Number]</f>
        <v>252</v>
      </c>
      <c r="B255" s="66" t="str">
        <f>GameData[Winner]</f>
        <v>Jason K</v>
      </c>
      <c r="C255" s="66">
        <f ca="1">IFERROR(IF(ROW()&gt;ROW(EloDataCalc[#Headers])+1,_xlfn.IFNA(LOOKUP(2,1/($B$4:INDIRECT("$B"&amp;(ROW()-1))=EloDataCalc[[#This Row],[Winner]]),EloDataCalc[Game Number]),0),0),0)</f>
        <v>231</v>
      </c>
      <c r="D255" s="66">
        <f ca="1">IFERROR(IF(ROW()&gt;ROW(EloDataCalc[#Headers])+1,_xlfn.IFNA(LOOKUP(2,1/($J$4:INDIRECT("$K"&amp;(ROW()-1))=EloDataCalc[[#This Row],[Winner]]),EloDataCalc[Game Number]),0),0),0)</f>
        <v>251</v>
      </c>
      <c r="E255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1971.1763090203224</v>
      </c>
      <c r="F255" s="66">
        <f ca="1">10^(EloDataCalc[Winner Last ELO]/400)</f>
        <v>84711.188032828082</v>
      </c>
      <c r="G255" s="68">
        <f ca="1">EloDataCalc[Winner Rating]/(EloDataCalc[Winner Rating]+EloDataCalc[Loser Rating])</f>
        <v>0.6805395538284984</v>
      </c>
      <c r="H255" s="16">
        <f ca="1">+kFactor[]*(1-EloDataCalc[Winner Expected Score])</f>
        <v>9.5838133851450475</v>
      </c>
      <c r="I255" s="21">
        <f ca="1">EloDataCalc[Winner Last ELO]+EloDataCalc[[#This Row],[Winner Elo Change]]</f>
        <v>1980.7601224054674</v>
      </c>
      <c r="J255" s="66" t="str">
        <f>GameData[Loser]</f>
        <v>Jason T</v>
      </c>
      <c r="K255" s="66">
        <f ca="1">IFERROR(IF(ROW()&gt;ROW(EloDataCalc[#Headers])+1,_xlfn.IFNA(LOOKUP(2,1/($B$4:INDIRECT("$B"&amp;(ROW()-1))=EloDataCalc[[#This Row],[Loser]]),EloDataCalc[Game Number]),0),0),0)</f>
        <v>218</v>
      </c>
      <c r="L255" s="66">
        <f ca="1">IFERROR(IF(ROW()&gt;ROW(EloDataCalc[#Headers])+1,_xlfn.IFNA(LOOKUP(2,1/($J$4:INDIRECT("$K"&amp;(ROW()-1))=EloDataCalc[[#This Row],[Loser]]),EloDataCalc[Game Number]),0),0),0)</f>
        <v>248</v>
      </c>
      <c r="M255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1839.8017977623667</v>
      </c>
      <c r="N255" s="66">
        <f ca="1">10^(EloDataCalc[Loser Last ELO]/400)</f>
        <v>39765.321166776812</v>
      </c>
      <c r="O255" s="68">
        <f ca="1">EloDataCalc[Loser Rating]/(EloDataCalc[Winner Rating]+EloDataCalc[Loser Rating])</f>
        <v>0.31946044617150171</v>
      </c>
      <c r="P255" s="16">
        <f ca="1">kFactor[]*(0-EloDataCalc[Loser Expected Score])</f>
        <v>-9.5838133851450511</v>
      </c>
      <c r="Q255" s="21">
        <f ca="1">EloDataCalc[Loser Last ELO]+EloDataCalc[[#This Row],[Loser Elo Change]]</f>
        <v>1830.2179843772217</v>
      </c>
      <c r="R255" s="4"/>
      <c r="T255" s="56">
        <f ca="1">IF(ROW()=ROW(Elos[[#Headers],[Selected Player Elo Change]])+1,2000,HLOOKUP(PlayerDashPlayer,Elos[#All],ROW()-1,FALSE))</f>
        <v>2208.8680931445542</v>
      </c>
      <c r="U255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Elo]],NA())),U254))</f>
        <v>2208.8680931445542</v>
      </c>
      <c r="V255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Elo]],NA())),V254))</f>
        <v>2208.8680931445542</v>
      </c>
      <c r="W255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Elo]],NA())),W254))</f>
        <v>2001.7583575753226</v>
      </c>
      <c r="X255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Elo]],NA())),X254))</f>
        <v>2155.7620213338223</v>
      </c>
      <c r="Y255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Elo]],NA())),Y254))</f>
        <v>1980.7601224054674</v>
      </c>
      <c r="Z255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Elo]],NA())),Z254))</f>
        <v>2013.9430850986744</v>
      </c>
      <c r="AA255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Elo]],NA())),AA254))</f>
        <v>1954.093173471314</v>
      </c>
      <c r="AB255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Elo]],NA())),AB254))</f>
        <v>2092.3729321511814</v>
      </c>
      <c r="AC255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Elo]],NA())),AC254))</f>
        <v>1924.4012683093956</v>
      </c>
      <c r="AD255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Elo]],NA())),AD254))</f>
        <v>1830.2179843772217</v>
      </c>
      <c r="AE255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Elo]],NA())),AE254))</f>
        <v>1961.6141262500139</v>
      </c>
      <c r="AF255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Elo]],NA())),AF254))</f>
        <v>1969.7366724398109</v>
      </c>
      <c r="AG255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Elo]],NA())),AG254))</f>
        <v>1910.0178210679301</v>
      </c>
      <c r="AH255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Elo]],NA())),AH254))</f>
        <v>2027.5275221968514</v>
      </c>
      <c r="AI255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Elo]],NA())),AI254))</f>
        <v>1929.7026484469404</v>
      </c>
      <c r="AJ255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Elo]],NA())),AJ254))</f>
        <v>2000.1952605247079</v>
      </c>
      <c r="AK255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Elo]],NA())),AK254))</f>
        <v>2043.4204760413884</v>
      </c>
      <c r="AL255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Elo]],NA())),AL254))</f>
        <v>1967.5623553977555</v>
      </c>
      <c r="AM255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Elo]],NA())),AM254))</f>
        <v>1984.4045980097367</v>
      </c>
      <c r="AN255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Elo]],NA())),AN254))</f>
        <v>2029.2197655607163</v>
      </c>
      <c r="AO255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Elo]],NA())),AO254))</f>
        <v>1985.5996139249264</v>
      </c>
    </row>
    <row r="256" spans="1:41" ht="13">
      <c r="A256" s="65">
        <f>GameData[Game Number]</f>
        <v>253</v>
      </c>
      <c r="B256" s="66" t="str">
        <f>GameData[Winner]</f>
        <v>Joe</v>
      </c>
      <c r="C256" s="66">
        <f ca="1">IFERROR(IF(ROW()&gt;ROW(EloDataCalc[#Headers])+1,_xlfn.IFNA(LOOKUP(2,1/($B$4:INDIRECT("$B"&amp;(ROW()-1))=EloDataCalc[[#This Row],[Winner]]),EloDataCalc[Game Number]),0),0),0)</f>
        <v>251</v>
      </c>
      <c r="D256" s="66">
        <f ca="1">IFERROR(IF(ROW()&gt;ROW(EloDataCalc[#Headers])+1,_xlfn.IFNA(LOOKUP(2,1/($J$4:INDIRECT("$K"&amp;(ROW()-1))=EloDataCalc[[#This Row],[Winner]]),EloDataCalc[Game Number]),0),0),0)</f>
        <v>247</v>
      </c>
      <c r="E256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2013.9430850986744</v>
      </c>
      <c r="F256" s="66">
        <f ca="1">10^(EloDataCalc[Winner Last ELO]/400)</f>
        <v>108357.18468313896</v>
      </c>
      <c r="G256" s="68">
        <f ca="1">EloDataCalc[Winner Rating]/(EloDataCalc[Winner Rating]+EloDataCalc[Loser Rating])</f>
        <v>0.64525397987041122</v>
      </c>
      <c r="H256" s="16">
        <f ca="1">+kFactor[]*(1-EloDataCalc[Winner Expected Score])</f>
        <v>10.642380603887663</v>
      </c>
      <c r="I256" s="21">
        <f ca="1">EloDataCalc[Winner Last ELO]+EloDataCalc[[#This Row],[Winner Elo Change]]</f>
        <v>2024.585465702562</v>
      </c>
      <c r="J256" s="66" t="str">
        <f>GameData[Loser]</f>
        <v>Steven</v>
      </c>
      <c r="K256" s="66">
        <f ca="1">IFERROR(IF(ROW()&gt;ROW(EloDataCalc[#Headers])+1,_xlfn.IFNA(LOOKUP(2,1/($B$4:INDIRECT("$B"&amp;(ROW()-1))=EloDataCalc[[#This Row],[Loser]]),EloDataCalc[Game Number]),0),0),0)</f>
        <v>234</v>
      </c>
      <c r="L256" s="66">
        <f ca="1">IFERROR(IF(ROW()&gt;ROW(EloDataCalc[#Headers])+1,_xlfn.IFNA(LOOKUP(2,1/($J$4:INDIRECT("$K"&amp;(ROW()-1))=EloDataCalc[[#This Row],[Loser]]),EloDataCalc[Game Number]),0),0),0)</f>
        <v>240</v>
      </c>
      <c r="M256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1910.0178210679301</v>
      </c>
      <c r="N256" s="66">
        <f ca="1">10^(EloDataCalc[Loser Last ELO]/400)</f>
        <v>59572.325344680998</v>
      </c>
      <c r="O256" s="68">
        <f ca="1">EloDataCalc[Loser Rating]/(EloDataCalc[Winner Rating]+EloDataCalc[Loser Rating])</f>
        <v>0.35474602012958878</v>
      </c>
      <c r="P256" s="16">
        <f ca="1">kFactor[]*(0-EloDataCalc[Loser Expected Score])</f>
        <v>-10.642380603887663</v>
      </c>
      <c r="Q256" s="21">
        <f ca="1">EloDataCalc[Loser Last ELO]+EloDataCalc[[#This Row],[Loser Elo Change]]</f>
        <v>1899.3754404640424</v>
      </c>
      <c r="R256" s="4"/>
      <c r="T256" s="56">
        <f ca="1">IF(ROW()=ROW(Elos[[#Headers],[Selected Player Elo Change]])+1,2000,HLOOKUP(PlayerDashPlayer,Elos[#All],ROW()-1,FALSE))</f>
        <v>2208.8680931445542</v>
      </c>
      <c r="U256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Elo]],NA())),U255))</f>
        <v>2208.8680931445542</v>
      </c>
      <c r="V256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Elo]],NA())),V255))</f>
        <v>2208.8680931445542</v>
      </c>
      <c r="W256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Elo]],NA())),W255))</f>
        <v>2001.7583575753226</v>
      </c>
      <c r="X256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Elo]],NA())),X255))</f>
        <v>2155.7620213338223</v>
      </c>
      <c r="Y256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Elo]],NA())),Y255))</f>
        <v>1980.7601224054674</v>
      </c>
      <c r="Z256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Elo]],NA())),Z255))</f>
        <v>2024.585465702562</v>
      </c>
      <c r="AA256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Elo]],NA())),AA255))</f>
        <v>1954.093173471314</v>
      </c>
      <c r="AB256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Elo]],NA())),AB255))</f>
        <v>2092.3729321511814</v>
      </c>
      <c r="AC256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Elo]],NA())),AC255))</f>
        <v>1924.4012683093956</v>
      </c>
      <c r="AD256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Elo]],NA())),AD255))</f>
        <v>1830.2179843772217</v>
      </c>
      <c r="AE256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Elo]],NA())),AE255))</f>
        <v>1961.6141262500139</v>
      </c>
      <c r="AF256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Elo]],NA())),AF255))</f>
        <v>1969.7366724398109</v>
      </c>
      <c r="AG256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Elo]],NA())),AG255))</f>
        <v>1899.3754404640424</v>
      </c>
      <c r="AH256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Elo]],NA())),AH255))</f>
        <v>2027.5275221968514</v>
      </c>
      <c r="AI256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Elo]],NA())),AI255))</f>
        <v>1929.7026484469404</v>
      </c>
      <c r="AJ256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Elo]],NA())),AJ255))</f>
        <v>2000.1952605247079</v>
      </c>
      <c r="AK256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Elo]],NA())),AK255))</f>
        <v>2043.4204760413884</v>
      </c>
      <c r="AL256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Elo]],NA())),AL255))</f>
        <v>1967.5623553977555</v>
      </c>
      <c r="AM256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Elo]],NA())),AM255))</f>
        <v>1984.4045980097367</v>
      </c>
      <c r="AN256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Elo]],NA())),AN255))</f>
        <v>2029.2197655607163</v>
      </c>
      <c r="AO256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Elo]],NA())),AO255))</f>
        <v>1985.5996139249264</v>
      </c>
    </row>
    <row r="257" spans="1:41" ht="13">
      <c r="A257" s="65">
        <f>GameData[Game Number]</f>
        <v>254</v>
      </c>
      <c r="B257" s="66" t="str">
        <f>GameData[Winner]</f>
        <v>Jim</v>
      </c>
      <c r="C257" s="66">
        <f ca="1">IFERROR(IF(ROW()&gt;ROW(EloDataCalc[#Headers])+1,_xlfn.IFNA(LOOKUP(2,1/($B$4:INDIRECT("$B"&amp;(ROW()-1))=EloDataCalc[[#This Row],[Winner]]),EloDataCalc[Game Number]),0),0),0)</f>
        <v>249</v>
      </c>
      <c r="D257" s="66">
        <f ca="1">IFERROR(IF(ROW()&gt;ROW(EloDataCalc[#Headers])+1,_xlfn.IFNA(LOOKUP(2,1/($J$4:INDIRECT("$K"&amp;(ROW()-1))=EloDataCalc[[#This Row],[Winner]]),EloDataCalc[Game Number]),0),0),0)</f>
        <v>245</v>
      </c>
      <c r="E257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2001.7583575753226</v>
      </c>
      <c r="F257" s="66">
        <f ca="1">10^(EloDataCalc[Winner Last ELO]/400)</f>
        <v>101017.33197590116</v>
      </c>
      <c r="G257" s="68">
        <f ca="1">EloDataCalc[Winner Rating]/(EloDataCalc[Winner Rating]+EloDataCalc[Loser Rating])</f>
        <v>0.23286221957989001</v>
      </c>
      <c r="H257" s="16">
        <f ca="1">+kFactor[]*(1-EloDataCalc[Winner Expected Score])</f>
        <v>23.0141334126033</v>
      </c>
      <c r="I257" s="21">
        <f ca="1">EloDataCalc[Winner Last ELO]+EloDataCalc[[#This Row],[Winner Elo Change]]</f>
        <v>2024.7724909879259</v>
      </c>
      <c r="J257" s="66" t="str">
        <f>GameData[Loser]</f>
        <v>Ricky</v>
      </c>
      <c r="K257" s="66">
        <f ca="1">IFERROR(IF(ROW()&gt;ROW(EloDataCalc[#Headers])+1,_xlfn.IFNA(LOOKUP(2,1/($B$4:INDIRECT("$B"&amp;(ROW()-1))=EloDataCalc[[#This Row],[Loser]]),EloDataCalc[Game Number]),0),0),0)</f>
        <v>245</v>
      </c>
      <c r="L257" s="66">
        <f ca="1">IFERROR(IF(ROW()&gt;ROW(EloDataCalc[#Headers])+1,_xlfn.IFNA(LOOKUP(2,1/($J$4:INDIRECT("$K"&amp;(ROW()-1))=EloDataCalc[[#This Row],[Loser]]),EloDataCalc[Game Number]),0),0),0)</f>
        <v>246</v>
      </c>
      <c r="M257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2208.8680931445542</v>
      </c>
      <c r="N257" s="66">
        <f ca="1">10^(EloDataCalc[Loser Last ELO]/400)</f>
        <v>332789.97329735418</v>
      </c>
      <c r="O257" s="68">
        <f ca="1">EloDataCalc[Loser Rating]/(EloDataCalc[Winner Rating]+EloDataCalc[Loser Rating])</f>
        <v>0.76713778042011005</v>
      </c>
      <c r="P257" s="16">
        <f ca="1">kFactor[]*(0-EloDataCalc[Loser Expected Score])</f>
        <v>-23.0141334126033</v>
      </c>
      <c r="Q257" s="21">
        <f ca="1">EloDataCalc[Loser Last ELO]+EloDataCalc[[#This Row],[Loser Elo Change]]</f>
        <v>2185.8539597319509</v>
      </c>
      <c r="R257" s="4"/>
      <c r="T257" s="56">
        <f ca="1">IF(ROW()=ROW(Elos[[#Headers],[Selected Player Elo Change]])+1,2000,HLOOKUP(PlayerDashPlayer,Elos[#All],ROW()-1,FALSE))</f>
        <v>2185.8539597319509</v>
      </c>
      <c r="U257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Elo]],NA())),U256))</f>
        <v>2185.8539597319509</v>
      </c>
      <c r="V257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Elo]],NA())),V256))</f>
        <v>2185.8539597319509</v>
      </c>
      <c r="W257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Elo]],NA())),W256))</f>
        <v>2024.7724909879259</v>
      </c>
      <c r="X257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Elo]],NA())),X256))</f>
        <v>2155.7620213338223</v>
      </c>
      <c r="Y257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Elo]],NA())),Y256))</f>
        <v>1980.7601224054674</v>
      </c>
      <c r="Z257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Elo]],NA())),Z256))</f>
        <v>2024.585465702562</v>
      </c>
      <c r="AA257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Elo]],NA())),AA256))</f>
        <v>1954.093173471314</v>
      </c>
      <c r="AB257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Elo]],NA())),AB256))</f>
        <v>2092.3729321511814</v>
      </c>
      <c r="AC257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Elo]],NA())),AC256))</f>
        <v>1924.4012683093956</v>
      </c>
      <c r="AD257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Elo]],NA())),AD256))</f>
        <v>1830.2179843772217</v>
      </c>
      <c r="AE257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Elo]],NA())),AE256))</f>
        <v>1961.6141262500139</v>
      </c>
      <c r="AF257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Elo]],NA())),AF256))</f>
        <v>1969.7366724398109</v>
      </c>
      <c r="AG257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Elo]],NA())),AG256))</f>
        <v>1899.3754404640424</v>
      </c>
      <c r="AH257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Elo]],NA())),AH256))</f>
        <v>2027.5275221968514</v>
      </c>
      <c r="AI257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Elo]],NA())),AI256))</f>
        <v>1929.7026484469404</v>
      </c>
      <c r="AJ257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Elo]],NA())),AJ256))</f>
        <v>2000.1952605247079</v>
      </c>
      <c r="AK257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Elo]],NA())),AK256))</f>
        <v>2043.4204760413884</v>
      </c>
      <c r="AL257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Elo]],NA())),AL256))</f>
        <v>1967.5623553977555</v>
      </c>
      <c r="AM257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Elo]],NA())),AM256))</f>
        <v>1984.4045980097367</v>
      </c>
      <c r="AN257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Elo]],NA())),AN256))</f>
        <v>2029.2197655607163</v>
      </c>
      <c r="AO257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Elo]],NA())),AO256))</f>
        <v>1985.5996139249264</v>
      </c>
    </row>
    <row r="258" spans="1:41" ht="13">
      <c r="A258" s="65">
        <f>GameData[Game Number]</f>
        <v>255</v>
      </c>
      <c r="B258" s="66" t="str">
        <f>GameData[Winner]</f>
        <v>Ricky</v>
      </c>
      <c r="C258" s="66">
        <f ca="1">IFERROR(IF(ROW()&gt;ROW(EloDataCalc[#Headers])+1,_xlfn.IFNA(LOOKUP(2,1/($B$4:INDIRECT("$B"&amp;(ROW()-1))=EloDataCalc[[#This Row],[Winner]]),EloDataCalc[Game Number]),0),0),0)</f>
        <v>245</v>
      </c>
      <c r="D258" s="66">
        <f ca="1">IFERROR(IF(ROW()&gt;ROW(EloDataCalc[#Headers])+1,_xlfn.IFNA(LOOKUP(2,1/($J$4:INDIRECT("$K"&amp;(ROW()-1))=EloDataCalc[[#This Row],[Winner]]),EloDataCalc[Game Number]),0),0),0)</f>
        <v>254</v>
      </c>
      <c r="E258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2185.8539597319509</v>
      </c>
      <c r="F258" s="66">
        <f ca="1">10^(EloDataCalc[Winner Last ELO]/400)</f>
        <v>291497.54356296908</v>
      </c>
      <c r="G258" s="68">
        <f ca="1">EloDataCalc[Winner Rating]/(EloDataCalc[Winner Rating]+EloDataCalc[Loser Rating])</f>
        <v>0.71651896110850588</v>
      </c>
      <c r="H258" s="16">
        <f ca="1">+kFactor[]*(1-EloDataCalc[Winner Expected Score])</f>
        <v>8.5044311667448227</v>
      </c>
      <c r="I258" s="21">
        <f ca="1">EloDataCalc[Winner Last ELO]+EloDataCalc[[#This Row],[Winner Elo Change]]</f>
        <v>2194.3583908986957</v>
      </c>
      <c r="J258" s="66" t="str">
        <f>GameData[Loser]</f>
        <v>Jim</v>
      </c>
      <c r="K258" s="66">
        <f ca="1">IFERROR(IF(ROW()&gt;ROW(EloDataCalc[#Headers])+1,_xlfn.IFNA(LOOKUP(2,1/($B$4:INDIRECT("$B"&amp;(ROW()-1))=EloDataCalc[[#This Row],[Loser]]),EloDataCalc[Game Number]),0),0),0)</f>
        <v>254</v>
      </c>
      <c r="L258" s="66">
        <f ca="1">IFERROR(IF(ROW()&gt;ROW(EloDataCalc[#Headers])+1,_xlfn.IFNA(LOOKUP(2,1/($J$4:INDIRECT("$K"&amp;(ROW()-1))=EloDataCalc[[#This Row],[Loser]]),EloDataCalc[Game Number]),0),0),0)</f>
        <v>245</v>
      </c>
      <c r="M258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2024.7724909879259</v>
      </c>
      <c r="N258" s="66">
        <f ca="1">10^(EloDataCalc[Loser Last ELO]/400)</f>
        <v>115327.06176499266</v>
      </c>
      <c r="O258" s="68">
        <f ca="1">EloDataCalc[Loser Rating]/(EloDataCalc[Winner Rating]+EloDataCalc[Loser Rating])</f>
        <v>0.28348103889149412</v>
      </c>
      <c r="P258" s="16">
        <f ca="1">kFactor[]*(0-EloDataCalc[Loser Expected Score])</f>
        <v>-8.5044311667448227</v>
      </c>
      <c r="Q258" s="21">
        <f ca="1">EloDataCalc[Loser Last ELO]+EloDataCalc[[#This Row],[Loser Elo Change]]</f>
        <v>2016.2680598211812</v>
      </c>
      <c r="R258" s="4"/>
      <c r="T258" s="56">
        <f ca="1">IF(ROW()=ROW(Elos[[#Headers],[Selected Player Elo Change]])+1,2000,HLOOKUP(PlayerDashPlayer,Elos[#All],ROW()-1,FALSE))</f>
        <v>2194.3583908986957</v>
      </c>
      <c r="U258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Elo]],NA())),U257))</f>
        <v>2194.3583908986957</v>
      </c>
      <c r="V258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Elo]],NA())),V257))</f>
        <v>2194.3583908986957</v>
      </c>
      <c r="W258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Elo]],NA())),W257))</f>
        <v>2016.2680598211812</v>
      </c>
      <c r="X258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Elo]],NA())),X257))</f>
        <v>2155.7620213338223</v>
      </c>
      <c r="Y258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Elo]],NA())),Y257))</f>
        <v>1980.7601224054674</v>
      </c>
      <c r="Z258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Elo]],NA())),Z257))</f>
        <v>2024.585465702562</v>
      </c>
      <c r="AA258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Elo]],NA())),AA257))</f>
        <v>1954.093173471314</v>
      </c>
      <c r="AB258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Elo]],NA())),AB257))</f>
        <v>2092.3729321511814</v>
      </c>
      <c r="AC258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Elo]],NA())),AC257))</f>
        <v>1924.4012683093956</v>
      </c>
      <c r="AD258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Elo]],NA())),AD257))</f>
        <v>1830.2179843772217</v>
      </c>
      <c r="AE258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Elo]],NA())),AE257))</f>
        <v>1961.6141262500139</v>
      </c>
      <c r="AF258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Elo]],NA())),AF257))</f>
        <v>1969.7366724398109</v>
      </c>
      <c r="AG258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Elo]],NA())),AG257))</f>
        <v>1899.3754404640424</v>
      </c>
      <c r="AH258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Elo]],NA())),AH257))</f>
        <v>2027.5275221968514</v>
      </c>
      <c r="AI258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Elo]],NA())),AI257))</f>
        <v>1929.7026484469404</v>
      </c>
      <c r="AJ258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Elo]],NA())),AJ257))</f>
        <v>2000.1952605247079</v>
      </c>
      <c r="AK258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Elo]],NA())),AK257))</f>
        <v>2043.4204760413884</v>
      </c>
      <c r="AL258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Elo]],NA())),AL257))</f>
        <v>1967.5623553977555</v>
      </c>
      <c r="AM258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Elo]],NA())),AM257))</f>
        <v>1984.4045980097367</v>
      </c>
      <c r="AN258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Elo]],NA())),AN257))</f>
        <v>2029.2197655607163</v>
      </c>
      <c r="AO258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Elo]],NA())),AO257))</f>
        <v>1985.5996139249264</v>
      </c>
    </row>
    <row r="259" spans="1:41" ht="13">
      <c r="A259" s="65">
        <f>GameData[Game Number]</f>
        <v>256</v>
      </c>
      <c r="B259" s="66" t="str">
        <f>GameData[Winner]</f>
        <v>Ricky</v>
      </c>
      <c r="C259" s="66">
        <f ca="1">IFERROR(IF(ROW()&gt;ROW(EloDataCalc[#Headers])+1,_xlfn.IFNA(LOOKUP(2,1/($B$4:INDIRECT("$B"&amp;(ROW()-1))=EloDataCalc[[#This Row],[Winner]]),EloDataCalc[Game Number]),0),0),0)</f>
        <v>255</v>
      </c>
      <c r="D259" s="66">
        <f ca="1">IFERROR(IF(ROW()&gt;ROW(EloDataCalc[#Headers])+1,_xlfn.IFNA(LOOKUP(2,1/($J$4:INDIRECT("$K"&amp;(ROW()-1))=EloDataCalc[[#This Row],[Winner]]),EloDataCalc[Game Number]),0),0),0)</f>
        <v>254</v>
      </c>
      <c r="E259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2194.3583908986957</v>
      </c>
      <c r="F259" s="66">
        <f ca="1">10^(EloDataCalc[Winner Last ELO]/400)</f>
        <v>306123.01162352308</v>
      </c>
      <c r="G259" s="68">
        <f ca="1">EloDataCalc[Winner Rating]/(EloDataCalc[Winner Rating]+EloDataCalc[Loser Rating])</f>
        <v>0.73597849742382537</v>
      </c>
      <c r="H259" s="16">
        <f ca="1">+kFactor[]*(1-EloDataCalc[Winner Expected Score])</f>
        <v>7.920645077285239</v>
      </c>
      <c r="I259" s="21">
        <f ca="1">EloDataCalc[Winner Last ELO]+EloDataCalc[[#This Row],[Winner Elo Change]]</f>
        <v>2202.2790359759811</v>
      </c>
      <c r="J259" s="66" t="str">
        <f>GameData[Loser]</f>
        <v>Jim</v>
      </c>
      <c r="K259" s="66">
        <f ca="1">IFERROR(IF(ROW()&gt;ROW(EloDataCalc[#Headers])+1,_xlfn.IFNA(LOOKUP(2,1/($B$4:INDIRECT("$B"&amp;(ROW()-1))=EloDataCalc[[#This Row],[Loser]]),EloDataCalc[Game Number]),0),0),0)</f>
        <v>254</v>
      </c>
      <c r="L259" s="66">
        <f ca="1">IFERROR(IF(ROW()&gt;ROW(EloDataCalc[#Headers])+1,_xlfn.IFNA(LOOKUP(2,1/($J$4:INDIRECT("$K"&amp;(ROW()-1))=EloDataCalc[[#This Row],[Loser]]),EloDataCalc[Game Number]),0),0),0)</f>
        <v>255</v>
      </c>
      <c r="M259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2016.2680598211812</v>
      </c>
      <c r="N259" s="66">
        <f ca="1">10^(EloDataCalc[Loser Last ELO]/400)</f>
        <v>109817.14518140742</v>
      </c>
      <c r="O259" s="68">
        <f ca="1">EloDataCalc[Loser Rating]/(EloDataCalc[Winner Rating]+EloDataCalc[Loser Rating])</f>
        <v>0.26402150257617457</v>
      </c>
      <c r="P259" s="16">
        <f ca="1">kFactor[]*(0-EloDataCalc[Loser Expected Score])</f>
        <v>-7.9206450772852373</v>
      </c>
      <c r="Q259" s="21">
        <f ca="1">EloDataCalc[Loser Last ELO]+EloDataCalc[[#This Row],[Loser Elo Change]]</f>
        <v>2008.347414743896</v>
      </c>
      <c r="R259" s="4"/>
      <c r="T259" s="56">
        <f ca="1">IF(ROW()=ROW(Elos[[#Headers],[Selected Player Elo Change]])+1,2000,HLOOKUP(PlayerDashPlayer,Elos[#All],ROW()-1,FALSE))</f>
        <v>2202.2790359759811</v>
      </c>
      <c r="U259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Elo]],NA())),U258))</f>
        <v>2202.2790359759811</v>
      </c>
      <c r="V259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Elo]],NA())),V258))</f>
        <v>2202.2790359759811</v>
      </c>
      <c r="W259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Elo]],NA())),W258))</f>
        <v>2008.347414743896</v>
      </c>
      <c r="X259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Elo]],NA())),X258))</f>
        <v>2155.7620213338223</v>
      </c>
      <c r="Y259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Elo]],NA())),Y258))</f>
        <v>1980.7601224054674</v>
      </c>
      <c r="Z259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Elo]],NA())),Z258))</f>
        <v>2024.585465702562</v>
      </c>
      <c r="AA259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Elo]],NA())),AA258))</f>
        <v>1954.093173471314</v>
      </c>
      <c r="AB259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Elo]],NA())),AB258))</f>
        <v>2092.3729321511814</v>
      </c>
      <c r="AC259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Elo]],NA())),AC258))</f>
        <v>1924.4012683093956</v>
      </c>
      <c r="AD259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Elo]],NA())),AD258))</f>
        <v>1830.2179843772217</v>
      </c>
      <c r="AE259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Elo]],NA())),AE258))</f>
        <v>1961.6141262500139</v>
      </c>
      <c r="AF259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Elo]],NA())),AF258))</f>
        <v>1969.7366724398109</v>
      </c>
      <c r="AG259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Elo]],NA())),AG258))</f>
        <v>1899.3754404640424</v>
      </c>
      <c r="AH259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Elo]],NA())),AH258))</f>
        <v>2027.5275221968514</v>
      </c>
      <c r="AI259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Elo]],NA())),AI258))</f>
        <v>1929.7026484469404</v>
      </c>
      <c r="AJ259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Elo]],NA())),AJ258))</f>
        <v>2000.1952605247079</v>
      </c>
      <c r="AK259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Elo]],NA())),AK258))</f>
        <v>2043.4204760413884</v>
      </c>
      <c r="AL259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Elo]],NA())),AL258))</f>
        <v>1967.5623553977555</v>
      </c>
      <c r="AM259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Elo]],NA())),AM258))</f>
        <v>1984.4045980097367</v>
      </c>
      <c r="AN259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Elo]],NA())),AN258))</f>
        <v>2029.2197655607163</v>
      </c>
      <c r="AO259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Elo]],NA())),AO258))</f>
        <v>1985.5996139249264</v>
      </c>
    </row>
    <row r="260" spans="1:41" ht="13">
      <c r="A260" s="65">
        <f>GameData[Game Number]</f>
        <v>257</v>
      </c>
      <c r="B260" s="66" t="str">
        <f>GameData[Winner]</f>
        <v>Jim</v>
      </c>
      <c r="C260" s="66">
        <f ca="1">IFERROR(IF(ROW()&gt;ROW(EloDataCalc[#Headers])+1,_xlfn.IFNA(LOOKUP(2,1/($B$4:INDIRECT("$B"&amp;(ROW()-1))=EloDataCalc[[#This Row],[Winner]]),EloDataCalc[Game Number]),0),0),0)</f>
        <v>254</v>
      </c>
      <c r="D260" s="66">
        <f ca="1">IFERROR(IF(ROW()&gt;ROW(EloDataCalc[#Headers])+1,_xlfn.IFNA(LOOKUP(2,1/($J$4:INDIRECT("$K"&amp;(ROW()-1))=EloDataCalc[[#This Row],[Winner]]),EloDataCalc[Game Number]),0),0),0)</f>
        <v>256</v>
      </c>
      <c r="E260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2008.347414743896</v>
      </c>
      <c r="F260" s="66">
        <f ca="1">10^(EloDataCalc[Winner Last ELO]/400)</f>
        <v>104922.47749212182</v>
      </c>
      <c r="G260" s="68">
        <f ca="1">EloDataCalc[Winner Rating]/(EloDataCalc[Winner Rating]+EloDataCalc[Loser Rating])</f>
        <v>0.38138122160942178</v>
      </c>
      <c r="H260" s="16">
        <f ca="1">+kFactor[]*(1-EloDataCalc[Winner Expected Score])</f>
        <v>18.558563351717346</v>
      </c>
      <c r="I260" s="21">
        <f ca="1">EloDataCalc[Winner Last ELO]+EloDataCalc[[#This Row],[Winner Elo Change]]</f>
        <v>2026.9059780956134</v>
      </c>
      <c r="J260" s="66" t="str">
        <f>GameData[Loser]</f>
        <v>Clayton</v>
      </c>
      <c r="K260" s="66">
        <f ca="1">IFERROR(IF(ROW()&gt;ROW(EloDataCalc[#Headers])+1,_xlfn.IFNA(LOOKUP(2,1/($B$4:INDIRECT("$B"&amp;(ROW()-1))=EloDataCalc[[#This Row],[Loser]]),EloDataCalc[Game Number]),0),0),0)</f>
        <v>248</v>
      </c>
      <c r="L260" s="66">
        <f ca="1">IFERROR(IF(ROW()&gt;ROW(EloDataCalc[#Headers])+1,_xlfn.IFNA(LOOKUP(2,1/($J$4:INDIRECT("$K"&amp;(ROW()-1))=EloDataCalc[[#This Row],[Loser]]),EloDataCalc[Game Number]),0),0),0)</f>
        <v>250</v>
      </c>
      <c r="M260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2092.3729321511814</v>
      </c>
      <c r="N260" s="66">
        <f ca="1">10^(EloDataCalc[Loser Last ELO]/400)</f>
        <v>170189.33071214918</v>
      </c>
      <c r="O260" s="68">
        <f ca="1">EloDataCalc[Loser Rating]/(EloDataCalc[Winner Rating]+EloDataCalc[Loser Rating])</f>
        <v>0.61861877839057822</v>
      </c>
      <c r="P260" s="16">
        <f ca="1">kFactor[]*(0-EloDataCalc[Loser Expected Score])</f>
        <v>-18.558563351717346</v>
      </c>
      <c r="Q260" s="21">
        <f ca="1">EloDataCalc[Loser Last ELO]+EloDataCalc[[#This Row],[Loser Elo Change]]</f>
        <v>2073.8143687994639</v>
      </c>
      <c r="R260" s="4"/>
      <c r="T260" s="56">
        <f ca="1">IF(ROW()=ROW(Elos[[#Headers],[Selected Player Elo Change]])+1,2000,HLOOKUP(PlayerDashPlayer,Elos[#All],ROW()-1,FALSE))</f>
        <v>2202.2790359759811</v>
      </c>
      <c r="U260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Elo]],NA())),U259))</f>
        <v>2202.2790359759811</v>
      </c>
      <c r="V260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Elo]],NA())),V259))</f>
        <v>2202.2790359759811</v>
      </c>
      <c r="W260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Elo]],NA())),W259))</f>
        <v>2026.9059780956134</v>
      </c>
      <c r="X260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Elo]],NA())),X259))</f>
        <v>2155.7620213338223</v>
      </c>
      <c r="Y260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Elo]],NA())),Y259))</f>
        <v>1980.7601224054674</v>
      </c>
      <c r="Z260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Elo]],NA())),Z259))</f>
        <v>2024.585465702562</v>
      </c>
      <c r="AA260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Elo]],NA())),AA259))</f>
        <v>1954.093173471314</v>
      </c>
      <c r="AB260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Elo]],NA())),AB259))</f>
        <v>2073.8143687994639</v>
      </c>
      <c r="AC260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Elo]],NA())),AC259))</f>
        <v>1924.4012683093956</v>
      </c>
      <c r="AD260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Elo]],NA())),AD259))</f>
        <v>1830.2179843772217</v>
      </c>
      <c r="AE260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Elo]],NA())),AE259))</f>
        <v>1961.6141262500139</v>
      </c>
      <c r="AF260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Elo]],NA())),AF259))</f>
        <v>1969.7366724398109</v>
      </c>
      <c r="AG260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Elo]],NA())),AG259))</f>
        <v>1899.3754404640424</v>
      </c>
      <c r="AH260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Elo]],NA())),AH259))</f>
        <v>2027.5275221968514</v>
      </c>
      <c r="AI260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Elo]],NA())),AI259))</f>
        <v>1929.7026484469404</v>
      </c>
      <c r="AJ260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Elo]],NA())),AJ259))</f>
        <v>2000.1952605247079</v>
      </c>
      <c r="AK260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Elo]],NA())),AK259))</f>
        <v>2043.4204760413884</v>
      </c>
      <c r="AL260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Elo]],NA())),AL259))</f>
        <v>1967.5623553977555</v>
      </c>
      <c r="AM260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Elo]],NA())),AM259))</f>
        <v>1984.4045980097367</v>
      </c>
      <c r="AN260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Elo]],NA())),AN259))</f>
        <v>2029.2197655607163</v>
      </c>
      <c r="AO260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Elo]],NA())),AO259))</f>
        <v>1985.5996139249264</v>
      </c>
    </row>
    <row r="261" spans="1:41" ht="13">
      <c r="A261" s="65">
        <f>GameData[Game Number]</f>
        <v>258</v>
      </c>
      <c r="B261" s="66" t="str">
        <f>GameData[Winner]</f>
        <v>Jason K</v>
      </c>
      <c r="C261" s="66">
        <f ca="1">IFERROR(IF(ROW()&gt;ROW(EloDataCalc[#Headers])+1,_xlfn.IFNA(LOOKUP(2,1/($B$4:INDIRECT("$B"&amp;(ROW()-1))=EloDataCalc[[#This Row],[Winner]]),EloDataCalc[Game Number]),0),0),0)</f>
        <v>252</v>
      </c>
      <c r="D261" s="66">
        <f ca="1">IFERROR(IF(ROW()&gt;ROW(EloDataCalc[#Headers])+1,_xlfn.IFNA(LOOKUP(2,1/($J$4:INDIRECT("$K"&amp;(ROW()-1))=EloDataCalc[[#This Row],[Winner]]),EloDataCalc[Game Number]),0),0),0)</f>
        <v>251</v>
      </c>
      <c r="E261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1980.7601224054674</v>
      </c>
      <c r="F261" s="66">
        <f ca="1">10^(EloDataCalc[Winner Last ELO]/400)</f>
        <v>89515.925467638299</v>
      </c>
      <c r="G261" s="68">
        <f ca="1">EloDataCalc[Winner Rating]/(EloDataCalc[Winner Rating]+EloDataCalc[Loser Rating])</f>
        <v>0.70403569605574212</v>
      </c>
      <c r="H261" s="16">
        <f ca="1">+kFactor[]*(1-EloDataCalc[Winner Expected Score])</f>
        <v>8.8789291183277363</v>
      </c>
      <c r="I261" s="21">
        <f ca="1">EloDataCalc[Winner Last ELO]+EloDataCalc[[#This Row],[Winner Elo Change]]</f>
        <v>1989.6390515237952</v>
      </c>
      <c r="J261" s="66" t="str">
        <f>GameData[Loser]</f>
        <v>Jason T</v>
      </c>
      <c r="K261" s="66">
        <f ca="1">IFERROR(IF(ROW()&gt;ROW(EloDataCalc[#Headers])+1,_xlfn.IFNA(LOOKUP(2,1/($B$4:INDIRECT("$B"&amp;(ROW()-1))=EloDataCalc[[#This Row],[Loser]]),EloDataCalc[Game Number]),0),0),0)</f>
        <v>218</v>
      </c>
      <c r="L261" s="66">
        <f ca="1">IFERROR(IF(ROW()&gt;ROW(EloDataCalc[#Headers])+1,_xlfn.IFNA(LOOKUP(2,1/($J$4:INDIRECT("$K"&amp;(ROW()-1))=EloDataCalc[[#This Row],[Loser]]),EloDataCalc[Game Number]),0),0),0)</f>
        <v>252</v>
      </c>
      <c r="M261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1830.2179843772217</v>
      </c>
      <c r="N261" s="66">
        <f ca="1">10^(EloDataCalc[Loser Last ELO]/400)</f>
        <v>37630.930819817419</v>
      </c>
      <c r="O261" s="68">
        <f ca="1">EloDataCalc[Loser Rating]/(EloDataCalc[Winner Rating]+EloDataCalc[Loser Rating])</f>
        <v>0.29596430394425788</v>
      </c>
      <c r="P261" s="16">
        <f ca="1">kFactor[]*(0-EloDataCalc[Loser Expected Score])</f>
        <v>-8.8789291183277363</v>
      </c>
      <c r="Q261" s="21">
        <f ca="1">EloDataCalc[Loser Last ELO]+EloDataCalc[[#This Row],[Loser Elo Change]]</f>
        <v>1821.3390552588939</v>
      </c>
      <c r="R261" s="4"/>
      <c r="T261" s="56">
        <f ca="1">IF(ROW()=ROW(Elos[[#Headers],[Selected Player Elo Change]])+1,2000,HLOOKUP(PlayerDashPlayer,Elos[#All],ROW()-1,FALSE))</f>
        <v>2202.2790359759811</v>
      </c>
      <c r="U261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Elo]],NA())),U260))</f>
        <v>2202.2790359759811</v>
      </c>
      <c r="V261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Elo]],NA())),V260))</f>
        <v>2202.2790359759811</v>
      </c>
      <c r="W261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Elo]],NA())),W260))</f>
        <v>2026.9059780956134</v>
      </c>
      <c r="X261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Elo]],NA())),X260))</f>
        <v>2155.7620213338223</v>
      </c>
      <c r="Y261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Elo]],NA())),Y260))</f>
        <v>1989.6390515237952</v>
      </c>
      <c r="Z261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Elo]],NA())),Z260))</f>
        <v>2024.585465702562</v>
      </c>
      <c r="AA261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Elo]],NA())),AA260))</f>
        <v>1954.093173471314</v>
      </c>
      <c r="AB261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Elo]],NA())),AB260))</f>
        <v>2073.8143687994639</v>
      </c>
      <c r="AC261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Elo]],NA())),AC260))</f>
        <v>1924.4012683093956</v>
      </c>
      <c r="AD261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Elo]],NA())),AD260))</f>
        <v>1821.3390552588939</v>
      </c>
      <c r="AE261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Elo]],NA())),AE260))</f>
        <v>1961.6141262500139</v>
      </c>
      <c r="AF261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Elo]],NA())),AF260))</f>
        <v>1969.7366724398109</v>
      </c>
      <c r="AG261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Elo]],NA())),AG260))</f>
        <v>1899.3754404640424</v>
      </c>
      <c r="AH261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Elo]],NA())),AH260))</f>
        <v>2027.5275221968514</v>
      </c>
      <c r="AI261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Elo]],NA())),AI260))</f>
        <v>1929.7026484469404</v>
      </c>
      <c r="AJ261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Elo]],NA())),AJ260))</f>
        <v>2000.1952605247079</v>
      </c>
      <c r="AK261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Elo]],NA())),AK260))</f>
        <v>2043.4204760413884</v>
      </c>
      <c r="AL261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Elo]],NA())),AL260))</f>
        <v>1967.5623553977555</v>
      </c>
      <c r="AM261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Elo]],NA())),AM260))</f>
        <v>1984.4045980097367</v>
      </c>
      <c r="AN261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Elo]],NA())),AN260))</f>
        <v>2029.2197655607163</v>
      </c>
      <c r="AO261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Elo]],NA())),AO260))</f>
        <v>1985.5996139249264</v>
      </c>
    </row>
    <row r="262" spans="1:41" ht="13">
      <c r="A262" s="65">
        <f>GameData[Game Number]</f>
        <v>259</v>
      </c>
      <c r="B262" s="66" t="str">
        <f>GameData[Winner]</f>
        <v>Clayton</v>
      </c>
      <c r="C262" s="66">
        <f ca="1">IFERROR(IF(ROW()&gt;ROW(EloDataCalc[#Headers])+1,_xlfn.IFNA(LOOKUP(2,1/($B$4:INDIRECT("$B"&amp;(ROW()-1))=EloDataCalc[[#This Row],[Winner]]),EloDataCalc[Game Number]),0),0),0)</f>
        <v>248</v>
      </c>
      <c r="D262" s="66">
        <f ca="1">IFERROR(IF(ROW()&gt;ROW(EloDataCalc[#Headers])+1,_xlfn.IFNA(LOOKUP(2,1/($J$4:INDIRECT("$K"&amp;(ROW()-1))=EloDataCalc[[#This Row],[Winner]]),EloDataCalc[Game Number]),0),0),0)</f>
        <v>257</v>
      </c>
      <c r="E262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2073.8143687994639</v>
      </c>
      <c r="F262" s="66">
        <f ca="1">10^(EloDataCalc[Winner Last ELO]/400)</f>
        <v>152945.22474722288</v>
      </c>
      <c r="G262" s="68">
        <f ca="1">EloDataCalc[Winner Rating]/(EloDataCalc[Winner Rating]+EloDataCalc[Loser Rating])</f>
        <v>0.57037574542431857</v>
      </c>
      <c r="H262" s="16">
        <f ca="1">+kFactor[]*(1-EloDataCalc[Winner Expected Score])</f>
        <v>12.888727637270442</v>
      </c>
      <c r="I262" s="21">
        <f ca="1">EloDataCalc[Winner Last ELO]+EloDataCalc[[#This Row],[Winner Elo Change]]</f>
        <v>2086.7030964367341</v>
      </c>
      <c r="J262" s="66" t="str">
        <f>GameData[Loser]</f>
        <v>Joe</v>
      </c>
      <c r="K262" s="66">
        <f ca="1">IFERROR(IF(ROW()&gt;ROW(EloDataCalc[#Headers])+1,_xlfn.IFNA(LOOKUP(2,1/($B$4:INDIRECT("$B"&amp;(ROW()-1))=EloDataCalc[[#This Row],[Loser]]),EloDataCalc[Game Number]),0),0),0)</f>
        <v>253</v>
      </c>
      <c r="L262" s="66">
        <f ca="1">IFERROR(IF(ROW()&gt;ROW(EloDataCalc[#Headers])+1,_xlfn.IFNA(LOOKUP(2,1/($J$4:INDIRECT("$K"&amp;(ROW()-1))=EloDataCalc[[#This Row],[Loser]]),EloDataCalc[Game Number]),0),0),0)</f>
        <v>247</v>
      </c>
      <c r="M262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2024.585465702562</v>
      </c>
      <c r="N262" s="66">
        <f ca="1">10^(EloDataCalc[Loser Last ELO]/400)</f>
        <v>115202.96699161525</v>
      </c>
      <c r="O262" s="68">
        <f ca="1">EloDataCalc[Loser Rating]/(EloDataCalc[Winner Rating]+EloDataCalc[Loser Rating])</f>
        <v>0.42962425457568154</v>
      </c>
      <c r="P262" s="16">
        <f ca="1">kFactor[]*(0-EloDataCalc[Loser Expected Score])</f>
        <v>-12.888727637270446</v>
      </c>
      <c r="Q262" s="21">
        <f ca="1">EloDataCalc[Loser Last ELO]+EloDataCalc[[#This Row],[Loser Elo Change]]</f>
        <v>2011.6967380652916</v>
      </c>
      <c r="R262" s="4"/>
      <c r="T262" s="56">
        <f ca="1">IF(ROW()=ROW(Elos[[#Headers],[Selected Player Elo Change]])+1,2000,HLOOKUP(PlayerDashPlayer,Elos[#All],ROW()-1,FALSE))</f>
        <v>2202.2790359759811</v>
      </c>
      <c r="U262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Elo]],NA())),U261))</f>
        <v>2202.2790359759811</v>
      </c>
      <c r="V262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Elo]],NA())),V261))</f>
        <v>2202.2790359759811</v>
      </c>
      <c r="W262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Elo]],NA())),W261))</f>
        <v>2026.9059780956134</v>
      </c>
      <c r="X262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Elo]],NA())),X261))</f>
        <v>2155.7620213338223</v>
      </c>
      <c r="Y262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Elo]],NA())),Y261))</f>
        <v>1989.6390515237952</v>
      </c>
      <c r="Z262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Elo]],NA())),Z261))</f>
        <v>2011.6967380652916</v>
      </c>
      <c r="AA262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Elo]],NA())),AA261))</f>
        <v>1954.093173471314</v>
      </c>
      <c r="AB262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Elo]],NA())),AB261))</f>
        <v>2086.7030964367341</v>
      </c>
      <c r="AC262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Elo]],NA())),AC261))</f>
        <v>1924.4012683093956</v>
      </c>
      <c r="AD262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Elo]],NA())),AD261))</f>
        <v>1821.3390552588939</v>
      </c>
      <c r="AE262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Elo]],NA())),AE261))</f>
        <v>1961.6141262500139</v>
      </c>
      <c r="AF262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Elo]],NA())),AF261))</f>
        <v>1969.7366724398109</v>
      </c>
      <c r="AG262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Elo]],NA())),AG261))</f>
        <v>1899.3754404640424</v>
      </c>
      <c r="AH262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Elo]],NA())),AH261))</f>
        <v>2027.5275221968514</v>
      </c>
      <c r="AI262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Elo]],NA())),AI261))</f>
        <v>1929.7026484469404</v>
      </c>
      <c r="AJ262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Elo]],NA())),AJ261))</f>
        <v>2000.1952605247079</v>
      </c>
      <c r="AK262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Elo]],NA())),AK261))</f>
        <v>2043.4204760413884</v>
      </c>
      <c r="AL262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Elo]],NA())),AL261))</f>
        <v>1967.5623553977555</v>
      </c>
      <c r="AM262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Elo]],NA())),AM261))</f>
        <v>1984.4045980097367</v>
      </c>
      <c r="AN262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Elo]],NA())),AN261))</f>
        <v>2029.2197655607163</v>
      </c>
      <c r="AO262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Elo]],NA())),AO261))</f>
        <v>1985.5996139249264</v>
      </c>
    </row>
    <row r="263" spans="1:41" ht="13">
      <c r="A263" s="65">
        <f>GameData[Game Number]</f>
        <v>260</v>
      </c>
      <c r="B263" s="66" t="str">
        <f>GameData[Winner]</f>
        <v>Joe</v>
      </c>
      <c r="C263" s="66">
        <f ca="1">IFERROR(IF(ROW()&gt;ROW(EloDataCalc[#Headers])+1,_xlfn.IFNA(LOOKUP(2,1/($B$4:INDIRECT("$B"&amp;(ROW()-1))=EloDataCalc[[#This Row],[Winner]]),EloDataCalc[Game Number]),0),0),0)</f>
        <v>253</v>
      </c>
      <c r="D263" s="66">
        <f ca="1">IFERROR(IF(ROW()&gt;ROW(EloDataCalc[#Headers])+1,_xlfn.IFNA(LOOKUP(2,1/($J$4:INDIRECT("$K"&amp;(ROW()-1))=EloDataCalc[[#This Row],[Winner]]),EloDataCalc[Game Number]),0),0),0)</f>
        <v>259</v>
      </c>
      <c r="E263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2011.6967380652916</v>
      </c>
      <c r="F263" s="66">
        <f ca="1">10^(EloDataCalc[Winner Last ELO]/400)</f>
        <v>106965.03686059531</v>
      </c>
      <c r="G263" s="68">
        <f ca="1">EloDataCalc[Winner Rating]/(EloDataCalc[Winner Rating]+EloDataCalc[Loser Rating])</f>
        <v>0.39370343930993845</v>
      </c>
      <c r="H263" s="16">
        <f ca="1">+kFactor[]*(1-EloDataCalc[Winner Expected Score])</f>
        <v>18.188896820701846</v>
      </c>
      <c r="I263" s="21">
        <f ca="1">EloDataCalc[Winner Last ELO]+EloDataCalc[[#This Row],[Winner Elo Change]]</f>
        <v>2029.8856348859933</v>
      </c>
      <c r="J263" s="66" t="str">
        <f>GameData[Loser]</f>
        <v>Clayton</v>
      </c>
      <c r="K263" s="66">
        <f ca="1">IFERROR(IF(ROW()&gt;ROW(EloDataCalc[#Headers])+1,_xlfn.IFNA(LOOKUP(2,1/($B$4:INDIRECT("$B"&amp;(ROW()-1))=EloDataCalc[[#This Row],[Loser]]),EloDataCalc[Game Number]),0),0),0)</f>
        <v>259</v>
      </c>
      <c r="L263" s="66">
        <f ca="1">IFERROR(IF(ROW()&gt;ROW(EloDataCalc[#Headers])+1,_xlfn.IFNA(LOOKUP(2,1/($J$4:INDIRECT("$K"&amp;(ROW()-1))=EloDataCalc[[#This Row],[Loser]]),EloDataCalc[Game Number]),0),0),0)</f>
        <v>257</v>
      </c>
      <c r="M263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2086.7030964367341</v>
      </c>
      <c r="N263" s="66">
        <f ca="1">10^(EloDataCalc[Loser Last ELO]/400)</f>
        <v>164724.3267072661</v>
      </c>
      <c r="O263" s="68">
        <f ca="1">EloDataCalc[Loser Rating]/(EloDataCalc[Winner Rating]+EloDataCalc[Loser Rating])</f>
        <v>0.60629656069006166</v>
      </c>
      <c r="P263" s="16">
        <f ca="1">kFactor[]*(0-EloDataCalc[Loser Expected Score])</f>
        <v>-18.188896820701849</v>
      </c>
      <c r="Q263" s="21">
        <f ca="1">EloDataCalc[Loser Last ELO]+EloDataCalc[[#This Row],[Loser Elo Change]]</f>
        <v>2068.5141996160323</v>
      </c>
      <c r="R263" s="4"/>
      <c r="T263" s="56">
        <f ca="1">IF(ROW()=ROW(Elos[[#Headers],[Selected Player Elo Change]])+1,2000,HLOOKUP(PlayerDashPlayer,Elos[#All],ROW()-1,FALSE))</f>
        <v>2202.2790359759811</v>
      </c>
      <c r="U263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Elo]],NA())),U262))</f>
        <v>2202.2790359759811</v>
      </c>
      <c r="V263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Elo]],NA())),V262))</f>
        <v>2202.2790359759811</v>
      </c>
      <c r="W263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Elo]],NA())),W262))</f>
        <v>2026.9059780956134</v>
      </c>
      <c r="X263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Elo]],NA())),X262))</f>
        <v>2155.7620213338223</v>
      </c>
      <c r="Y263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Elo]],NA())),Y262))</f>
        <v>1989.6390515237952</v>
      </c>
      <c r="Z263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Elo]],NA())),Z262))</f>
        <v>2029.8856348859933</v>
      </c>
      <c r="AA263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Elo]],NA())),AA262))</f>
        <v>1954.093173471314</v>
      </c>
      <c r="AB263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Elo]],NA())),AB262))</f>
        <v>2068.5141996160323</v>
      </c>
      <c r="AC263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Elo]],NA())),AC262))</f>
        <v>1924.4012683093956</v>
      </c>
      <c r="AD263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Elo]],NA())),AD262))</f>
        <v>1821.3390552588939</v>
      </c>
      <c r="AE263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Elo]],NA())),AE262))</f>
        <v>1961.6141262500139</v>
      </c>
      <c r="AF263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Elo]],NA())),AF262))</f>
        <v>1969.7366724398109</v>
      </c>
      <c r="AG263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Elo]],NA())),AG262))</f>
        <v>1899.3754404640424</v>
      </c>
      <c r="AH263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Elo]],NA())),AH262))</f>
        <v>2027.5275221968514</v>
      </c>
      <c r="AI263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Elo]],NA())),AI262))</f>
        <v>1929.7026484469404</v>
      </c>
      <c r="AJ263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Elo]],NA())),AJ262))</f>
        <v>2000.1952605247079</v>
      </c>
      <c r="AK263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Elo]],NA())),AK262))</f>
        <v>2043.4204760413884</v>
      </c>
      <c r="AL263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Elo]],NA())),AL262))</f>
        <v>1967.5623553977555</v>
      </c>
      <c r="AM263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Elo]],NA())),AM262))</f>
        <v>1984.4045980097367</v>
      </c>
      <c r="AN263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Elo]],NA())),AN262))</f>
        <v>2029.2197655607163</v>
      </c>
      <c r="AO263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Elo]],NA())),AO262))</f>
        <v>1985.5996139249264</v>
      </c>
    </row>
    <row r="264" spans="1:41" ht="13">
      <c r="A264" s="65">
        <f>GameData[Game Number]</f>
        <v>261</v>
      </c>
      <c r="B264" s="66" t="str">
        <f>GameData[Winner]</f>
        <v>Joe</v>
      </c>
      <c r="C264" s="66">
        <f ca="1">IFERROR(IF(ROW()&gt;ROW(EloDataCalc[#Headers])+1,_xlfn.IFNA(LOOKUP(2,1/($B$4:INDIRECT("$B"&amp;(ROW()-1))=EloDataCalc[[#This Row],[Winner]]),EloDataCalc[Game Number]),0),0),0)</f>
        <v>260</v>
      </c>
      <c r="D264" s="66">
        <f ca="1">IFERROR(IF(ROW()&gt;ROW(EloDataCalc[#Headers])+1,_xlfn.IFNA(LOOKUP(2,1/($J$4:INDIRECT("$K"&amp;(ROW()-1))=EloDataCalc[[#This Row],[Winner]]),EloDataCalc[Game Number]),0),0),0)</f>
        <v>259</v>
      </c>
      <c r="E264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2029.8856348859933</v>
      </c>
      <c r="F264" s="66">
        <f ca="1">10^(EloDataCalc[Winner Last ELO]/400)</f>
        <v>118772.00481411703</v>
      </c>
      <c r="G264" s="68">
        <f ca="1">EloDataCalc[Winner Rating]/(EloDataCalc[Winner Rating]+EloDataCalc[Loser Rating])</f>
        <v>0.44463696093053978</v>
      </c>
      <c r="H264" s="16">
        <f ca="1">+kFactor[]*(1-EloDataCalc[Winner Expected Score])</f>
        <v>16.660891172083804</v>
      </c>
      <c r="I264" s="21">
        <f ca="1">EloDataCalc[Winner Last ELO]+EloDataCalc[[#This Row],[Winner Elo Change]]</f>
        <v>2046.5465260580772</v>
      </c>
      <c r="J264" s="66" t="str">
        <f>GameData[Loser]</f>
        <v>Clayton</v>
      </c>
      <c r="K264" s="66">
        <f ca="1">IFERROR(IF(ROW()&gt;ROW(EloDataCalc[#Headers])+1,_xlfn.IFNA(LOOKUP(2,1/($B$4:INDIRECT("$B"&amp;(ROW()-1))=EloDataCalc[[#This Row],[Loser]]),EloDataCalc[Game Number]),0),0),0)</f>
        <v>259</v>
      </c>
      <c r="L264" s="66">
        <f ca="1">IFERROR(IF(ROW()&gt;ROW(EloDataCalc[#Headers])+1,_xlfn.IFNA(LOOKUP(2,1/($J$4:INDIRECT("$K"&amp;(ROW()-1))=EloDataCalc[[#This Row],[Loser]]),EloDataCalc[Game Number]),0),0),0)</f>
        <v>260</v>
      </c>
      <c r="M264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2068.5141996160323</v>
      </c>
      <c r="N264" s="66">
        <f ca="1">10^(EloDataCalc[Loser Last ELO]/400)</f>
        <v>148349.29919432622</v>
      </c>
      <c r="O264" s="68">
        <f ca="1">EloDataCalc[Loser Rating]/(EloDataCalc[Winner Rating]+EloDataCalc[Loser Rating])</f>
        <v>0.55536303906946016</v>
      </c>
      <c r="P264" s="16">
        <f ca="1">kFactor[]*(0-EloDataCalc[Loser Expected Score])</f>
        <v>-16.660891172083804</v>
      </c>
      <c r="Q264" s="21">
        <f ca="1">EloDataCalc[Loser Last ELO]+EloDataCalc[[#This Row],[Loser Elo Change]]</f>
        <v>2051.8533084439487</v>
      </c>
      <c r="R264" s="4"/>
      <c r="T264" s="56">
        <f ca="1">IF(ROW()=ROW(Elos[[#Headers],[Selected Player Elo Change]])+1,2000,HLOOKUP(PlayerDashPlayer,Elos[#All],ROW()-1,FALSE))</f>
        <v>2202.2790359759811</v>
      </c>
      <c r="U264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Elo]],NA())),U263))</f>
        <v>2202.2790359759811</v>
      </c>
      <c r="V264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Elo]],NA())),V263))</f>
        <v>2202.2790359759811</v>
      </c>
      <c r="W264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Elo]],NA())),W263))</f>
        <v>2026.9059780956134</v>
      </c>
      <c r="X264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Elo]],NA())),X263))</f>
        <v>2155.7620213338223</v>
      </c>
      <c r="Y264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Elo]],NA())),Y263))</f>
        <v>1989.6390515237952</v>
      </c>
      <c r="Z264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Elo]],NA())),Z263))</f>
        <v>2046.5465260580772</v>
      </c>
      <c r="AA264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Elo]],NA())),AA263))</f>
        <v>1954.093173471314</v>
      </c>
      <c r="AB264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Elo]],NA())),AB263))</f>
        <v>2051.8533084439487</v>
      </c>
      <c r="AC264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Elo]],NA())),AC263))</f>
        <v>1924.4012683093956</v>
      </c>
      <c r="AD264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Elo]],NA())),AD263))</f>
        <v>1821.3390552588939</v>
      </c>
      <c r="AE264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Elo]],NA())),AE263))</f>
        <v>1961.6141262500139</v>
      </c>
      <c r="AF264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Elo]],NA())),AF263))</f>
        <v>1969.7366724398109</v>
      </c>
      <c r="AG264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Elo]],NA())),AG263))</f>
        <v>1899.3754404640424</v>
      </c>
      <c r="AH264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Elo]],NA())),AH263))</f>
        <v>2027.5275221968514</v>
      </c>
      <c r="AI264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Elo]],NA())),AI263))</f>
        <v>1929.7026484469404</v>
      </c>
      <c r="AJ264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Elo]],NA())),AJ263))</f>
        <v>2000.1952605247079</v>
      </c>
      <c r="AK264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Elo]],NA())),AK263))</f>
        <v>2043.4204760413884</v>
      </c>
      <c r="AL264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Elo]],NA())),AL263))</f>
        <v>1967.5623553977555</v>
      </c>
      <c r="AM264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Elo]],NA())),AM263))</f>
        <v>1984.4045980097367</v>
      </c>
      <c r="AN264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Elo]],NA())),AN263))</f>
        <v>2029.2197655607163</v>
      </c>
      <c r="AO264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Elo]],NA())),AO263))</f>
        <v>1985.5996139249264</v>
      </c>
    </row>
    <row r="265" spans="1:41" ht="13">
      <c r="A265" s="65">
        <f>GameData[Game Number]</f>
        <v>262</v>
      </c>
      <c r="B265" s="66" t="str">
        <f>GameData[Winner]</f>
        <v>Jason K</v>
      </c>
      <c r="C265" s="66">
        <f ca="1">IFERROR(IF(ROW()&gt;ROW(EloDataCalc[#Headers])+1,_xlfn.IFNA(LOOKUP(2,1/($B$4:INDIRECT("$B"&amp;(ROW()-1))=EloDataCalc[[#This Row],[Winner]]),EloDataCalc[Game Number]),0),0),0)</f>
        <v>258</v>
      </c>
      <c r="D265" s="66">
        <f ca="1">IFERROR(IF(ROW()&gt;ROW(EloDataCalc[#Headers])+1,_xlfn.IFNA(LOOKUP(2,1/($J$4:INDIRECT("$K"&amp;(ROW()-1))=EloDataCalc[[#This Row],[Winner]]),EloDataCalc[Game Number]),0),0),0)</f>
        <v>251</v>
      </c>
      <c r="E265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1989.6390515237952</v>
      </c>
      <c r="F265" s="66">
        <f ca="1">10^(EloDataCalc[Winner Last ELO]/400)</f>
        <v>94210.135582517425</v>
      </c>
      <c r="G265" s="68">
        <f ca="1">EloDataCalc[Winner Rating]/(EloDataCalc[Winner Rating]+EloDataCalc[Loser Rating])</f>
        <v>0.72488277177234217</v>
      </c>
      <c r="H265" s="16">
        <f ca="1">+kFactor[]*(1-EloDataCalc[Winner Expected Score])</f>
        <v>8.2535168468297346</v>
      </c>
      <c r="I265" s="21">
        <f ca="1">EloDataCalc[Winner Last ELO]+EloDataCalc[[#This Row],[Winner Elo Change]]</f>
        <v>1997.892568370625</v>
      </c>
      <c r="J265" s="66" t="str">
        <f>GameData[Loser]</f>
        <v>Jason T</v>
      </c>
      <c r="K265" s="66">
        <f ca="1">IFERROR(IF(ROW()&gt;ROW(EloDataCalc[#Headers])+1,_xlfn.IFNA(LOOKUP(2,1/($B$4:INDIRECT("$B"&amp;(ROW()-1))=EloDataCalc[[#This Row],[Loser]]),EloDataCalc[Game Number]),0),0),0)</f>
        <v>218</v>
      </c>
      <c r="L265" s="66">
        <f ca="1">IFERROR(IF(ROW()&gt;ROW(EloDataCalc[#Headers])+1,_xlfn.IFNA(LOOKUP(2,1/($J$4:INDIRECT("$K"&amp;(ROW()-1))=EloDataCalc[[#This Row],[Loser]]),EloDataCalc[Game Number]),0),0),0)</f>
        <v>258</v>
      </c>
      <c r="M265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1821.3390552588939</v>
      </c>
      <c r="N265" s="66">
        <f ca="1">10^(EloDataCalc[Loser Last ELO]/400)</f>
        <v>35755.893755127276</v>
      </c>
      <c r="O265" s="68">
        <f ca="1">EloDataCalc[Loser Rating]/(EloDataCalc[Winner Rating]+EloDataCalc[Loser Rating])</f>
        <v>0.27511722822765788</v>
      </c>
      <c r="P265" s="16">
        <f ca="1">kFactor[]*(0-EloDataCalc[Loser Expected Score])</f>
        <v>-8.2535168468297364</v>
      </c>
      <c r="Q265" s="21">
        <f ca="1">EloDataCalc[Loser Last ELO]+EloDataCalc[[#This Row],[Loser Elo Change]]</f>
        <v>1813.0855384120641</v>
      </c>
      <c r="R265" s="4"/>
      <c r="T265" s="56">
        <f ca="1">IF(ROW()=ROW(Elos[[#Headers],[Selected Player Elo Change]])+1,2000,HLOOKUP(PlayerDashPlayer,Elos[#All],ROW()-1,FALSE))</f>
        <v>2202.2790359759811</v>
      </c>
      <c r="U265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Elo]],NA())),U264))</f>
        <v>2202.2790359759811</v>
      </c>
      <c r="V265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Elo]],NA())),V264))</f>
        <v>2202.2790359759811</v>
      </c>
      <c r="W265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Elo]],NA())),W264))</f>
        <v>2026.9059780956134</v>
      </c>
      <c r="X265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Elo]],NA())),X264))</f>
        <v>2155.7620213338223</v>
      </c>
      <c r="Y265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Elo]],NA())),Y264))</f>
        <v>1997.892568370625</v>
      </c>
      <c r="Z265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Elo]],NA())),Z264))</f>
        <v>2046.5465260580772</v>
      </c>
      <c r="AA265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Elo]],NA())),AA264))</f>
        <v>1954.093173471314</v>
      </c>
      <c r="AB265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Elo]],NA())),AB264))</f>
        <v>2051.8533084439487</v>
      </c>
      <c r="AC265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Elo]],NA())),AC264))</f>
        <v>1924.4012683093956</v>
      </c>
      <c r="AD265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Elo]],NA())),AD264))</f>
        <v>1813.0855384120641</v>
      </c>
      <c r="AE265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Elo]],NA())),AE264))</f>
        <v>1961.6141262500139</v>
      </c>
      <c r="AF265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Elo]],NA())),AF264))</f>
        <v>1969.7366724398109</v>
      </c>
      <c r="AG265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Elo]],NA())),AG264))</f>
        <v>1899.3754404640424</v>
      </c>
      <c r="AH265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Elo]],NA())),AH264))</f>
        <v>2027.5275221968514</v>
      </c>
      <c r="AI265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Elo]],NA())),AI264))</f>
        <v>1929.7026484469404</v>
      </c>
      <c r="AJ265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Elo]],NA())),AJ264))</f>
        <v>2000.1952605247079</v>
      </c>
      <c r="AK265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Elo]],NA())),AK264))</f>
        <v>2043.4204760413884</v>
      </c>
      <c r="AL265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Elo]],NA())),AL264))</f>
        <v>1967.5623553977555</v>
      </c>
      <c r="AM265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Elo]],NA())),AM264))</f>
        <v>1984.4045980097367</v>
      </c>
      <c r="AN265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Elo]],NA())),AN264))</f>
        <v>2029.2197655607163</v>
      </c>
      <c r="AO265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Elo]],NA())),AO264))</f>
        <v>1985.5996139249264</v>
      </c>
    </row>
    <row r="266" spans="1:41" ht="13">
      <c r="A266" s="65">
        <f>GameData[Game Number]</f>
        <v>263</v>
      </c>
      <c r="B266" s="66" t="str">
        <f>GameData[Winner]</f>
        <v>Jason K</v>
      </c>
      <c r="C266" s="66">
        <f ca="1">IFERROR(IF(ROW()&gt;ROW(EloDataCalc[#Headers])+1,_xlfn.IFNA(LOOKUP(2,1/($B$4:INDIRECT("$B"&amp;(ROW()-1))=EloDataCalc[[#This Row],[Winner]]),EloDataCalc[Game Number]),0),0),0)</f>
        <v>262</v>
      </c>
      <c r="D266" s="66">
        <f ca="1">IFERROR(IF(ROW()&gt;ROW(EloDataCalc[#Headers])+1,_xlfn.IFNA(LOOKUP(2,1/($J$4:INDIRECT("$K"&amp;(ROW()-1))=EloDataCalc[[#This Row],[Winner]]),EloDataCalc[Game Number]),0),0),0)</f>
        <v>251</v>
      </c>
      <c r="E266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1997.892568370625</v>
      </c>
      <c r="F266" s="66">
        <f ca="1">10^(EloDataCalc[Winner Last ELO]/400)</f>
        <v>98794.193654955481</v>
      </c>
      <c r="G266" s="68">
        <f ca="1">EloDataCalc[Winner Rating]/(EloDataCalc[Winner Rating]+EloDataCalc[Loser Rating])</f>
        <v>0.6380960961467097</v>
      </c>
      <c r="H266" s="16">
        <f ca="1">+kFactor[]*(1-EloDataCalc[Winner Expected Score])</f>
        <v>10.857117115598708</v>
      </c>
      <c r="I266" s="21">
        <f ca="1">EloDataCalc[Winner Last ELO]+EloDataCalc[[#This Row],[Winner Elo Change]]</f>
        <v>2008.7496854862236</v>
      </c>
      <c r="J266" s="66" t="str">
        <f>GameData[Loser]</f>
        <v>Steven</v>
      </c>
      <c r="K266" s="66">
        <f ca="1">IFERROR(IF(ROW()&gt;ROW(EloDataCalc[#Headers])+1,_xlfn.IFNA(LOOKUP(2,1/($B$4:INDIRECT("$B"&amp;(ROW()-1))=EloDataCalc[[#This Row],[Loser]]),EloDataCalc[Game Number]),0),0),0)</f>
        <v>234</v>
      </c>
      <c r="L266" s="66">
        <f ca="1">IFERROR(IF(ROW()&gt;ROW(EloDataCalc[#Headers])+1,_xlfn.IFNA(LOOKUP(2,1/($J$4:INDIRECT("$K"&amp;(ROW()-1))=EloDataCalc[[#This Row],[Loser]]),EloDataCalc[Game Number]),0),0),0)</f>
        <v>253</v>
      </c>
      <c r="M266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1899.3754404640424</v>
      </c>
      <c r="N266" s="66">
        <f ca="1">10^(EloDataCalc[Loser Last ELO]/400)</f>
        <v>56032.319548223473</v>
      </c>
      <c r="O266" s="68">
        <f ca="1">EloDataCalc[Loser Rating]/(EloDataCalc[Winner Rating]+EloDataCalc[Loser Rating])</f>
        <v>0.36190390385329041</v>
      </c>
      <c r="P266" s="16">
        <f ca="1">kFactor[]*(0-EloDataCalc[Loser Expected Score])</f>
        <v>-10.857117115598712</v>
      </c>
      <c r="Q266" s="21">
        <f ca="1">EloDataCalc[Loser Last ELO]+EloDataCalc[[#This Row],[Loser Elo Change]]</f>
        <v>1888.5183233484438</v>
      </c>
      <c r="R266" s="4"/>
      <c r="T266" s="56">
        <f ca="1">IF(ROW()=ROW(Elos[[#Headers],[Selected Player Elo Change]])+1,2000,HLOOKUP(PlayerDashPlayer,Elos[#All],ROW()-1,FALSE))</f>
        <v>2202.2790359759811</v>
      </c>
      <c r="U266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Elo]],NA())),U265))</f>
        <v>2202.2790359759811</v>
      </c>
      <c r="V266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Elo]],NA())),V265))</f>
        <v>2202.2790359759811</v>
      </c>
      <c r="W266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Elo]],NA())),W265))</f>
        <v>2026.9059780956134</v>
      </c>
      <c r="X266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Elo]],NA())),X265))</f>
        <v>2155.7620213338223</v>
      </c>
      <c r="Y266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Elo]],NA())),Y265))</f>
        <v>2008.7496854862236</v>
      </c>
      <c r="Z266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Elo]],NA())),Z265))</f>
        <v>2046.5465260580772</v>
      </c>
      <c r="AA266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Elo]],NA())),AA265))</f>
        <v>1954.093173471314</v>
      </c>
      <c r="AB266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Elo]],NA())),AB265))</f>
        <v>2051.8533084439487</v>
      </c>
      <c r="AC266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Elo]],NA())),AC265))</f>
        <v>1924.4012683093956</v>
      </c>
      <c r="AD266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Elo]],NA())),AD265))</f>
        <v>1813.0855384120641</v>
      </c>
      <c r="AE266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Elo]],NA())),AE265))</f>
        <v>1961.6141262500139</v>
      </c>
      <c r="AF266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Elo]],NA())),AF265))</f>
        <v>1969.7366724398109</v>
      </c>
      <c r="AG266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Elo]],NA())),AG265))</f>
        <v>1888.5183233484438</v>
      </c>
      <c r="AH266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Elo]],NA())),AH265))</f>
        <v>2027.5275221968514</v>
      </c>
      <c r="AI266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Elo]],NA())),AI265))</f>
        <v>1929.7026484469404</v>
      </c>
      <c r="AJ266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Elo]],NA())),AJ265))</f>
        <v>2000.1952605247079</v>
      </c>
      <c r="AK266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Elo]],NA())),AK265))</f>
        <v>2043.4204760413884</v>
      </c>
      <c r="AL266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Elo]],NA())),AL265))</f>
        <v>1967.5623553977555</v>
      </c>
      <c r="AM266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Elo]],NA())),AM265))</f>
        <v>1984.4045980097367</v>
      </c>
      <c r="AN266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Elo]],NA())),AN265))</f>
        <v>2029.2197655607163</v>
      </c>
      <c r="AO266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Elo]],NA())),AO265))</f>
        <v>1985.5996139249264</v>
      </c>
    </row>
    <row r="267" spans="1:41" ht="13">
      <c r="A267" s="65">
        <f>GameData[Game Number]</f>
        <v>264</v>
      </c>
      <c r="B267" s="66" t="str">
        <f>GameData[Winner]</f>
        <v>Jason K</v>
      </c>
      <c r="C267" s="66">
        <f ca="1">IFERROR(IF(ROW()&gt;ROW(EloDataCalc[#Headers])+1,_xlfn.IFNA(LOOKUP(2,1/($B$4:INDIRECT("$B"&amp;(ROW()-1))=EloDataCalc[[#This Row],[Winner]]),EloDataCalc[Game Number]),0),0),0)</f>
        <v>263</v>
      </c>
      <c r="D267" s="66">
        <f ca="1">IFERROR(IF(ROW()&gt;ROW(EloDataCalc[#Headers])+1,_xlfn.IFNA(LOOKUP(2,1/($J$4:INDIRECT("$K"&amp;(ROW()-1))=EloDataCalc[[#This Row],[Winner]]),EloDataCalc[Game Number]),0),0),0)</f>
        <v>251</v>
      </c>
      <c r="E267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2008.7496854862236</v>
      </c>
      <c r="F267" s="66">
        <f ca="1">10^(EloDataCalc[Winner Last ELO]/400)</f>
        <v>105165.72344130087</v>
      </c>
      <c r="G267" s="68">
        <f ca="1">EloDataCalc[Winner Rating]/(EloDataCalc[Winner Rating]+EloDataCalc[Loser Rating])</f>
        <v>0.51230832002350901</v>
      </c>
      <c r="H267" s="16">
        <f ca="1">+kFactor[]*(1-EloDataCalc[Winner Expected Score])</f>
        <v>14.63075039929473</v>
      </c>
      <c r="I267" s="21">
        <f ca="1">EloDataCalc[Winner Last ELO]+EloDataCalc[[#This Row],[Winner Elo Change]]</f>
        <v>2023.3804358855184</v>
      </c>
      <c r="J267" s="66" t="str">
        <f>GameData[Loser]</f>
        <v>R - Kevin</v>
      </c>
      <c r="K267" s="66">
        <f ca="1">IFERROR(IF(ROW()&gt;ROW(EloDataCalc[#Headers])+1,_xlfn.IFNA(LOOKUP(2,1/($B$4:INDIRECT("$B"&amp;(ROW()-1))=EloDataCalc[[#This Row],[Loser]]),EloDataCalc[Game Number]),0),0),0)</f>
        <v>62</v>
      </c>
      <c r="L267" s="66">
        <f ca="1">IFERROR(IF(ROW()&gt;ROW(EloDataCalc[#Headers])+1,_xlfn.IFNA(LOOKUP(2,1/($J$4:INDIRECT("$K"&amp;(ROW()-1))=EloDataCalc[[#This Row],[Loser]]),EloDataCalc[Game Number]),0),0),0)</f>
        <v>156</v>
      </c>
      <c r="M267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2000.1952605247079</v>
      </c>
      <c r="N267" s="66">
        <f ca="1">10^(EloDataCalc[Loser Last ELO]/400)</f>
        <v>100112.46418695194</v>
      </c>
      <c r="O267" s="68">
        <f ca="1">EloDataCalc[Loser Rating]/(EloDataCalc[Winner Rating]+EloDataCalc[Loser Rating])</f>
        <v>0.48769167997649099</v>
      </c>
      <c r="P267" s="16">
        <f ca="1">kFactor[]*(0-EloDataCalc[Loser Expected Score])</f>
        <v>-14.63075039929473</v>
      </c>
      <c r="Q267" s="21">
        <f ca="1">EloDataCalc[Loser Last ELO]+EloDataCalc[[#This Row],[Loser Elo Change]]</f>
        <v>1985.5645101254131</v>
      </c>
      <c r="R267" s="4"/>
      <c r="T267" s="56">
        <f ca="1">IF(ROW()=ROW(Elos[[#Headers],[Selected Player Elo Change]])+1,2000,HLOOKUP(PlayerDashPlayer,Elos[#All],ROW()-1,FALSE))</f>
        <v>2202.2790359759811</v>
      </c>
      <c r="U267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Elo]],NA())),U266))</f>
        <v>2202.2790359759811</v>
      </c>
      <c r="V267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Elo]],NA())),V266))</f>
        <v>2202.2790359759811</v>
      </c>
      <c r="W267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Elo]],NA())),W266))</f>
        <v>2026.9059780956134</v>
      </c>
      <c r="X267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Elo]],NA())),X266))</f>
        <v>2155.7620213338223</v>
      </c>
      <c r="Y267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Elo]],NA())),Y266))</f>
        <v>2023.3804358855184</v>
      </c>
      <c r="Z267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Elo]],NA())),Z266))</f>
        <v>2046.5465260580772</v>
      </c>
      <c r="AA267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Elo]],NA())),AA266))</f>
        <v>1954.093173471314</v>
      </c>
      <c r="AB267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Elo]],NA())),AB266))</f>
        <v>2051.8533084439487</v>
      </c>
      <c r="AC267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Elo]],NA())),AC266))</f>
        <v>1924.4012683093956</v>
      </c>
      <c r="AD267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Elo]],NA())),AD266))</f>
        <v>1813.0855384120641</v>
      </c>
      <c r="AE267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Elo]],NA())),AE266))</f>
        <v>1961.6141262500139</v>
      </c>
      <c r="AF267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Elo]],NA())),AF266))</f>
        <v>1969.7366724398109</v>
      </c>
      <c r="AG267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Elo]],NA())),AG266))</f>
        <v>1888.5183233484438</v>
      </c>
      <c r="AH267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Elo]],NA())),AH266))</f>
        <v>2027.5275221968514</v>
      </c>
      <c r="AI267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Elo]],NA())),AI266))</f>
        <v>1929.7026484469404</v>
      </c>
      <c r="AJ267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Elo]],NA())),AJ266))</f>
        <v>1985.5645101254131</v>
      </c>
      <c r="AK267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Elo]],NA())),AK266))</f>
        <v>2043.4204760413884</v>
      </c>
      <c r="AL267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Elo]],NA())),AL266))</f>
        <v>1967.5623553977555</v>
      </c>
      <c r="AM267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Elo]],NA())),AM266))</f>
        <v>1984.4045980097367</v>
      </c>
      <c r="AN267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Elo]],NA())),AN266))</f>
        <v>2029.2197655607163</v>
      </c>
      <c r="AO267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Elo]],NA())),AO266))</f>
        <v>1985.5996139249264</v>
      </c>
    </row>
    <row r="268" spans="1:41" ht="13">
      <c r="A268" s="65">
        <f>GameData[Game Number]</f>
        <v>265</v>
      </c>
      <c r="B268" s="66" t="str">
        <f>GameData[Winner]</f>
        <v>Kevin K</v>
      </c>
      <c r="C268" s="66">
        <f ca="1">IFERROR(IF(ROW()&gt;ROW(EloDataCalc[#Headers])+1,_xlfn.IFNA(LOOKUP(2,1/($B$4:INDIRECT("$B"&amp;(ROW()-1))=EloDataCalc[[#This Row],[Winner]]),EloDataCalc[Game Number]),0),0),0)</f>
        <v>167</v>
      </c>
      <c r="D268" s="66">
        <f ca="1">IFERROR(IF(ROW()&gt;ROW(EloDataCalc[#Headers])+1,_xlfn.IFNA(LOOKUP(2,1/($J$4:INDIRECT("$K"&amp;(ROW()-1))=EloDataCalc[[#This Row],[Winner]]),EloDataCalc[Game Number]),0),0),0)</f>
        <v>171</v>
      </c>
      <c r="E268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2155.7620213338223</v>
      </c>
      <c r="F268" s="66">
        <f ca="1">10^(EloDataCalc[Winner Last ELO]/400)</f>
        <v>245134.84746133751</v>
      </c>
      <c r="G268" s="68">
        <f ca="1">EloDataCalc[Winner Rating]/(EloDataCalc[Winner Rating]+EloDataCalc[Loser Rating])</f>
        <v>0.65219348230089735</v>
      </c>
      <c r="H268" s="16">
        <f ca="1">+kFactor[]*(1-EloDataCalc[Winner Expected Score])</f>
        <v>10.43419553097308</v>
      </c>
      <c r="I268" s="21">
        <f ca="1">EloDataCalc[Winner Last ELO]+EloDataCalc[[#This Row],[Winner Elo Change]]</f>
        <v>2166.1962168647956</v>
      </c>
      <c r="J268" s="66" t="str">
        <f>GameData[Loser]</f>
        <v>Joe</v>
      </c>
      <c r="K268" s="66">
        <f ca="1">IFERROR(IF(ROW()&gt;ROW(EloDataCalc[#Headers])+1,_xlfn.IFNA(LOOKUP(2,1/($B$4:INDIRECT("$B"&amp;(ROW()-1))=EloDataCalc[[#This Row],[Loser]]),EloDataCalc[Game Number]),0),0),0)</f>
        <v>261</v>
      </c>
      <c r="L268" s="66">
        <f ca="1">IFERROR(IF(ROW()&gt;ROW(EloDataCalc[#Headers])+1,_xlfn.IFNA(LOOKUP(2,1/($J$4:INDIRECT("$K"&amp;(ROW()-1))=EloDataCalc[[#This Row],[Loser]]),EloDataCalc[Game Number]),0),0),0)</f>
        <v>259</v>
      </c>
      <c r="M268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2046.5465260580772</v>
      </c>
      <c r="N268" s="66">
        <f ca="1">10^(EloDataCalc[Loser Last ELO]/400)</f>
        <v>130727.30711971916</v>
      </c>
      <c r="O268" s="68">
        <f ca="1">EloDataCalc[Loser Rating]/(EloDataCalc[Winner Rating]+EloDataCalc[Loser Rating])</f>
        <v>0.3478065176991027</v>
      </c>
      <c r="P268" s="16">
        <f ca="1">kFactor[]*(0-EloDataCalc[Loser Expected Score])</f>
        <v>-10.434195530973081</v>
      </c>
      <c r="Q268" s="21">
        <f ca="1">EloDataCalc[Loser Last ELO]+EloDataCalc[[#This Row],[Loser Elo Change]]</f>
        <v>2036.1123305271042</v>
      </c>
      <c r="R268" s="4"/>
      <c r="T268" s="56">
        <f ca="1">IF(ROW()=ROW(Elos[[#Headers],[Selected Player Elo Change]])+1,2000,HLOOKUP(PlayerDashPlayer,Elos[#All],ROW()-1,FALSE))</f>
        <v>2202.2790359759811</v>
      </c>
      <c r="U268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Elo]],NA())),U267))</f>
        <v>2202.2790359759811</v>
      </c>
      <c r="V268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Elo]],NA())),V267))</f>
        <v>2202.2790359759811</v>
      </c>
      <c r="W268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Elo]],NA())),W267))</f>
        <v>2026.9059780956134</v>
      </c>
      <c r="X268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Elo]],NA())),X267))</f>
        <v>2166.1962168647956</v>
      </c>
      <c r="Y268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Elo]],NA())),Y267))</f>
        <v>2023.3804358855184</v>
      </c>
      <c r="Z268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Elo]],NA())),Z267))</f>
        <v>2036.1123305271042</v>
      </c>
      <c r="AA268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Elo]],NA())),AA267))</f>
        <v>1954.093173471314</v>
      </c>
      <c r="AB268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Elo]],NA())),AB267))</f>
        <v>2051.8533084439487</v>
      </c>
      <c r="AC268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Elo]],NA())),AC267))</f>
        <v>1924.4012683093956</v>
      </c>
      <c r="AD268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Elo]],NA())),AD267))</f>
        <v>1813.0855384120641</v>
      </c>
      <c r="AE268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Elo]],NA())),AE267))</f>
        <v>1961.6141262500139</v>
      </c>
      <c r="AF268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Elo]],NA())),AF267))</f>
        <v>1969.7366724398109</v>
      </c>
      <c r="AG268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Elo]],NA())),AG267))</f>
        <v>1888.5183233484438</v>
      </c>
      <c r="AH268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Elo]],NA())),AH267))</f>
        <v>2027.5275221968514</v>
      </c>
      <c r="AI268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Elo]],NA())),AI267))</f>
        <v>1929.7026484469404</v>
      </c>
      <c r="AJ268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Elo]],NA())),AJ267))</f>
        <v>1985.5645101254131</v>
      </c>
      <c r="AK268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Elo]],NA())),AK267))</f>
        <v>2043.4204760413884</v>
      </c>
      <c r="AL268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Elo]],NA())),AL267))</f>
        <v>1967.5623553977555</v>
      </c>
      <c r="AM268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Elo]],NA())),AM267))</f>
        <v>1984.4045980097367</v>
      </c>
      <c r="AN268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Elo]],NA())),AN267))</f>
        <v>2029.2197655607163</v>
      </c>
      <c r="AO268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Elo]],NA())),AO267))</f>
        <v>1985.5996139249264</v>
      </c>
    </row>
    <row r="269" spans="1:41" ht="13">
      <c r="A269" s="65">
        <f>GameData[Game Number]</f>
        <v>266</v>
      </c>
      <c r="B269" s="66" t="str">
        <f>GameData[Winner]</f>
        <v>Joe</v>
      </c>
      <c r="C269" s="66">
        <f ca="1">IFERROR(IF(ROW()&gt;ROW(EloDataCalc[#Headers])+1,_xlfn.IFNA(LOOKUP(2,1/($B$4:INDIRECT("$B"&amp;(ROW()-1))=EloDataCalc[[#This Row],[Winner]]),EloDataCalc[Game Number]),0),0),0)</f>
        <v>261</v>
      </c>
      <c r="D269" s="66">
        <f ca="1">IFERROR(IF(ROW()&gt;ROW(EloDataCalc[#Headers])+1,_xlfn.IFNA(LOOKUP(2,1/($J$4:INDIRECT("$K"&amp;(ROW()-1))=EloDataCalc[[#This Row],[Winner]]),EloDataCalc[Game Number]),0),0),0)</f>
        <v>265</v>
      </c>
      <c r="E269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2036.1123305271042</v>
      </c>
      <c r="F269" s="66">
        <f ca="1">10^(EloDataCalc[Winner Last ELO]/400)</f>
        <v>123106.4552452113</v>
      </c>
      <c r="G269" s="68">
        <f ca="1">EloDataCalc[Winner Rating]/(EloDataCalc[Winner Rating]+EloDataCalc[Loser Rating])</f>
        <v>0.70048729723472036</v>
      </c>
      <c r="H269" s="16">
        <f ca="1">+kFactor[]*(1-EloDataCalc[Winner Expected Score])</f>
        <v>8.9853810829583889</v>
      </c>
      <c r="I269" s="21">
        <f ca="1">EloDataCalc[Winner Last ELO]+EloDataCalc[[#This Row],[Winner Elo Change]]</f>
        <v>2045.0977116100626</v>
      </c>
      <c r="J269" s="66" t="str">
        <f>GameData[Loser]</f>
        <v>Steven</v>
      </c>
      <c r="K269" s="66">
        <f ca="1">IFERROR(IF(ROW()&gt;ROW(EloDataCalc[#Headers])+1,_xlfn.IFNA(LOOKUP(2,1/($B$4:INDIRECT("$B"&amp;(ROW()-1))=EloDataCalc[[#This Row],[Loser]]),EloDataCalc[Game Number]),0),0),0)</f>
        <v>234</v>
      </c>
      <c r="L269" s="66">
        <f ca="1">IFERROR(IF(ROW()&gt;ROW(EloDataCalc[#Headers])+1,_xlfn.IFNA(LOOKUP(2,1/($J$4:INDIRECT("$K"&amp;(ROW()-1))=EloDataCalc[[#This Row],[Loser]]),EloDataCalc[Game Number]),0),0),0)</f>
        <v>263</v>
      </c>
      <c r="M269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1888.5183233484438</v>
      </c>
      <c r="N269" s="66">
        <f ca="1">10^(EloDataCalc[Loser Last ELO]/400)</f>
        <v>52637.567139195467</v>
      </c>
      <c r="O269" s="68">
        <f ca="1">EloDataCalc[Loser Rating]/(EloDataCalc[Winner Rating]+EloDataCalc[Loser Rating])</f>
        <v>0.29951270276527958</v>
      </c>
      <c r="P269" s="16">
        <f ca="1">kFactor[]*(0-EloDataCalc[Loser Expected Score])</f>
        <v>-8.9853810829583871</v>
      </c>
      <c r="Q269" s="21">
        <f ca="1">EloDataCalc[Loser Last ELO]+EloDataCalc[[#This Row],[Loser Elo Change]]</f>
        <v>1879.5329422654854</v>
      </c>
      <c r="R269" s="4"/>
      <c r="T269" s="56">
        <f ca="1">IF(ROW()=ROW(Elos[[#Headers],[Selected Player Elo Change]])+1,2000,HLOOKUP(PlayerDashPlayer,Elos[#All],ROW()-1,FALSE))</f>
        <v>2202.2790359759811</v>
      </c>
      <c r="U269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Elo]],NA())),U268))</f>
        <v>2202.2790359759811</v>
      </c>
      <c r="V269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Elo]],NA())),V268))</f>
        <v>2202.2790359759811</v>
      </c>
      <c r="W269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Elo]],NA())),W268))</f>
        <v>2026.9059780956134</v>
      </c>
      <c r="X269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Elo]],NA())),X268))</f>
        <v>2166.1962168647956</v>
      </c>
      <c r="Y269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Elo]],NA())),Y268))</f>
        <v>2023.3804358855184</v>
      </c>
      <c r="Z269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Elo]],NA())),Z268))</f>
        <v>2045.0977116100626</v>
      </c>
      <c r="AA269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Elo]],NA())),AA268))</f>
        <v>1954.093173471314</v>
      </c>
      <c r="AB269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Elo]],NA())),AB268))</f>
        <v>2051.8533084439487</v>
      </c>
      <c r="AC269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Elo]],NA())),AC268))</f>
        <v>1924.4012683093956</v>
      </c>
      <c r="AD269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Elo]],NA())),AD268))</f>
        <v>1813.0855384120641</v>
      </c>
      <c r="AE269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Elo]],NA())),AE268))</f>
        <v>1961.6141262500139</v>
      </c>
      <c r="AF269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Elo]],NA())),AF268))</f>
        <v>1969.7366724398109</v>
      </c>
      <c r="AG269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Elo]],NA())),AG268))</f>
        <v>1879.5329422654854</v>
      </c>
      <c r="AH269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Elo]],NA())),AH268))</f>
        <v>2027.5275221968514</v>
      </c>
      <c r="AI269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Elo]],NA())),AI268))</f>
        <v>1929.7026484469404</v>
      </c>
      <c r="AJ269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Elo]],NA())),AJ268))</f>
        <v>1985.5645101254131</v>
      </c>
      <c r="AK269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Elo]],NA())),AK268))</f>
        <v>2043.4204760413884</v>
      </c>
      <c r="AL269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Elo]],NA())),AL268))</f>
        <v>1967.5623553977555</v>
      </c>
      <c r="AM269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Elo]],NA())),AM268))</f>
        <v>1984.4045980097367</v>
      </c>
      <c r="AN269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Elo]],NA())),AN268))</f>
        <v>2029.2197655607163</v>
      </c>
      <c r="AO269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Elo]],NA())),AO268))</f>
        <v>1985.5996139249264</v>
      </c>
    </row>
    <row r="270" spans="1:41" ht="13">
      <c r="A270" s="65">
        <f>GameData[Game Number]</f>
        <v>267</v>
      </c>
      <c r="B270" s="66" t="str">
        <f>GameData[Winner]</f>
        <v>Ricky</v>
      </c>
      <c r="C270" s="66">
        <f ca="1">IFERROR(IF(ROW()&gt;ROW(EloDataCalc[#Headers])+1,_xlfn.IFNA(LOOKUP(2,1/($B$4:INDIRECT("$B"&amp;(ROW()-1))=EloDataCalc[[#This Row],[Winner]]),EloDataCalc[Game Number]),0),0),0)</f>
        <v>256</v>
      </c>
      <c r="D270" s="66">
        <f ca="1">IFERROR(IF(ROW()&gt;ROW(EloDataCalc[#Headers])+1,_xlfn.IFNA(LOOKUP(2,1/($J$4:INDIRECT("$K"&amp;(ROW()-1))=EloDataCalc[[#This Row],[Winner]]),EloDataCalc[Game Number]),0),0),0)</f>
        <v>254</v>
      </c>
      <c r="E270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2202.2790359759811</v>
      </c>
      <c r="F270" s="66">
        <f ca="1">10^(EloDataCalc[Winner Last ELO]/400)</f>
        <v>320403.74964796624</v>
      </c>
      <c r="G270" s="68">
        <f ca="1">EloDataCalc[Winner Rating]/(EloDataCalc[Winner Rating]+EloDataCalc[Loser Rating])</f>
        <v>0.73292786030567458</v>
      </c>
      <c r="H270" s="16">
        <f ca="1">+kFactor[]*(1-EloDataCalc[Winner Expected Score])</f>
        <v>8.0121641908297629</v>
      </c>
      <c r="I270" s="21">
        <f ca="1">EloDataCalc[Winner Last ELO]+EloDataCalc[[#This Row],[Winner Elo Change]]</f>
        <v>2210.291200166811</v>
      </c>
      <c r="J270" s="66" t="str">
        <f>GameData[Loser]</f>
        <v>Jim</v>
      </c>
      <c r="K270" s="66">
        <f ca="1">IFERROR(IF(ROW()&gt;ROW(EloDataCalc[#Headers])+1,_xlfn.IFNA(LOOKUP(2,1/($B$4:INDIRECT("$B"&amp;(ROW()-1))=EloDataCalc[[#This Row],[Loser]]),EloDataCalc[Game Number]),0),0),0)</f>
        <v>257</v>
      </c>
      <c r="L270" s="66">
        <f ca="1">IFERROR(IF(ROW()&gt;ROW(EloDataCalc[#Headers])+1,_xlfn.IFNA(LOOKUP(2,1/($J$4:INDIRECT("$K"&amp;(ROW()-1))=EloDataCalc[[#This Row],[Loser]]),EloDataCalc[Game Number]),0),0),0)</f>
        <v>256</v>
      </c>
      <c r="M270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2026.9059780956134</v>
      </c>
      <c r="N270" s="66">
        <f ca="1">10^(EloDataCalc[Loser Last ELO]/400)</f>
        <v>116752.16568910227</v>
      </c>
      <c r="O270" s="68">
        <f ca="1">EloDataCalc[Loser Rating]/(EloDataCalc[Winner Rating]+EloDataCalc[Loser Rating])</f>
        <v>0.26707213969432547</v>
      </c>
      <c r="P270" s="16">
        <f ca="1">kFactor[]*(0-EloDataCalc[Loser Expected Score])</f>
        <v>-8.0121641908297647</v>
      </c>
      <c r="Q270" s="21">
        <f ca="1">EloDataCalc[Loser Last ELO]+EloDataCalc[[#This Row],[Loser Elo Change]]</f>
        <v>2018.8938139047837</v>
      </c>
      <c r="R270" s="4"/>
      <c r="T270" s="56">
        <f ca="1">IF(ROW()=ROW(Elos[[#Headers],[Selected Player Elo Change]])+1,2000,HLOOKUP(PlayerDashPlayer,Elos[#All],ROW()-1,FALSE))</f>
        <v>2210.291200166811</v>
      </c>
      <c r="U270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Elo]],NA())),U269))</f>
        <v>2210.291200166811</v>
      </c>
      <c r="V270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Elo]],NA())),V269))</f>
        <v>2210.291200166811</v>
      </c>
      <c r="W270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Elo]],NA())),W269))</f>
        <v>2018.8938139047837</v>
      </c>
      <c r="X270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Elo]],NA())),X269))</f>
        <v>2166.1962168647956</v>
      </c>
      <c r="Y270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Elo]],NA())),Y269))</f>
        <v>2023.3804358855184</v>
      </c>
      <c r="Z270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Elo]],NA())),Z269))</f>
        <v>2045.0977116100626</v>
      </c>
      <c r="AA270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Elo]],NA())),AA269))</f>
        <v>1954.093173471314</v>
      </c>
      <c r="AB270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Elo]],NA())),AB269))</f>
        <v>2051.8533084439487</v>
      </c>
      <c r="AC270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Elo]],NA())),AC269))</f>
        <v>1924.4012683093956</v>
      </c>
      <c r="AD270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Elo]],NA())),AD269))</f>
        <v>1813.0855384120641</v>
      </c>
      <c r="AE270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Elo]],NA())),AE269))</f>
        <v>1961.6141262500139</v>
      </c>
      <c r="AF270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Elo]],NA())),AF269))</f>
        <v>1969.7366724398109</v>
      </c>
      <c r="AG270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Elo]],NA())),AG269))</f>
        <v>1879.5329422654854</v>
      </c>
      <c r="AH270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Elo]],NA())),AH269))</f>
        <v>2027.5275221968514</v>
      </c>
      <c r="AI270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Elo]],NA())),AI269))</f>
        <v>1929.7026484469404</v>
      </c>
      <c r="AJ270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Elo]],NA())),AJ269))</f>
        <v>1985.5645101254131</v>
      </c>
      <c r="AK270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Elo]],NA())),AK269))</f>
        <v>2043.4204760413884</v>
      </c>
      <c r="AL270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Elo]],NA())),AL269))</f>
        <v>1967.5623553977555</v>
      </c>
      <c r="AM270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Elo]],NA())),AM269))</f>
        <v>1984.4045980097367</v>
      </c>
      <c r="AN270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Elo]],NA())),AN269))</f>
        <v>2029.2197655607163</v>
      </c>
      <c r="AO270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Elo]],NA())),AO269))</f>
        <v>1985.5996139249264</v>
      </c>
    </row>
    <row r="271" spans="1:41" ht="13">
      <c r="A271" s="65">
        <f>GameData[Game Number]</f>
        <v>268</v>
      </c>
      <c r="B271" s="66" t="str">
        <f>GameData[Winner]</f>
        <v>Ricky</v>
      </c>
      <c r="C271" s="66">
        <f ca="1">IFERROR(IF(ROW()&gt;ROW(EloDataCalc[#Headers])+1,_xlfn.IFNA(LOOKUP(2,1/($B$4:INDIRECT("$B"&amp;(ROW()-1))=EloDataCalc[[#This Row],[Winner]]),EloDataCalc[Game Number]),0),0),0)</f>
        <v>267</v>
      </c>
      <c r="D271" s="66">
        <f ca="1">IFERROR(IF(ROW()&gt;ROW(EloDataCalc[#Headers])+1,_xlfn.IFNA(LOOKUP(2,1/($J$4:INDIRECT("$K"&amp;(ROW()-1))=EloDataCalc[[#This Row],[Winner]]),EloDataCalc[Game Number]),0),0),0)</f>
        <v>254</v>
      </c>
      <c r="E271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2210.291200166811</v>
      </c>
      <c r="F271" s="66">
        <f ca="1">10^(EloDataCalc[Winner Last ELO]/400)</f>
        <v>335527.40687508794</v>
      </c>
      <c r="G271" s="68">
        <f ca="1">EloDataCalc[Winner Rating]/(EloDataCalc[Winner Rating]+EloDataCalc[Loser Rating])</f>
        <v>0.75059196299445974</v>
      </c>
      <c r="H271" s="16">
        <f ca="1">+kFactor[]*(1-EloDataCalc[Winner Expected Score])</f>
        <v>7.4822411101662079</v>
      </c>
      <c r="I271" s="21">
        <f ca="1">EloDataCalc[Winner Last ELO]+EloDataCalc[[#This Row],[Winner Elo Change]]</f>
        <v>2217.7734412769773</v>
      </c>
      <c r="J271" s="66" t="str">
        <f>GameData[Loser]</f>
        <v>Jim</v>
      </c>
      <c r="K271" s="66">
        <f ca="1">IFERROR(IF(ROW()&gt;ROW(EloDataCalc[#Headers])+1,_xlfn.IFNA(LOOKUP(2,1/($B$4:INDIRECT("$B"&amp;(ROW()-1))=EloDataCalc[[#This Row],[Loser]]),EloDataCalc[Game Number]),0),0),0)</f>
        <v>257</v>
      </c>
      <c r="L271" s="66">
        <f ca="1">IFERROR(IF(ROW()&gt;ROW(EloDataCalc[#Headers])+1,_xlfn.IFNA(LOOKUP(2,1/($J$4:INDIRECT("$K"&amp;(ROW()-1))=EloDataCalc[[#This Row],[Loser]]),EloDataCalc[Game Number]),0),0),0)</f>
        <v>267</v>
      </c>
      <c r="M271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2018.8938139047837</v>
      </c>
      <c r="N271" s="66">
        <f ca="1">10^(EloDataCalc[Loser Last ELO]/400)</f>
        <v>111489.64555445491</v>
      </c>
      <c r="O271" s="68">
        <f ca="1">EloDataCalc[Loser Rating]/(EloDataCalc[Winner Rating]+EloDataCalc[Loser Rating])</f>
        <v>0.24940803700554015</v>
      </c>
      <c r="P271" s="16">
        <f ca="1">kFactor[]*(0-EloDataCalc[Loser Expected Score])</f>
        <v>-7.4822411101662043</v>
      </c>
      <c r="Q271" s="21">
        <f ca="1">EloDataCalc[Loser Last ELO]+EloDataCalc[[#This Row],[Loser Elo Change]]</f>
        <v>2011.4115727946175</v>
      </c>
      <c r="R271" s="4"/>
      <c r="T271" s="56">
        <f ca="1">IF(ROW()=ROW(Elos[[#Headers],[Selected Player Elo Change]])+1,2000,HLOOKUP(PlayerDashPlayer,Elos[#All],ROW()-1,FALSE))</f>
        <v>2217.7734412769773</v>
      </c>
      <c r="U271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Elo]],NA())),U270))</f>
        <v>2217.7734412769773</v>
      </c>
      <c r="V271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Elo]],NA())),V270))</f>
        <v>2217.7734412769773</v>
      </c>
      <c r="W271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Elo]],NA())),W270))</f>
        <v>2011.4115727946175</v>
      </c>
      <c r="X271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Elo]],NA())),X270))</f>
        <v>2166.1962168647956</v>
      </c>
      <c r="Y271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Elo]],NA())),Y270))</f>
        <v>2023.3804358855184</v>
      </c>
      <c r="Z271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Elo]],NA())),Z270))</f>
        <v>2045.0977116100626</v>
      </c>
      <c r="AA271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Elo]],NA())),AA270))</f>
        <v>1954.093173471314</v>
      </c>
      <c r="AB271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Elo]],NA())),AB270))</f>
        <v>2051.8533084439487</v>
      </c>
      <c r="AC271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Elo]],NA())),AC270))</f>
        <v>1924.4012683093956</v>
      </c>
      <c r="AD271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Elo]],NA())),AD270))</f>
        <v>1813.0855384120641</v>
      </c>
      <c r="AE271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Elo]],NA())),AE270))</f>
        <v>1961.6141262500139</v>
      </c>
      <c r="AF271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Elo]],NA())),AF270))</f>
        <v>1969.7366724398109</v>
      </c>
      <c r="AG271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Elo]],NA())),AG270))</f>
        <v>1879.5329422654854</v>
      </c>
      <c r="AH271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Elo]],NA())),AH270))</f>
        <v>2027.5275221968514</v>
      </c>
      <c r="AI271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Elo]],NA())),AI270))</f>
        <v>1929.7026484469404</v>
      </c>
      <c r="AJ271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Elo]],NA())),AJ270))</f>
        <v>1985.5645101254131</v>
      </c>
      <c r="AK271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Elo]],NA())),AK270))</f>
        <v>2043.4204760413884</v>
      </c>
      <c r="AL271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Elo]],NA())),AL270))</f>
        <v>1967.5623553977555</v>
      </c>
      <c r="AM271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Elo]],NA())),AM270))</f>
        <v>1984.4045980097367</v>
      </c>
      <c r="AN271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Elo]],NA())),AN270))</f>
        <v>2029.2197655607163</v>
      </c>
      <c r="AO271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Elo]],NA())),AO270))</f>
        <v>1985.5996139249264</v>
      </c>
    </row>
    <row r="272" spans="1:41" ht="13">
      <c r="A272" s="65">
        <f>GameData[Game Number]</f>
        <v>269</v>
      </c>
      <c r="B272" s="66" t="str">
        <f>GameData[Winner]</f>
        <v>Jason K</v>
      </c>
      <c r="C272" s="66">
        <f ca="1">IFERROR(IF(ROW()&gt;ROW(EloDataCalc[#Headers])+1,_xlfn.IFNA(LOOKUP(2,1/($B$4:INDIRECT("$B"&amp;(ROW()-1))=EloDataCalc[[#This Row],[Winner]]),EloDataCalc[Game Number]),0),0),0)</f>
        <v>264</v>
      </c>
      <c r="D272" s="66">
        <f ca="1">IFERROR(IF(ROW()&gt;ROW(EloDataCalc[#Headers])+1,_xlfn.IFNA(LOOKUP(2,1/($J$4:INDIRECT("$K"&amp;(ROW()-1))=EloDataCalc[[#This Row],[Winner]]),EloDataCalc[Game Number]),0),0),0)</f>
        <v>251</v>
      </c>
      <c r="E272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2023.3804358855184</v>
      </c>
      <c r="F272" s="66">
        <f ca="1">10^(EloDataCalc[Winner Last ELO]/400)</f>
        <v>114406.60277356885</v>
      </c>
      <c r="G272" s="68">
        <f ca="1">EloDataCalc[Winner Rating]/(EloDataCalc[Winner Rating]+EloDataCalc[Loser Rating])</f>
        <v>0.77039708920412631</v>
      </c>
      <c r="H272" s="16">
        <f ca="1">+kFactor[]*(1-EloDataCalc[Winner Expected Score])</f>
        <v>6.8880873238762108</v>
      </c>
      <c r="I272" s="21">
        <f ca="1">EloDataCalc[Winner Last ELO]+EloDataCalc[[#This Row],[Winner Elo Change]]</f>
        <v>2030.2685232093945</v>
      </c>
      <c r="J272" s="66" t="str">
        <f>GameData[Loser]</f>
        <v>Jason T</v>
      </c>
      <c r="K272" s="66">
        <f ca="1">IFERROR(IF(ROW()&gt;ROW(EloDataCalc[#Headers])+1,_xlfn.IFNA(LOOKUP(2,1/($B$4:INDIRECT("$B"&amp;(ROW()-1))=EloDataCalc[[#This Row],[Loser]]),EloDataCalc[Game Number]),0),0),0)</f>
        <v>218</v>
      </c>
      <c r="L272" s="66">
        <f ca="1">IFERROR(IF(ROW()&gt;ROW(EloDataCalc[#Headers])+1,_xlfn.IFNA(LOOKUP(2,1/($J$4:INDIRECT("$K"&amp;(ROW()-1))=EloDataCalc[[#This Row],[Loser]]),EloDataCalc[Game Number]),0),0),0)</f>
        <v>262</v>
      </c>
      <c r="M272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1813.0855384120641</v>
      </c>
      <c r="N272" s="66">
        <f ca="1">10^(EloDataCalc[Loser Last ELO]/400)</f>
        <v>34096.817575226625</v>
      </c>
      <c r="O272" s="68">
        <f ca="1">EloDataCalc[Loser Rating]/(EloDataCalc[Winner Rating]+EloDataCalc[Loser Rating])</f>
        <v>0.22960291079587372</v>
      </c>
      <c r="P272" s="16">
        <f ca="1">kFactor[]*(0-EloDataCalc[Loser Expected Score])</f>
        <v>-6.8880873238762117</v>
      </c>
      <c r="Q272" s="21">
        <f ca="1">EloDataCalc[Loser Last ELO]+EloDataCalc[[#This Row],[Loser Elo Change]]</f>
        <v>1806.197451088188</v>
      </c>
      <c r="R272" s="4"/>
      <c r="T272" s="56">
        <f ca="1">IF(ROW()=ROW(Elos[[#Headers],[Selected Player Elo Change]])+1,2000,HLOOKUP(PlayerDashPlayer,Elos[#All],ROW()-1,FALSE))</f>
        <v>2217.7734412769773</v>
      </c>
      <c r="U272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Elo]],NA())),U271))</f>
        <v>2217.7734412769773</v>
      </c>
      <c r="V272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Elo]],NA())),V271))</f>
        <v>2217.7734412769773</v>
      </c>
      <c r="W272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Elo]],NA())),W271))</f>
        <v>2011.4115727946175</v>
      </c>
      <c r="X272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Elo]],NA())),X271))</f>
        <v>2166.1962168647956</v>
      </c>
      <c r="Y272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Elo]],NA())),Y271))</f>
        <v>2030.2685232093945</v>
      </c>
      <c r="Z272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Elo]],NA())),Z271))</f>
        <v>2045.0977116100626</v>
      </c>
      <c r="AA272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Elo]],NA())),AA271))</f>
        <v>1954.093173471314</v>
      </c>
      <c r="AB272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Elo]],NA())),AB271))</f>
        <v>2051.8533084439487</v>
      </c>
      <c r="AC272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Elo]],NA())),AC271))</f>
        <v>1924.4012683093956</v>
      </c>
      <c r="AD272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Elo]],NA())),AD271))</f>
        <v>1806.197451088188</v>
      </c>
      <c r="AE272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Elo]],NA())),AE271))</f>
        <v>1961.6141262500139</v>
      </c>
      <c r="AF272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Elo]],NA())),AF271))</f>
        <v>1969.7366724398109</v>
      </c>
      <c r="AG272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Elo]],NA())),AG271))</f>
        <v>1879.5329422654854</v>
      </c>
      <c r="AH272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Elo]],NA())),AH271))</f>
        <v>2027.5275221968514</v>
      </c>
      <c r="AI272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Elo]],NA())),AI271))</f>
        <v>1929.7026484469404</v>
      </c>
      <c r="AJ272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Elo]],NA())),AJ271))</f>
        <v>1985.5645101254131</v>
      </c>
      <c r="AK272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Elo]],NA())),AK271))</f>
        <v>2043.4204760413884</v>
      </c>
      <c r="AL272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Elo]],NA())),AL271))</f>
        <v>1967.5623553977555</v>
      </c>
      <c r="AM272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Elo]],NA())),AM271))</f>
        <v>1984.4045980097367</v>
      </c>
      <c r="AN272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Elo]],NA())),AN271))</f>
        <v>2029.2197655607163</v>
      </c>
      <c r="AO272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Elo]],NA())),AO271))</f>
        <v>1985.5996139249264</v>
      </c>
    </row>
    <row r="273" spans="1:41" ht="13">
      <c r="A273" s="65">
        <f>GameData[Game Number]</f>
        <v>270</v>
      </c>
      <c r="B273" s="66" t="str">
        <f>GameData[Winner]</f>
        <v>Kevin K</v>
      </c>
      <c r="C273" s="66">
        <f ca="1">IFERROR(IF(ROW()&gt;ROW(EloDataCalc[#Headers])+1,_xlfn.IFNA(LOOKUP(2,1/($B$4:INDIRECT("$B"&amp;(ROW()-1))=EloDataCalc[[#This Row],[Winner]]),EloDataCalc[Game Number]),0),0),0)</f>
        <v>265</v>
      </c>
      <c r="D273" s="66">
        <f ca="1">IFERROR(IF(ROW()&gt;ROW(EloDataCalc[#Headers])+1,_xlfn.IFNA(LOOKUP(2,1/($J$4:INDIRECT("$K"&amp;(ROW()-1))=EloDataCalc[[#This Row],[Winner]]),EloDataCalc[Game Number]),0),0),0)</f>
        <v>171</v>
      </c>
      <c r="E273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2166.1962168647956</v>
      </c>
      <c r="F273" s="66">
        <f ca="1">10^(EloDataCalc[Winner Last ELO]/400)</f>
        <v>260309.81418474799</v>
      </c>
      <c r="G273" s="68">
        <f ca="1">EloDataCalc[Winner Rating]/(EloDataCalc[Winner Rating]+EloDataCalc[Loser Rating])</f>
        <v>0.68621063992018672</v>
      </c>
      <c r="H273" s="16">
        <f ca="1">+kFactor[]*(1-EloDataCalc[Winner Expected Score])</f>
        <v>9.4136808023943992</v>
      </c>
      <c r="I273" s="21">
        <f ca="1">EloDataCalc[Winner Last ELO]+EloDataCalc[[#This Row],[Winner Elo Change]]</f>
        <v>2175.6098976671901</v>
      </c>
      <c r="J273" s="66" t="str">
        <f>GameData[Loser]</f>
        <v>Jason K</v>
      </c>
      <c r="K273" s="66">
        <f ca="1">IFERROR(IF(ROW()&gt;ROW(EloDataCalc[#Headers])+1,_xlfn.IFNA(LOOKUP(2,1/($B$4:INDIRECT("$B"&amp;(ROW()-1))=EloDataCalc[[#This Row],[Loser]]),EloDataCalc[Game Number]),0),0),0)</f>
        <v>269</v>
      </c>
      <c r="L273" s="66">
        <f ca="1">IFERROR(IF(ROW()&gt;ROW(EloDataCalc[#Headers])+1,_xlfn.IFNA(LOOKUP(2,1/($J$4:INDIRECT("$K"&amp;(ROW()-1))=EloDataCalc[[#This Row],[Loser]]),EloDataCalc[Game Number]),0),0),0)</f>
        <v>251</v>
      </c>
      <c r="M273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2030.2685232093945</v>
      </c>
      <c r="N273" s="66">
        <f ca="1">10^(EloDataCalc[Loser Last ELO]/400)</f>
        <v>119034.0768033379</v>
      </c>
      <c r="O273" s="68">
        <f ca="1">EloDataCalc[Loser Rating]/(EloDataCalc[Winner Rating]+EloDataCalc[Loser Rating])</f>
        <v>0.31378936007981323</v>
      </c>
      <c r="P273" s="16">
        <f ca="1">kFactor[]*(0-EloDataCalc[Loser Expected Score])</f>
        <v>-9.4136808023943974</v>
      </c>
      <c r="Q273" s="21">
        <f ca="1">EloDataCalc[Loser Last ELO]+EloDataCalc[[#This Row],[Loser Elo Change]]</f>
        <v>2020.8548424070002</v>
      </c>
      <c r="R273" s="4"/>
      <c r="T273" s="56">
        <f ca="1">IF(ROW()=ROW(Elos[[#Headers],[Selected Player Elo Change]])+1,2000,HLOOKUP(PlayerDashPlayer,Elos[#All],ROW()-1,FALSE))</f>
        <v>2217.7734412769773</v>
      </c>
      <c r="U273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Elo]],NA())),U272))</f>
        <v>2217.7734412769773</v>
      </c>
      <c r="V273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Elo]],NA())),V272))</f>
        <v>2217.7734412769773</v>
      </c>
      <c r="W273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Elo]],NA())),W272))</f>
        <v>2011.4115727946175</v>
      </c>
      <c r="X273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Elo]],NA())),X272))</f>
        <v>2175.6098976671901</v>
      </c>
      <c r="Y273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Elo]],NA())),Y272))</f>
        <v>2020.8548424070002</v>
      </c>
      <c r="Z273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Elo]],NA())),Z272))</f>
        <v>2045.0977116100626</v>
      </c>
      <c r="AA273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Elo]],NA())),AA272))</f>
        <v>1954.093173471314</v>
      </c>
      <c r="AB273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Elo]],NA())),AB272))</f>
        <v>2051.8533084439487</v>
      </c>
      <c r="AC273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Elo]],NA())),AC272))</f>
        <v>1924.4012683093956</v>
      </c>
      <c r="AD273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Elo]],NA())),AD272))</f>
        <v>1806.197451088188</v>
      </c>
      <c r="AE273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Elo]],NA())),AE272))</f>
        <v>1961.6141262500139</v>
      </c>
      <c r="AF273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Elo]],NA())),AF272))</f>
        <v>1969.7366724398109</v>
      </c>
      <c r="AG273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Elo]],NA())),AG272))</f>
        <v>1879.5329422654854</v>
      </c>
      <c r="AH273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Elo]],NA())),AH272))</f>
        <v>2027.5275221968514</v>
      </c>
      <c r="AI273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Elo]],NA())),AI272))</f>
        <v>1929.7026484469404</v>
      </c>
      <c r="AJ273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Elo]],NA())),AJ272))</f>
        <v>1985.5645101254131</v>
      </c>
      <c r="AK273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Elo]],NA())),AK272))</f>
        <v>2043.4204760413884</v>
      </c>
      <c r="AL273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Elo]],NA())),AL272))</f>
        <v>1967.5623553977555</v>
      </c>
      <c r="AM273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Elo]],NA())),AM272))</f>
        <v>1984.4045980097367</v>
      </c>
      <c r="AN273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Elo]],NA())),AN272))</f>
        <v>2029.2197655607163</v>
      </c>
      <c r="AO273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Elo]],NA())),AO272))</f>
        <v>1985.5996139249264</v>
      </c>
    </row>
    <row r="274" spans="1:41" ht="13">
      <c r="A274" s="65">
        <f>GameData[Game Number]</f>
        <v>271</v>
      </c>
      <c r="B274" s="66" t="str">
        <f>GameData[Winner]</f>
        <v>Kevin K</v>
      </c>
      <c r="C274" s="66">
        <f ca="1">IFERROR(IF(ROW()&gt;ROW(EloDataCalc[#Headers])+1,_xlfn.IFNA(LOOKUP(2,1/($B$4:INDIRECT("$B"&amp;(ROW()-1))=EloDataCalc[[#This Row],[Winner]]),EloDataCalc[Game Number]),0),0),0)</f>
        <v>270</v>
      </c>
      <c r="D274" s="66">
        <f ca="1">IFERROR(IF(ROW()&gt;ROW(EloDataCalc[#Headers])+1,_xlfn.IFNA(LOOKUP(2,1/($J$4:INDIRECT("$K"&amp;(ROW()-1))=EloDataCalc[[#This Row],[Winner]]),EloDataCalc[Game Number]),0),0),0)</f>
        <v>171</v>
      </c>
      <c r="E274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2175.6098976671901</v>
      </c>
      <c r="F274" s="66">
        <f ca="1">10^(EloDataCalc[Winner Last ELO]/400)</f>
        <v>274805.07203496958</v>
      </c>
      <c r="G274" s="68">
        <f ca="1">EloDataCalc[Winner Rating]/(EloDataCalc[Winner Rating]+EloDataCalc[Loser Rating])</f>
        <v>0.70906384105989739</v>
      </c>
      <c r="H274" s="16">
        <f ca="1">+kFactor[]*(1-EloDataCalc[Winner Expected Score])</f>
        <v>8.7280847682030789</v>
      </c>
      <c r="I274" s="21">
        <f ca="1">EloDataCalc[Winner Last ELO]+EloDataCalc[[#This Row],[Winner Elo Change]]</f>
        <v>2184.3379824353933</v>
      </c>
      <c r="J274" s="66" t="str">
        <f>GameData[Loser]</f>
        <v>Jason K</v>
      </c>
      <c r="K274" s="66">
        <f ca="1">IFERROR(IF(ROW()&gt;ROW(EloDataCalc[#Headers])+1,_xlfn.IFNA(LOOKUP(2,1/($B$4:INDIRECT("$B"&amp;(ROW()-1))=EloDataCalc[[#This Row],[Loser]]),EloDataCalc[Game Number]),0),0),0)</f>
        <v>269</v>
      </c>
      <c r="L274" s="66">
        <f ca="1">IFERROR(IF(ROW()&gt;ROW(EloDataCalc[#Headers])+1,_xlfn.IFNA(LOOKUP(2,1/($J$4:INDIRECT("$K"&amp;(ROW()-1))=EloDataCalc[[#This Row],[Loser]]),EloDataCalc[Game Number]),0),0),0)</f>
        <v>270</v>
      </c>
      <c r="M274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2020.8548424070002</v>
      </c>
      <c r="N274" s="66">
        <f ca="1">10^(EloDataCalc[Loser Last ELO]/400)</f>
        <v>112755.33666418976</v>
      </c>
      <c r="O274" s="68">
        <f ca="1">EloDataCalc[Loser Rating]/(EloDataCalc[Winner Rating]+EloDataCalc[Loser Rating])</f>
        <v>0.29093615894010266</v>
      </c>
      <c r="P274" s="16">
        <f ca="1">kFactor[]*(0-EloDataCalc[Loser Expected Score])</f>
        <v>-8.7280847682030807</v>
      </c>
      <c r="Q274" s="21">
        <f ca="1">EloDataCalc[Loser Last ELO]+EloDataCalc[[#This Row],[Loser Elo Change]]</f>
        <v>2012.126757638797</v>
      </c>
      <c r="R274" s="4"/>
      <c r="T274" s="56">
        <f ca="1">IF(ROW()=ROW(Elos[[#Headers],[Selected Player Elo Change]])+1,2000,HLOOKUP(PlayerDashPlayer,Elos[#All],ROW()-1,FALSE))</f>
        <v>2217.7734412769773</v>
      </c>
      <c r="U274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Elo]],NA())),U273))</f>
        <v>2217.7734412769773</v>
      </c>
      <c r="V274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Elo]],NA())),V273))</f>
        <v>2217.7734412769773</v>
      </c>
      <c r="W274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Elo]],NA())),W273))</f>
        <v>2011.4115727946175</v>
      </c>
      <c r="X274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Elo]],NA())),X273))</f>
        <v>2184.3379824353933</v>
      </c>
      <c r="Y274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Elo]],NA())),Y273))</f>
        <v>2012.126757638797</v>
      </c>
      <c r="Z274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Elo]],NA())),Z273))</f>
        <v>2045.0977116100626</v>
      </c>
      <c r="AA274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Elo]],NA())),AA273))</f>
        <v>1954.093173471314</v>
      </c>
      <c r="AB274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Elo]],NA())),AB273))</f>
        <v>2051.8533084439487</v>
      </c>
      <c r="AC274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Elo]],NA())),AC273))</f>
        <v>1924.4012683093956</v>
      </c>
      <c r="AD274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Elo]],NA())),AD273))</f>
        <v>1806.197451088188</v>
      </c>
      <c r="AE274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Elo]],NA())),AE273))</f>
        <v>1961.6141262500139</v>
      </c>
      <c r="AF274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Elo]],NA())),AF273))</f>
        <v>1969.7366724398109</v>
      </c>
      <c r="AG274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Elo]],NA())),AG273))</f>
        <v>1879.5329422654854</v>
      </c>
      <c r="AH274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Elo]],NA())),AH273))</f>
        <v>2027.5275221968514</v>
      </c>
      <c r="AI274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Elo]],NA())),AI273))</f>
        <v>1929.7026484469404</v>
      </c>
      <c r="AJ274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Elo]],NA())),AJ273))</f>
        <v>1985.5645101254131</v>
      </c>
      <c r="AK274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Elo]],NA())),AK273))</f>
        <v>2043.4204760413884</v>
      </c>
      <c r="AL274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Elo]],NA())),AL273))</f>
        <v>1967.5623553977555</v>
      </c>
      <c r="AM274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Elo]],NA())),AM273))</f>
        <v>1984.4045980097367</v>
      </c>
      <c r="AN274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Elo]],NA())),AN273))</f>
        <v>2029.2197655607163</v>
      </c>
      <c r="AO274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Elo]],NA())),AO273))</f>
        <v>1985.5996139249264</v>
      </c>
    </row>
    <row r="275" spans="1:41" ht="13">
      <c r="A275" s="65">
        <f>GameData[Game Number]</f>
        <v>272</v>
      </c>
      <c r="B275" s="66" t="str">
        <f>GameData[Winner]</f>
        <v>Ricky</v>
      </c>
      <c r="C275" s="66">
        <f ca="1">IFERROR(IF(ROW()&gt;ROW(EloDataCalc[#Headers])+1,_xlfn.IFNA(LOOKUP(2,1/($B$4:INDIRECT("$B"&amp;(ROW()-1))=EloDataCalc[[#This Row],[Winner]]),EloDataCalc[Game Number]),0),0),0)</f>
        <v>268</v>
      </c>
      <c r="D275" s="66">
        <f ca="1">IFERROR(IF(ROW()&gt;ROW(EloDataCalc[#Headers])+1,_xlfn.IFNA(LOOKUP(2,1/($J$4:INDIRECT("$K"&amp;(ROW()-1))=EloDataCalc[[#This Row],[Winner]]),EloDataCalc[Game Number]),0),0),0)</f>
        <v>254</v>
      </c>
      <c r="E275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2217.7734412769773</v>
      </c>
      <c r="F275" s="66">
        <f ca="1">10^(EloDataCalc[Winner Last ELO]/400)</f>
        <v>350294.72964324564</v>
      </c>
      <c r="G275" s="68">
        <f ca="1">EloDataCalc[Winner Rating]/(EloDataCalc[Winner Rating]+EloDataCalc[Loser Rating])</f>
        <v>0.54796949993364708</v>
      </c>
      <c r="H275" s="16">
        <f ca="1">+kFactor[]*(1-EloDataCalc[Winner Expected Score])</f>
        <v>13.560915001990587</v>
      </c>
      <c r="I275" s="21">
        <f ca="1">EloDataCalc[Winner Last ELO]+EloDataCalc[[#This Row],[Winner Elo Change]]</f>
        <v>2231.3343562789678</v>
      </c>
      <c r="J275" s="66" t="str">
        <f>GameData[Loser]</f>
        <v>Kevin K</v>
      </c>
      <c r="K275" s="66">
        <f ca="1">IFERROR(IF(ROW()&gt;ROW(EloDataCalc[#Headers])+1,_xlfn.IFNA(LOOKUP(2,1/($B$4:INDIRECT("$B"&amp;(ROW()-1))=EloDataCalc[[#This Row],[Loser]]),EloDataCalc[Game Number]),0),0),0)</f>
        <v>271</v>
      </c>
      <c r="L275" s="66">
        <f ca="1">IFERROR(IF(ROW()&gt;ROW(EloDataCalc[#Headers])+1,_xlfn.IFNA(LOOKUP(2,1/($J$4:INDIRECT("$K"&amp;(ROW()-1))=EloDataCalc[[#This Row],[Loser]]),EloDataCalc[Game Number]),0),0),0)</f>
        <v>171</v>
      </c>
      <c r="M275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2184.3379824353933</v>
      </c>
      <c r="N275" s="66">
        <f ca="1">10^(EloDataCalc[Loser Last ELO]/400)</f>
        <v>288964.80886329967</v>
      </c>
      <c r="O275" s="68">
        <f ca="1">EloDataCalc[Loser Rating]/(EloDataCalc[Winner Rating]+EloDataCalc[Loser Rating])</f>
        <v>0.45203050006635287</v>
      </c>
      <c r="P275" s="16">
        <f ca="1">kFactor[]*(0-EloDataCalc[Loser Expected Score])</f>
        <v>-13.560915001990587</v>
      </c>
      <c r="Q275" s="21">
        <f ca="1">EloDataCalc[Loser Last ELO]+EloDataCalc[[#This Row],[Loser Elo Change]]</f>
        <v>2170.7770674334029</v>
      </c>
      <c r="R275" s="4"/>
      <c r="T275" s="56">
        <f ca="1">IF(ROW()=ROW(Elos[[#Headers],[Selected Player Elo Change]])+1,2000,HLOOKUP(PlayerDashPlayer,Elos[#All],ROW()-1,FALSE))</f>
        <v>2231.3343562789678</v>
      </c>
      <c r="U275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Elo]],NA())),U274))</f>
        <v>2231.3343562789678</v>
      </c>
      <c r="V275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Elo]],NA())),V274))</f>
        <v>2231.3343562789678</v>
      </c>
      <c r="W275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Elo]],NA())),W274))</f>
        <v>2011.4115727946175</v>
      </c>
      <c r="X275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Elo]],NA())),X274))</f>
        <v>2170.7770674334029</v>
      </c>
      <c r="Y275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Elo]],NA())),Y274))</f>
        <v>2012.126757638797</v>
      </c>
      <c r="Z275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Elo]],NA())),Z274))</f>
        <v>2045.0977116100626</v>
      </c>
      <c r="AA275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Elo]],NA())),AA274))</f>
        <v>1954.093173471314</v>
      </c>
      <c r="AB275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Elo]],NA())),AB274))</f>
        <v>2051.8533084439487</v>
      </c>
      <c r="AC275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Elo]],NA())),AC274))</f>
        <v>1924.4012683093956</v>
      </c>
      <c r="AD275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Elo]],NA())),AD274))</f>
        <v>1806.197451088188</v>
      </c>
      <c r="AE275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Elo]],NA())),AE274))</f>
        <v>1961.6141262500139</v>
      </c>
      <c r="AF275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Elo]],NA())),AF274))</f>
        <v>1969.7366724398109</v>
      </c>
      <c r="AG275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Elo]],NA())),AG274))</f>
        <v>1879.5329422654854</v>
      </c>
      <c r="AH275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Elo]],NA())),AH274))</f>
        <v>2027.5275221968514</v>
      </c>
      <c r="AI275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Elo]],NA())),AI274))</f>
        <v>1929.7026484469404</v>
      </c>
      <c r="AJ275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Elo]],NA())),AJ274))</f>
        <v>1985.5645101254131</v>
      </c>
      <c r="AK275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Elo]],NA())),AK274))</f>
        <v>2043.4204760413884</v>
      </c>
      <c r="AL275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Elo]],NA())),AL274))</f>
        <v>1967.5623553977555</v>
      </c>
      <c r="AM275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Elo]],NA())),AM274))</f>
        <v>1984.4045980097367</v>
      </c>
      <c r="AN275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Elo]],NA())),AN274))</f>
        <v>2029.2197655607163</v>
      </c>
      <c r="AO275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Elo]],NA())),AO274))</f>
        <v>1985.5996139249264</v>
      </c>
    </row>
    <row r="276" spans="1:41" ht="13">
      <c r="A276" s="65">
        <f>GameData[Game Number]</f>
        <v>273</v>
      </c>
      <c r="B276" s="66" t="str">
        <f>GameData[Winner]</f>
        <v>Ricky</v>
      </c>
      <c r="C276" s="66">
        <f ca="1">IFERROR(IF(ROW()&gt;ROW(EloDataCalc[#Headers])+1,_xlfn.IFNA(LOOKUP(2,1/($B$4:INDIRECT("$B"&amp;(ROW()-1))=EloDataCalc[[#This Row],[Winner]]),EloDataCalc[Game Number]),0),0),0)</f>
        <v>272</v>
      </c>
      <c r="D276" s="66">
        <f ca="1">IFERROR(IF(ROW()&gt;ROW(EloDataCalc[#Headers])+1,_xlfn.IFNA(LOOKUP(2,1/($J$4:INDIRECT("$K"&amp;(ROW()-1))=EloDataCalc[[#This Row],[Winner]]),EloDataCalc[Game Number]),0),0),0)</f>
        <v>254</v>
      </c>
      <c r="E276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2231.3343562789678</v>
      </c>
      <c r="F276" s="66">
        <f ca="1">10^(EloDataCalc[Winner Last ELO]/400)</f>
        <v>378735.39182901103</v>
      </c>
      <c r="G276" s="68">
        <f ca="1">EloDataCalc[Winner Rating]/(EloDataCalc[Winner Rating]+EloDataCalc[Loser Rating])</f>
        <v>0.58627701699037227</v>
      </c>
      <c r="H276" s="16">
        <f ca="1">+kFactor[]*(1-EloDataCalc[Winner Expected Score])</f>
        <v>12.411689490288833</v>
      </c>
      <c r="I276" s="21">
        <f ca="1">EloDataCalc[Winner Last ELO]+EloDataCalc[[#This Row],[Winner Elo Change]]</f>
        <v>2243.7460457692564</v>
      </c>
      <c r="J276" s="66" t="str">
        <f>GameData[Loser]</f>
        <v>Kevin K</v>
      </c>
      <c r="K276" s="66">
        <f ca="1">IFERROR(IF(ROW()&gt;ROW(EloDataCalc[#Headers])+1,_xlfn.IFNA(LOOKUP(2,1/($B$4:INDIRECT("$B"&amp;(ROW()-1))=EloDataCalc[[#This Row],[Loser]]),EloDataCalc[Game Number]),0),0),0)</f>
        <v>271</v>
      </c>
      <c r="L276" s="66">
        <f ca="1">IFERROR(IF(ROW()&gt;ROW(EloDataCalc[#Headers])+1,_xlfn.IFNA(LOOKUP(2,1/($J$4:INDIRECT("$K"&amp;(ROW()-1))=EloDataCalc[[#This Row],[Loser]]),EloDataCalc[Game Number]),0),0),0)</f>
        <v>272</v>
      </c>
      <c r="M276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2170.7770674334029</v>
      </c>
      <c r="N276" s="66">
        <f ca="1">10^(EloDataCalc[Loser Last ELO]/400)</f>
        <v>267265.35671343195</v>
      </c>
      <c r="O276" s="68">
        <f ca="1">EloDataCalc[Loser Rating]/(EloDataCalc[Winner Rating]+EloDataCalc[Loser Rating])</f>
        <v>0.41372298300962779</v>
      </c>
      <c r="P276" s="16">
        <f ca="1">kFactor[]*(0-EloDataCalc[Loser Expected Score])</f>
        <v>-12.411689490288834</v>
      </c>
      <c r="Q276" s="21">
        <f ca="1">EloDataCalc[Loser Last ELO]+EloDataCalc[[#This Row],[Loser Elo Change]]</f>
        <v>2158.3653779431143</v>
      </c>
      <c r="R276" s="4"/>
      <c r="T276" s="56">
        <f ca="1">IF(ROW()=ROW(Elos[[#Headers],[Selected Player Elo Change]])+1,2000,HLOOKUP(PlayerDashPlayer,Elos[#All],ROW()-1,FALSE))</f>
        <v>2243.7460457692564</v>
      </c>
      <c r="U276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Elo]],NA())),U275))</f>
        <v>2243.7460457692564</v>
      </c>
      <c r="V276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Elo]],NA())),V275))</f>
        <v>2243.7460457692564</v>
      </c>
      <c r="W276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Elo]],NA())),W275))</f>
        <v>2011.4115727946175</v>
      </c>
      <c r="X276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Elo]],NA())),X275))</f>
        <v>2158.3653779431143</v>
      </c>
      <c r="Y276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Elo]],NA())),Y275))</f>
        <v>2012.126757638797</v>
      </c>
      <c r="Z276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Elo]],NA())),Z275))</f>
        <v>2045.0977116100626</v>
      </c>
      <c r="AA276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Elo]],NA())),AA275))</f>
        <v>1954.093173471314</v>
      </c>
      <c r="AB276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Elo]],NA())),AB275))</f>
        <v>2051.8533084439487</v>
      </c>
      <c r="AC276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Elo]],NA())),AC275))</f>
        <v>1924.4012683093956</v>
      </c>
      <c r="AD276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Elo]],NA())),AD275))</f>
        <v>1806.197451088188</v>
      </c>
      <c r="AE276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Elo]],NA())),AE275))</f>
        <v>1961.6141262500139</v>
      </c>
      <c r="AF276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Elo]],NA())),AF275))</f>
        <v>1969.7366724398109</v>
      </c>
      <c r="AG276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Elo]],NA())),AG275))</f>
        <v>1879.5329422654854</v>
      </c>
      <c r="AH276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Elo]],NA())),AH275))</f>
        <v>2027.5275221968514</v>
      </c>
      <c r="AI276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Elo]],NA())),AI275))</f>
        <v>1929.7026484469404</v>
      </c>
      <c r="AJ276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Elo]],NA())),AJ275))</f>
        <v>1985.5645101254131</v>
      </c>
      <c r="AK276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Elo]],NA())),AK275))</f>
        <v>2043.4204760413884</v>
      </c>
      <c r="AL276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Elo]],NA())),AL275))</f>
        <v>1967.5623553977555</v>
      </c>
      <c r="AM276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Elo]],NA())),AM275))</f>
        <v>1984.4045980097367</v>
      </c>
      <c r="AN276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Elo]],NA())),AN275))</f>
        <v>2029.2197655607163</v>
      </c>
      <c r="AO276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Elo]],NA())),AO275))</f>
        <v>1985.5996139249264</v>
      </c>
    </row>
    <row r="277" spans="1:41" ht="13">
      <c r="A277" s="65">
        <f>GameData[Game Number]</f>
        <v>274</v>
      </c>
      <c r="B277" s="66" t="str">
        <f>GameData[Winner]</f>
        <v>Kevin K</v>
      </c>
      <c r="C277" s="66">
        <f ca="1">IFERROR(IF(ROW()&gt;ROW(EloDataCalc[#Headers])+1,_xlfn.IFNA(LOOKUP(2,1/($B$4:INDIRECT("$B"&amp;(ROW()-1))=EloDataCalc[[#This Row],[Winner]]),EloDataCalc[Game Number]),0),0),0)</f>
        <v>271</v>
      </c>
      <c r="D277" s="66">
        <f ca="1">IFERROR(IF(ROW()&gt;ROW(EloDataCalc[#Headers])+1,_xlfn.IFNA(LOOKUP(2,1/($J$4:INDIRECT("$K"&amp;(ROW()-1))=EloDataCalc[[#This Row],[Winner]]),EloDataCalc[Game Number]),0),0),0)</f>
        <v>273</v>
      </c>
      <c r="E277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2158.3653779431143</v>
      </c>
      <c r="F277" s="66">
        <f ca="1">10^(EloDataCalc[Winner Last ELO]/400)</f>
        <v>248836.13370011814</v>
      </c>
      <c r="G277" s="68">
        <f ca="1">EloDataCalc[Winner Rating]/(EloDataCalc[Winner Rating]+EloDataCalc[Loser Rating])</f>
        <v>0.37954247567557664</v>
      </c>
      <c r="H277" s="16">
        <f ca="1">+kFactor[]*(1-EloDataCalc[Winner Expected Score])</f>
        <v>18.6137257297327</v>
      </c>
      <c r="I277" s="21">
        <f ca="1">EloDataCalc[Winner Last ELO]+EloDataCalc[[#This Row],[Winner Elo Change]]</f>
        <v>2176.979103672847</v>
      </c>
      <c r="J277" s="66" t="str">
        <f>GameData[Loser]</f>
        <v>Ricky</v>
      </c>
      <c r="K277" s="66">
        <f ca="1">IFERROR(IF(ROW()&gt;ROW(EloDataCalc[#Headers])+1,_xlfn.IFNA(LOOKUP(2,1/($B$4:INDIRECT("$B"&amp;(ROW()-1))=EloDataCalc[[#This Row],[Loser]]),EloDataCalc[Game Number]),0),0),0)</f>
        <v>273</v>
      </c>
      <c r="L277" s="66">
        <f ca="1">IFERROR(IF(ROW()&gt;ROW(EloDataCalc[#Headers])+1,_xlfn.IFNA(LOOKUP(2,1/($J$4:INDIRECT("$K"&amp;(ROW()-1))=EloDataCalc[[#This Row],[Loser]]),EloDataCalc[Game Number]),0),0),0)</f>
        <v>254</v>
      </c>
      <c r="M277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2243.7460457692564</v>
      </c>
      <c r="N277" s="66">
        <f ca="1">10^(EloDataCalc[Loser Last ELO]/400)</f>
        <v>406785.17260346666</v>
      </c>
      <c r="O277" s="68">
        <f ca="1">EloDataCalc[Loser Rating]/(EloDataCalc[Winner Rating]+EloDataCalc[Loser Rating])</f>
        <v>0.62045752432442325</v>
      </c>
      <c r="P277" s="16">
        <f ca="1">kFactor[]*(0-EloDataCalc[Loser Expected Score])</f>
        <v>-18.613725729732696</v>
      </c>
      <c r="Q277" s="21">
        <f ca="1">EloDataCalc[Loser Last ELO]+EloDataCalc[[#This Row],[Loser Elo Change]]</f>
        <v>2225.1323200395236</v>
      </c>
      <c r="R277" s="4"/>
      <c r="T277" s="56">
        <f ca="1">IF(ROW()=ROW(Elos[[#Headers],[Selected Player Elo Change]])+1,2000,HLOOKUP(PlayerDashPlayer,Elos[#All],ROW()-1,FALSE))</f>
        <v>2225.1323200395236</v>
      </c>
      <c r="U277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Elo]],NA())),U276))</f>
        <v>2225.1323200395236</v>
      </c>
      <c r="V277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Elo]],NA())),V276))</f>
        <v>2225.1323200395236</v>
      </c>
      <c r="W277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Elo]],NA())),W276))</f>
        <v>2011.4115727946175</v>
      </c>
      <c r="X277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Elo]],NA())),X276))</f>
        <v>2176.979103672847</v>
      </c>
      <c r="Y277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Elo]],NA())),Y276))</f>
        <v>2012.126757638797</v>
      </c>
      <c r="Z277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Elo]],NA())),Z276))</f>
        <v>2045.0977116100626</v>
      </c>
      <c r="AA277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Elo]],NA())),AA276))</f>
        <v>1954.093173471314</v>
      </c>
      <c r="AB277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Elo]],NA())),AB276))</f>
        <v>2051.8533084439487</v>
      </c>
      <c r="AC277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Elo]],NA())),AC276))</f>
        <v>1924.4012683093956</v>
      </c>
      <c r="AD277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Elo]],NA())),AD276))</f>
        <v>1806.197451088188</v>
      </c>
      <c r="AE277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Elo]],NA())),AE276))</f>
        <v>1961.6141262500139</v>
      </c>
      <c r="AF277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Elo]],NA())),AF276))</f>
        <v>1969.7366724398109</v>
      </c>
      <c r="AG277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Elo]],NA())),AG276))</f>
        <v>1879.5329422654854</v>
      </c>
      <c r="AH277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Elo]],NA())),AH276))</f>
        <v>2027.5275221968514</v>
      </c>
      <c r="AI277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Elo]],NA())),AI276))</f>
        <v>1929.7026484469404</v>
      </c>
      <c r="AJ277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Elo]],NA())),AJ276))</f>
        <v>1985.5645101254131</v>
      </c>
      <c r="AK277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Elo]],NA())),AK276))</f>
        <v>2043.4204760413884</v>
      </c>
      <c r="AL277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Elo]],NA())),AL276))</f>
        <v>1967.5623553977555</v>
      </c>
      <c r="AM277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Elo]],NA())),AM276))</f>
        <v>1984.4045980097367</v>
      </c>
      <c r="AN277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Elo]],NA())),AN276))</f>
        <v>2029.2197655607163</v>
      </c>
      <c r="AO277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Elo]],NA())),AO276))</f>
        <v>1985.5996139249264</v>
      </c>
    </row>
    <row r="278" spans="1:41" ht="13">
      <c r="A278" s="65">
        <f>GameData[Game Number]</f>
        <v>275</v>
      </c>
      <c r="B278" s="66" t="str">
        <f>GameData[Winner]</f>
        <v>Jim</v>
      </c>
      <c r="C278" s="66">
        <f ca="1">IFERROR(IF(ROW()&gt;ROW(EloDataCalc[#Headers])+1,_xlfn.IFNA(LOOKUP(2,1/($B$4:INDIRECT("$B"&amp;(ROW()-1))=EloDataCalc[[#This Row],[Winner]]),EloDataCalc[Game Number]),0),0),0)</f>
        <v>257</v>
      </c>
      <c r="D278" s="66">
        <f ca="1">IFERROR(IF(ROW()&gt;ROW(EloDataCalc[#Headers])+1,_xlfn.IFNA(LOOKUP(2,1/($J$4:INDIRECT("$K"&amp;(ROW()-1))=EloDataCalc[[#This Row],[Winner]]),EloDataCalc[Game Number]),0),0),0)</f>
        <v>268</v>
      </c>
      <c r="E278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2011.4115727946175</v>
      </c>
      <c r="F278" s="66">
        <f ca="1">10^(EloDataCalc[Winner Last ELO]/400)</f>
        <v>106789.59316460947</v>
      </c>
      <c r="G278" s="68">
        <f ca="1">EloDataCalc[Winner Rating]/(EloDataCalc[Winner Rating]+EloDataCalc[Loser Rating])</f>
        <v>0.27826516412906976</v>
      </c>
      <c r="H278" s="16">
        <f ca="1">+kFactor[]*(1-EloDataCalc[Winner Expected Score])</f>
        <v>21.652045076127909</v>
      </c>
      <c r="I278" s="21">
        <f ca="1">EloDataCalc[Winner Last ELO]+EloDataCalc[[#This Row],[Winner Elo Change]]</f>
        <v>2033.0636178707455</v>
      </c>
      <c r="J278" s="66" t="str">
        <f>GameData[Loser]</f>
        <v>Kevin K</v>
      </c>
      <c r="K278" s="66">
        <f ca="1">IFERROR(IF(ROW()&gt;ROW(EloDataCalc[#Headers])+1,_xlfn.IFNA(LOOKUP(2,1/($B$4:INDIRECT("$B"&amp;(ROW()-1))=EloDataCalc[[#This Row],[Loser]]),EloDataCalc[Game Number]),0),0),0)</f>
        <v>274</v>
      </c>
      <c r="L278" s="66">
        <f ca="1">IFERROR(IF(ROW()&gt;ROW(EloDataCalc[#Headers])+1,_xlfn.IFNA(LOOKUP(2,1/($J$4:INDIRECT("$K"&amp;(ROW()-1))=EloDataCalc[[#This Row],[Loser]]),EloDataCalc[Game Number]),0),0),0)</f>
        <v>273</v>
      </c>
      <c r="M278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2176.979103672847</v>
      </c>
      <c r="N278" s="66">
        <f ca="1">10^(EloDataCalc[Loser Last ELO]/400)</f>
        <v>276979.5843350091</v>
      </c>
      <c r="O278" s="68">
        <f ca="1">EloDataCalc[Loser Rating]/(EloDataCalc[Winner Rating]+EloDataCalc[Loser Rating])</f>
        <v>0.72173483587093024</v>
      </c>
      <c r="P278" s="16">
        <f ca="1">kFactor[]*(0-EloDataCalc[Loser Expected Score])</f>
        <v>-21.652045076127909</v>
      </c>
      <c r="Q278" s="21">
        <f ca="1">EloDataCalc[Loser Last ELO]+EloDataCalc[[#This Row],[Loser Elo Change]]</f>
        <v>2155.3270585967193</v>
      </c>
      <c r="R278" s="4"/>
      <c r="T278" s="56">
        <f ca="1">IF(ROW()=ROW(Elos[[#Headers],[Selected Player Elo Change]])+1,2000,HLOOKUP(PlayerDashPlayer,Elos[#All],ROW()-1,FALSE))</f>
        <v>2225.1323200395236</v>
      </c>
      <c r="U278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Elo]],NA())),U277))</f>
        <v>2225.1323200395236</v>
      </c>
      <c r="V278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Elo]],NA())),V277))</f>
        <v>2225.1323200395236</v>
      </c>
      <c r="W278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Elo]],NA())),W277))</f>
        <v>2033.0636178707455</v>
      </c>
      <c r="X278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Elo]],NA())),X277))</f>
        <v>2155.3270585967193</v>
      </c>
      <c r="Y278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Elo]],NA())),Y277))</f>
        <v>2012.126757638797</v>
      </c>
      <c r="Z278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Elo]],NA())),Z277))</f>
        <v>2045.0977116100626</v>
      </c>
      <c r="AA278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Elo]],NA())),AA277))</f>
        <v>1954.093173471314</v>
      </c>
      <c r="AB278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Elo]],NA())),AB277))</f>
        <v>2051.8533084439487</v>
      </c>
      <c r="AC278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Elo]],NA())),AC277))</f>
        <v>1924.4012683093956</v>
      </c>
      <c r="AD278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Elo]],NA())),AD277))</f>
        <v>1806.197451088188</v>
      </c>
      <c r="AE278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Elo]],NA())),AE277))</f>
        <v>1961.6141262500139</v>
      </c>
      <c r="AF278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Elo]],NA())),AF277))</f>
        <v>1969.7366724398109</v>
      </c>
      <c r="AG278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Elo]],NA())),AG277))</f>
        <v>1879.5329422654854</v>
      </c>
      <c r="AH278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Elo]],NA())),AH277))</f>
        <v>2027.5275221968514</v>
      </c>
      <c r="AI278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Elo]],NA())),AI277))</f>
        <v>1929.7026484469404</v>
      </c>
      <c r="AJ278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Elo]],NA())),AJ277))</f>
        <v>1985.5645101254131</v>
      </c>
      <c r="AK278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Elo]],NA())),AK277))</f>
        <v>2043.4204760413884</v>
      </c>
      <c r="AL278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Elo]],NA())),AL277))</f>
        <v>1967.5623553977555</v>
      </c>
      <c r="AM278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Elo]],NA())),AM277))</f>
        <v>1984.4045980097367</v>
      </c>
      <c r="AN278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Elo]],NA())),AN277))</f>
        <v>2029.2197655607163</v>
      </c>
      <c r="AO278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Elo]],NA())),AO277))</f>
        <v>1985.5996139249264</v>
      </c>
    </row>
    <row r="279" spans="1:41" ht="13">
      <c r="A279" s="65">
        <f>GameData[Game Number]</f>
        <v>276</v>
      </c>
      <c r="B279" s="66" t="str">
        <f>GameData[Winner]</f>
        <v>Jason T</v>
      </c>
      <c r="C279" s="66">
        <f ca="1">IFERROR(IF(ROW()&gt;ROW(EloDataCalc[#Headers])+1,_xlfn.IFNA(LOOKUP(2,1/($B$4:INDIRECT("$B"&amp;(ROW()-1))=EloDataCalc[[#This Row],[Winner]]),EloDataCalc[Game Number]),0),0),0)</f>
        <v>218</v>
      </c>
      <c r="D279" s="66">
        <f ca="1">IFERROR(IF(ROW()&gt;ROW(EloDataCalc[#Headers])+1,_xlfn.IFNA(LOOKUP(2,1/($J$4:INDIRECT("$K"&amp;(ROW()-1))=EloDataCalc[[#This Row],[Winner]]),EloDataCalc[Game Number]),0),0),0)</f>
        <v>269</v>
      </c>
      <c r="E279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1806.197451088188</v>
      </c>
      <c r="F279" s="66">
        <f ca="1">10^(EloDataCalc[Winner Last ELO]/400)</f>
        <v>32771.296833063017</v>
      </c>
      <c r="G279" s="68">
        <f ca="1">EloDataCalc[Winner Rating]/(EloDataCalc[Winner Rating]+EloDataCalc[Loser Rating])</f>
        <v>0.26255675434905223</v>
      </c>
      <c r="H279" s="16">
        <f ca="1">+kFactor[]*(1-EloDataCalc[Winner Expected Score])</f>
        <v>22.123297369528434</v>
      </c>
      <c r="I279" s="21">
        <f ca="1">EloDataCalc[Winner Last ELO]+EloDataCalc[[#This Row],[Winner Elo Change]]</f>
        <v>1828.3207484577165</v>
      </c>
      <c r="J279" s="66" t="str">
        <f>GameData[Loser]</f>
        <v>L - Steven</v>
      </c>
      <c r="K279" s="66">
        <f ca="1">IFERROR(IF(ROW()&gt;ROW(EloDataCalc[#Headers])+1,_xlfn.IFNA(LOOKUP(2,1/($B$4:INDIRECT("$B"&amp;(ROW()-1))=EloDataCalc[[#This Row],[Loser]]),EloDataCalc[Game Number]),0),0),0)</f>
        <v>0</v>
      </c>
      <c r="L279" s="66">
        <f ca="1">IFERROR(IF(ROW()&gt;ROW(EloDataCalc[#Headers])+1,_xlfn.IFNA(LOOKUP(2,1/($J$4:INDIRECT("$K"&amp;(ROW()-1))=EloDataCalc[[#This Row],[Loser]]),EloDataCalc[Game Number]),0),0),0)</f>
        <v>220</v>
      </c>
      <c r="M279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1985.5996139249264</v>
      </c>
      <c r="N279" s="66">
        <f ca="1">10^(EloDataCalc[Loser Last ELO]/400)</f>
        <v>92044.752612367345</v>
      </c>
      <c r="O279" s="68">
        <f ca="1">EloDataCalc[Loser Rating]/(EloDataCalc[Winner Rating]+EloDataCalc[Loser Rating])</f>
        <v>0.73744324565094777</v>
      </c>
      <c r="P279" s="16">
        <f ca="1">kFactor[]*(0-EloDataCalc[Loser Expected Score])</f>
        <v>-22.123297369528434</v>
      </c>
      <c r="Q279" s="21">
        <f ca="1">EloDataCalc[Loser Last ELO]+EloDataCalc[[#This Row],[Loser Elo Change]]</f>
        <v>1963.4763165553979</v>
      </c>
      <c r="R279" s="4"/>
      <c r="T279" s="56">
        <f ca="1">IF(ROW()=ROW(Elos[[#Headers],[Selected Player Elo Change]])+1,2000,HLOOKUP(PlayerDashPlayer,Elos[#All],ROW()-1,FALSE))</f>
        <v>2225.1323200395236</v>
      </c>
      <c r="U279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Elo]],NA())),U278))</f>
        <v>2225.1323200395236</v>
      </c>
      <c r="V279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Elo]],NA())),V278))</f>
        <v>2225.1323200395236</v>
      </c>
      <c r="W279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Elo]],NA())),W278))</f>
        <v>2033.0636178707455</v>
      </c>
      <c r="X279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Elo]],NA())),X278))</f>
        <v>2155.3270585967193</v>
      </c>
      <c r="Y279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Elo]],NA())),Y278))</f>
        <v>2012.126757638797</v>
      </c>
      <c r="Z279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Elo]],NA())),Z278))</f>
        <v>2045.0977116100626</v>
      </c>
      <c r="AA279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Elo]],NA())),AA278))</f>
        <v>1954.093173471314</v>
      </c>
      <c r="AB279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Elo]],NA())),AB278))</f>
        <v>2051.8533084439487</v>
      </c>
      <c r="AC279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Elo]],NA())),AC278))</f>
        <v>1924.4012683093956</v>
      </c>
      <c r="AD279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Elo]],NA())),AD278))</f>
        <v>1828.3207484577165</v>
      </c>
      <c r="AE279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Elo]],NA())),AE278))</f>
        <v>1961.6141262500139</v>
      </c>
      <c r="AF279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Elo]],NA())),AF278))</f>
        <v>1969.7366724398109</v>
      </c>
      <c r="AG279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Elo]],NA())),AG278))</f>
        <v>1879.5329422654854</v>
      </c>
      <c r="AH279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Elo]],NA())),AH278))</f>
        <v>2027.5275221968514</v>
      </c>
      <c r="AI279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Elo]],NA())),AI278))</f>
        <v>1929.7026484469404</v>
      </c>
      <c r="AJ279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Elo]],NA())),AJ278))</f>
        <v>1985.5645101254131</v>
      </c>
      <c r="AK279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Elo]],NA())),AK278))</f>
        <v>2043.4204760413884</v>
      </c>
      <c r="AL279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Elo]],NA())),AL278))</f>
        <v>1967.5623553977555</v>
      </c>
      <c r="AM279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Elo]],NA())),AM278))</f>
        <v>1984.4045980097367</v>
      </c>
      <c r="AN279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Elo]],NA())),AN278))</f>
        <v>2029.2197655607163</v>
      </c>
      <c r="AO279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Elo]],NA())),AO278))</f>
        <v>1963.4763165553979</v>
      </c>
    </row>
    <row r="280" spans="1:41" ht="13">
      <c r="A280" s="65">
        <f>GameData[Game Number]</f>
        <v>277</v>
      </c>
      <c r="B280" s="66" t="str">
        <f>GameData[Winner]</f>
        <v>Kevin K</v>
      </c>
      <c r="C280" s="66">
        <f ca="1">IFERROR(IF(ROW()&gt;ROW(EloDataCalc[#Headers])+1,_xlfn.IFNA(LOOKUP(2,1/($B$4:INDIRECT("$B"&amp;(ROW()-1))=EloDataCalc[[#This Row],[Winner]]),EloDataCalc[Game Number]),0),0),0)</f>
        <v>274</v>
      </c>
      <c r="D280" s="66">
        <f ca="1">IFERROR(IF(ROW()&gt;ROW(EloDataCalc[#Headers])+1,_xlfn.IFNA(LOOKUP(2,1/($J$4:INDIRECT("$K"&amp;(ROW()-1))=EloDataCalc[[#This Row],[Winner]]),EloDataCalc[Game Number]),0),0),0)</f>
        <v>275</v>
      </c>
      <c r="E280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2155.3270585967193</v>
      </c>
      <c r="F280" s="66">
        <f ca="1">10^(EloDataCalc[Winner Last ELO]/400)</f>
        <v>244521.835126091</v>
      </c>
      <c r="G280" s="68">
        <f ca="1">EloDataCalc[Winner Rating]/(EloDataCalc[Winner Rating]+EloDataCalc[Loser Rating])</f>
        <v>0.69515411084266732</v>
      </c>
      <c r="H280" s="16">
        <f ca="1">+kFactor[]*(1-EloDataCalc[Winner Expected Score])</f>
        <v>9.1453766747199801</v>
      </c>
      <c r="I280" s="21">
        <f ca="1">EloDataCalc[Winner Last ELO]+EloDataCalc[[#This Row],[Winner Elo Change]]</f>
        <v>2164.4724352714393</v>
      </c>
      <c r="J280" s="66" t="str">
        <f>GameData[Loser]</f>
        <v>Jason K</v>
      </c>
      <c r="K280" s="66">
        <f ca="1">IFERROR(IF(ROW()&gt;ROW(EloDataCalc[#Headers])+1,_xlfn.IFNA(LOOKUP(2,1/($B$4:INDIRECT("$B"&amp;(ROW()-1))=EloDataCalc[[#This Row],[Loser]]),EloDataCalc[Game Number]),0),0),0)</f>
        <v>269</v>
      </c>
      <c r="L280" s="66">
        <f ca="1">IFERROR(IF(ROW()&gt;ROW(EloDataCalc[#Headers])+1,_xlfn.IFNA(LOOKUP(2,1/($J$4:INDIRECT("$K"&amp;(ROW()-1))=EloDataCalc[[#This Row],[Loser]]),EloDataCalc[Game Number]),0),0),0)</f>
        <v>271</v>
      </c>
      <c r="M280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2012.126757638797</v>
      </c>
      <c r="N280" s="66">
        <f ca="1">10^(EloDataCalc[Loser Last ELO]/400)</f>
        <v>107230.14520771023</v>
      </c>
      <c r="O280" s="68">
        <f ca="1">EloDataCalc[Loser Rating]/(EloDataCalc[Winner Rating]+EloDataCalc[Loser Rating])</f>
        <v>0.30484588915733263</v>
      </c>
      <c r="P280" s="16">
        <f ca="1">kFactor[]*(0-EloDataCalc[Loser Expected Score])</f>
        <v>-9.1453766747199783</v>
      </c>
      <c r="Q280" s="21">
        <f ca="1">EloDataCalc[Loser Last ELO]+EloDataCalc[[#This Row],[Loser Elo Change]]</f>
        <v>2002.9813809640771</v>
      </c>
      <c r="R280" s="4"/>
      <c r="T280" s="56">
        <f ca="1">IF(ROW()=ROW(Elos[[#Headers],[Selected Player Elo Change]])+1,2000,HLOOKUP(PlayerDashPlayer,Elos[#All],ROW()-1,FALSE))</f>
        <v>2225.1323200395236</v>
      </c>
      <c r="U280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Elo]],NA())),U279))</f>
        <v>2225.1323200395236</v>
      </c>
      <c r="V280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Elo]],NA())),V279))</f>
        <v>2225.1323200395236</v>
      </c>
      <c r="W280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Elo]],NA())),W279))</f>
        <v>2033.0636178707455</v>
      </c>
      <c r="X280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Elo]],NA())),X279))</f>
        <v>2164.4724352714393</v>
      </c>
      <c r="Y280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Elo]],NA())),Y279))</f>
        <v>2002.9813809640771</v>
      </c>
      <c r="Z280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Elo]],NA())),Z279))</f>
        <v>2045.0977116100626</v>
      </c>
      <c r="AA280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Elo]],NA())),AA279))</f>
        <v>1954.093173471314</v>
      </c>
      <c r="AB280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Elo]],NA())),AB279))</f>
        <v>2051.8533084439487</v>
      </c>
      <c r="AC280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Elo]],NA())),AC279))</f>
        <v>1924.4012683093956</v>
      </c>
      <c r="AD280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Elo]],NA())),AD279))</f>
        <v>1828.3207484577165</v>
      </c>
      <c r="AE280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Elo]],NA())),AE279))</f>
        <v>1961.6141262500139</v>
      </c>
      <c r="AF280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Elo]],NA())),AF279))</f>
        <v>1969.7366724398109</v>
      </c>
      <c r="AG280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Elo]],NA())),AG279))</f>
        <v>1879.5329422654854</v>
      </c>
      <c r="AH280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Elo]],NA())),AH279))</f>
        <v>2027.5275221968514</v>
      </c>
      <c r="AI280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Elo]],NA())),AI279))</f>
        <v>1929.7026484469404</v>
      </c>
      <c r="AJ280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Elo]],NA())),AJ279))</f>
        <v>1985.5645101254131</v>
      </c>
      <c r="AK280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Elo]],NA())),AK279))</f>
        <v>2043.4204760413884</v>
      </c>
      <c r="AL280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Elo]],NA())),AL279))</f>
        <v>1967.5623553977555</v>
      </c>
      <c r="AM280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Elo]],NA())),AM279))</f>
        <v>1984.4045980097367</v>
      </c>
      <c r="AN280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Elo]],NA())),AN279))</f>
        <v>2029.2197655607163</v>
      </c>
      <c r="AO280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Elo]],NA())),AO279))</f>
        <v>1963.4763165553979</v>
      </c>
    </row>
    <row r="281" spans="1:41" ht="13">
      <c r="A281" s="65">
        <f>GameData[Game Number]</f>
        <v>278</v>
      </c>
      <c r="B281" s="66" t="str">
        <f>GameData[Winner]</f>
        <v>Kevin K</v>
      </c>
      <c r="C281" s="66">
        <f ca="1">IFERROR(IF(ROW()&gt;ROW(EloDataCalc[#Headers])+1,_xlfn.IFNA(LOOKUP(2,1/($B$4:INDIRECT("$B"&amp;(ROW()-1))=EloDataCalc[[#This Row],[Winner]]),EloDataCalc[Game Number]),0),0),0)</f>
        <v>277</v>
      </c>
      <c r="D281" s="66">
        <f ca="1">IFERROR(IF(ROW()&gt;ROW(EloDataCalc[#Headers])+1,_xlfn.IFNA(LOOKUP(2,1/($J$4:INDIRECT("$K"&amp;(ROW()-1))=EloDataCalc[[#This Row],[Winner]]),EloDataCalc[Game Number]),0),0),0)</f>
        <v>275</v>
      </c>
      <c r="E281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2164.4724352714393</v>
      </c>
      <c r="F281" s="66">
        <f ca="1">10^(EloDataCalc[Winner Last ELO]/400)</f>
        <v>257739.56320554597</v>
      </c>
      <c r="G281" s="68">
        <f ca="1">EloDataCalc[Winner Rating]/(EloDataCalc[Winner Rating]+EloDataCalc[Loser Rating])</f>
        <v>0.6805824859716072</v>
      </c>
      <c r="H281" s="16">
        <f ca="1">+kFactor[]*(1-EloDataCalc[Winner Expected Score])</f>
        <v>9.582525420851784</v>
      </c>
      <c r="I281" s="21">
        <f ca="1">EloDataCalc[Winner Last ELO]+EloDataCalc[[#This Row],[Winner Elo Change]]</f>
        <v>2174.0549606922909</v>
      </c>
      <c r="J281" s="66" t="str">
        <f>GameData[Loser]</f>
        <v>Jim</v>
      </c>
      <c r="K281" s="66">
        <f ca="1">IFERROR(IF(ROW()&gt;ROW(EloDataCalc[#Headers])+1,_xlfn.IFNA(LOOKUP(2,1/($B$4:INDIRECT("$B"&amp;(ROW()-1))=EloDataCalc[[#This Row],[Loser]]),EloDataCalc[Game Number]),0),0),0)</f>
        <v>275</v>
      </c>
      <c r="L281" s="66">
        <f ca="1">IFERROR(IF(ROW()&gt;ROW(EloDataCalc[#Headers])+1,_xlfn.IFNA(LOOKUP(2,1/($J$4:INDIRECT("$K"&amp;(ROW()-1))=EloDataCalc[[#This Row],[Loser]]),EloDataCalc[Game Number]),0),0),0)</f>
        <v>268</v>
      </c>
      <c r="M281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2033.0636178707455</v>
      </c>
      <c r="N281" s="66">
        <f ca="1">10^(EloDataCalc[Loser Last ELO]/400)</f>
        <v>120964.80917863912</v>
      </c>
      <c r="O281" s="68">
        <f ca="1">EloDataCalc[Loser Rating]/(EloDataCalc[Winner Rating]+EloDataCalc[Loser Rating])</f>
        <v>0.31941751402839275</v>
      </c>
      <c r="P281" s="16">
        <f ca="1">kFactor[]*(0-EloDataCalc[Loser Expected Score])</f>
        <v>-9.5825254208517823</v>
      </c>
      <c r="Q281" s="21">
        <f ca="1">EloDataCalc[Loser Last ELO]+EloDataCalc[[#This Row],[Loser Elo Change]]</f>
        <v>2023.4810924498936</v>
      </c>
      <c r="R281" s="4"/>
      <c r="T281" s="56">
        <f ca="1">IF(ROW()=ROW(Elos[[#Headers],[Selected Player Elo Change]])+1,2000,HLOOKUP(PlayerDashPlayer,Elos[#All],ROW()-1,FALSE))</f>
        <v>2225.1323200395236</v>
      </c>
      <c r="U281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Elo]],NA())),U280))</f>
        <v>2225.1323200395236</v>
      </c>
      <c r="V281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Elo]],NA())),V280))</f>
        <v>2225.1323200395236</v>
      </c>
      <c r="W281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Elo]],NA())),W280))</f>
        <v>2023.4810924498936</v>
      </c>
      <c r="X281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Elo]],NA())),X280))</f>
        <v>2174.0549606922909</v>
      </c>
      <c r="Y281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Elo]],NA())),Y280))</f>
        <v>2002.9813809640771</v>
      </c>
      <c r="Z281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Elo]],NA())),Z280))</f>
        <v>2045.0977116100626</v>
      </c>
      <c r="AA281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Elo]],NA())),AA280))</f>
        <v>1954.093173471314</v>
      </c>
      <c r="AB281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Elo]],NA())),AB280))</f>
        <v>2051.8533084439487</v>
      </c>
      <c r="AC281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Elo]],NA())),AC280))</f>
        <v>1924.4012683093956</v>
      </c>
      <c r="AD281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Elo]],NA())),AD280))</f>
        <v>1828.3207484577165</v>
      </c>
      <c r="AE281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Elo]],NA())),AE280))</f>
        <v>1961.6141262500139</v>
      </c>
      <c r="AF281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Elo]],NA())),AF280))</f>
        <v>1969.7366724398109</v>
      </c>
      <c r="AG281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Elo]],NA())),AG280))</f>
        <v>1879.5329422654854</v>
      </c>
      <c r="AH281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Elo]],NA())),AH280))</f>
        <v>2027.5275221968514</v>
      </c>
      <c r="AI281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Elo]],NA())),AI280))</f>
        <v>1929.7026484469404</v>
      </c>
      <c r="AJ281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Elo]],NA())),AJ280))</f>
        <v>1985.5645101254131</v>
      </c>
      <c r="AK281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Elo]],NA())),AK280))</f>
        <v>2043.4204760413884</v>
      </c>
      <c r="AL281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Elo]],NA())),AL280))</f>
        <v>1967.5623553977555</v>
      </c>
      <c r="AM281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Elo]],NA())),AM280))</f>
        <v>1984.4045980097367</v>
      </c>
      <c r="AN281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Elo]],NA())),AN280))</f>
        <v>2029.2197655607163</v>
      </c>
      <c r="AO281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Elo]],NA())),AO280))</f>
        <v>1963.4763165553979</v>
      </c>
    </row>
    <row r="282" spans="1:41" ht="13">
      <c r="A282" s="65">
        <f>GameData[Game Number]</f>
        <v>279</v>
      </c>
      <c r="B282" s="66" t="str">
        <f>GameData[Winner]</f>
        <v>Steven</v>
      </c>
      <c r="C282" s="66">
        <f ca="1">IFERROR(IF(ROW()&gt;ROW(EloDataCalc[#Headers])+1,_xlfn.IFNA(LOOKUP(2,1/($B$4:INDIRECT("$B"&amp;(ROW()-1))=EloDataCalc[[#This Row],[Winner]]),EloDataCalc[Game Number]),0),0),0)</f>
        <v>234</v>
      </c>
      <c r="D282" s="66">
        <f ca="1">IFERROR(IF(ROW()&gt;ROW(EloDataCalc[#Headers])+1,_xlfn.IFNA(LOOKUP(2,1/($J$4:INDIRECT("$K"&amp;(ROW()-1))=EloDataCalc[[#This Row],[Winner]]),EloDataCalc[Game Number]),0),0),0)</f>
        <v>266</v>
      </c>
      <c r="E282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1879.5329422654854</v>
      </c>
      <c r="F282" s="66">
        <f ca="1">10^(EloDataCalc[Winner Last ELO]/400)</f>
        <v>49984.155122086173</v>
      </c>
      <c r="G282" s="68">
        <f ca="1">EloDataCalc[Winner Rating]/(EloDataCalc[Winner Rating]+EloDataCalc[Loser Rating])</f>
        <v>0.32946045743877245</v>
      </c>
      <c r="H282" s="16">
        <f ca="1">+kFactor[]*(1-EloDataCalc[Winner Expected Score])</f>
        <v>20.116186276836824</v>
      </c>
      <c r="I282" s="21">
        <f ca="1">EloDataCalc[Winner Last ELO]+EloDataCalc[[#This Row],[Winner Elo Change]]</f>
        <v>1899.6491285423222</v>
      </c>
      <c r="J282" s="66" t="str">
        <f>GameData[Loser]</f>
        <v>Jason K</v>
      </c>
      <c r="K282" s="66">
        <f ca="1">IFERROR(IF(ROW()&gt;ROW(EloDataCalc[#Headers])+1,_xlfn.IFNA(LOOKUP(2,1/($B$4:INDIRECT("$B"&amp;(ROW()-1))=EloDataCalc[[#This Row],[Loser]]),EloDataCalc[Game Number]),0),0),0)</f>
        <v>269</v>
      </c>
      <c r="L282" s="66">
        <f ca="1">IFERROR(IF(ROW()&gt;ROW(EloDataCalc[#Headers])+1,_xlfn.IFNA(LOOKUP(2,1/($J$4:INDIRECT("$K"&amp;(ROW()-1))=EloDataCalc[[#This Row],[Loser]]),EloDataCalc[Game Number]),0),0),0)</f>
        <v>277</v>
      </c>
      <c r="M282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2002.9813809640771</v>
      </c>
      <c r="N282" s="66">
        <f ca="1">10^(EloDataCalc[Loser Last ELO]/400)</f>
        <v>101731.03252338513</v>
      </c>
      <c r="O282" s="68">
        <f ca="1">EloDataCalc[Loser Rating]/(EloDataCalc[Winner Rating]+EloDataCalc[Loser Rating])</f>
        <v>0.67053954256122761</v>
      </c>
      <c r="P282" s="16">
        <f ca="1">kFactor[]*(0-EloDataCalc[Loser Expected Score])</f>
        <v>-20.116186276836828</v>
      </c>
      <c r="Q282" s="21">
        <f ca="1">EloDataCalc[Loser Last ELO]+EloDataCalc[[#This Row],[Loser Elo Change]]</f>
        <v>1982.8651946872403</v>
      </c>
      <c r="R282" s="4"/>
      <c r="T282" s="56">
        <f ca="1">IF(ROW()=ROW(Elos[[#Headers],[Selected Player Elo Change]])+1,2000,HLOOKUP(PlayerDashPlayer,Elos[#All],ROW()-1,FALSE))</f>
        <v>2225.1323200395236</v>
      </c>
      <c r="U282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Elo]],NA())),U281))</f>
        <v>2225.1323200395236</v>
      </c>
      <c r="V282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Elo]],NA())),V281))</f>
        <v>2225.1323200395236</v>
      </c>
      <c r="W282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Elo]],NA())),W281))</f>
        <v>2023.4810924498936</v>
      </c>
      <c r="X282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Elo]],NA())),X281))</f>
        <v>2174.0549606922909</v>
      </c>
      <c r="Y282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Elo]],NA())),Y281))</f>
        <v>1982.8651946872403</v>
      </c>
      <c r="Z282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Elo]],NA())),Z281))</f>
        <v>2045.0977116100626</v>
      </c>
      <c r="AA282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Elo]],NA())),AA281))</f>
        <v>1954.093173471314</v>
      </c>
      <c r="AB282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Elo]],NA())),AB281))</f>
        <v>2051.8533084439487</v>
      </c>
      <c r="AC282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Elo]],NA())),AC281))</f>
        <v>1924.4012683093956</v>
      </c>
      <c r="AD282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Elo]],NA())),AD281))</f>
        <v>1828.3207484577165</v>
      </c>
      <c r="AE282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Elo]],NA())),AE281))</f>
        <v>1961.6141262500139</v>
      </c>
      <c r="AF282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Elo]],NA())),AF281))</f>
        <v>1969.7366724398109</v>
      </c>
      <c r="AG282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Elo]],NA())),AG281))</f>
        <v>1899.6491285423222</v>
      </c>
      <c r="AH282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Elo]],NA())),AH281))</f>
        <v>2027.5275221968514</v>
      </c>
      <c r="AI282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Elo]],NA())),AI281))</f>
        <v>1929.7026484469404</v>
      </c>
      <c r="AJ282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Elo]],NA())),AJ281))</f>
        <v>1985.5645101254131</v>
      </c>
      <c r="AK282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Elo]],NA())),AK281))</f>
        <v>2043.4204760413884</v>
      </c>
      <c r="AL282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Elo]],NA())),AL281))</f>
        <v>1967.5623553977555</v>
      </c>
      <c r="AM282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Elo]],NA())),AM281))</f>
        <v>1984.4045980097367</v>
      </c>
      <c r="AN282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Elo]],NA())),AN281))</f>
        <v>2029.2197655607163</v>
      </c>
      <c r="AO282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Elo]],NA())),AO281))</f>
        <v>1963.4763165553979</v>
      </c>
    </row>
    <row r="283" spans="1:41" ht="13">
      <c r="A283" s="65">
        <f>GameData[Game Number]</f>
        <v>280</v>
      </c>
      <c r="B283" s="66" t="str">
        <f>GameData[Winner]</f>
        <v>Ricky</v>
      </c>
      <c r="C283" s="66">
        <f ca="1">IFERROR(IF(ROW()&gt;ROW(EloDataCalc[#Headers])+1,_xlfn.IFNA(LOOKUP(2,1/($B$4:INDIRECT("$B"&amp;(ROW()-1))=EloDataCalc[[#This Row],[Winner]]),EloDataCalc[Game Number]),0),0),0)</f>
        <v>273</v>
      </c>
      <c r="D283" s="66">
        <f ca="1">IFERROR(IF(ROW()&gt;ROW(EloDataCalc[#Headers])+1,_xlfn.IFNA(LOOKUP(2,1/($J$4:INDIRECT("$K"&amp;(ROW()-1))=EloDataCalc[[#This Row],[Winner]]),EloDataCalc[Game Number]),0),0),0)</f>
        <v>274</v>
      </c>
      <c r="E283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2225.1323200395236</v>
      </c>
      <c r="F283" s="66">
        <f ca="1">10^(EloDataCalc[Winner Last ELO]/400)</f>
        <v>365452.38465934078</v>
      </c>
      <c r="G283" s="68">
        <f ca="1">EloDataCalc[Winner Rating]/(EloDataCalc[Winner Rating]+EloDataCalc[Loser Rating])</f>
        <v>0.57298121211506758</v>
      </c>
      <c r="H283" s="16">
        <f ca="1">+kFactor[]*(1-EloDataCalc[Winner Expected Score])</f>
        <v>12.810563636547972</v>
      </c>
      <c r="I283" s="21">
        <f ca="1">EloDataCalc[Winner Last ELO]+EloDataCalc[[#This Row],[Winner Elo Change]]</f>
        <v>2237.9428836760717</v>
      </c>
      <c r="J283" s="66" t="str">
        <f>GameData[Loser]</f>
        <v>Kevin K</v>
      </c>
      <c r="K283" s="66">
        <f ca="1">IFERROR(IF(ROW()&gt;ROW(EloDataCalc[#Headers])+1,_xlfn.IFNA(LOOKUP(2,1/($B$4:INDIRECT("$B"&amp;(ROW()-1))=EloDataCalc[[#This Row],[Loser]]),EloDataCalc[Game Number]),0),0),0)</f>
        <v>278</v>
      </c>
      <c r="L283" s="66">
        <f ca="1">IFERROR(IF(ROW()&gt;ROW(EloDataCalc[#Headers])+1,_xlfn.IFNA(LOOKUP(2,1/($J$4:INDIRECT("$K"&amp;(ROW()-1))=EloDataCalc[[#This Row],[Loser]]),EloDataCalc[Game Number]),0),0),0)</f>
        <v>275</v>
      </c>
      <c r="M283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2174.0549606922909</v>
      </c>
      <c r="N283" s="66">
        <f ca="1">10^(EloDataCalc[Loser Last ELO]/400)</f>
        <v>272356.28503566084</v>
      </c>
      <c r="O283" s="68">
        <f ca="1">EloDataCalc[Loser Rating]/(EloDataCalc[Winner Rating]+EloDataCalc[Loser Rating])</f>
        <v>0.42701878788493247</v>
      </c>
      <c r="P283" s="16">
        <f ca="1">kFactor[]*(0-EloDataCalc[Loser Expected Score])</f>
        <v>-12.810563636547974</v>
      </c>
      <c r="Q283" s="21">
        <f ca="1">EloDataCalc[Loser Last ELO]+EloDataCalc[[#This Row],[Loser Elo Change]]</f>
        <v>2161.2443970557429</v>
      </c>
      <c r="R283" s="4"/>
      <c r="T283" s="56">
        <f ca="1">IF(ROW()=ROW(Elos[[#Headers],[Selected Player Elo Change]])+1,2000,HLOOKUP(PlayerDashPlayer,Elos[#All],ROW()-1,FALSE))</f>
        <v>2237.9428836760717</v>
      </c>
      <c r="U283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Elo]],NA())),U282))</f>
        <v>2237.9428836760717</v>
      </c>
      <c r="V283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Elo]],NA())),V282))</f>
        <v>2237.9428836760717</v>
      </c>
      <c r="W283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Elo]],NA())),W282))</f>
        <v>2023.4810924498936</v>
      </c>
      <c r="X283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Elo]],NA())),X282))</f>
        <v>2161.2443970557429</v>
      </c>
      <c r="Y283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Elo]],NA())),Y282))</f>
        <v>1982.8651946872403</v>
      </c>
      <c r="Z283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Elo]],NA())),Z282))</f>
        <v>2045.0977116100626</v>
      </c>
      <c r="AA283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Elo]],NA())),AA282))</f>
        <v>1954.093173471314</v>
      </c>
      <c r="AB283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Elo]],NA())),AB282))</f>
        <v>2051.8533084439487</v>
      </c>
      <c r="AC283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Elo]],NA())),AC282))</f>
        <v>1924.4012683093956</v>
      </c>
      <c r="AD283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Elo]],NA())),AD282))</f>
        <v>1828.3207484577165</v>
      </c>
      <c r="AE283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Elo]],NA())),AE282))</f>
        <v>1961.6141262500139</v>
      </c>
      <c r="AF283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Elo]],NA())),AF282))</f>
        <v>1969.7366724398109</v>
      </c>
      <c r="AG283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Elo]],NA())),AG282))</f>
        <v>1899.6491285423222</v>
      </c>
      <c r="AH283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Elo]],NA())),AH282))</f>
        <v>2027.5275221968514</v>
      </c>
      <c r="AI283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Elo]],NA())),AI282))</f>
        <v>1929.7026484469404</v>
      </c>
      <c r="AJ283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Elo]],NA())),AJ282))</f>
        <v>1985.5645101254131</v>
      </c>
      <c r="AK283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Elo]],NA())),AK282))</f>
        <v>2043.4204760413884</v>
      </c>
      <c r="AL283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Elo]],NA())),AL282))</f>
        <v>1967.5623553977555</v>
      </c>
      <c r="AM283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Elo]],NA())),AM282))</f>
        <v>1984.4045980097367</v>
      </c>
      <c r="AN283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Elo]],NA())),AN282))</f>
        <v>2029.2197655607163</v>
      </c>
      <c r="AO283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Elo]],NA())),AO282))</f>
        <v>1963.4763165553979</v>
      </c>
    </row>
    <row r="284" spans="1:41" ht="13">
      <c r="A284" s="65">
        <f>GameData[Game Number]</f>
        <v>281</v>
      </c>
      <c r="B284" s="66" t="str">
        <f>GameData[Winner]</f>
        <v>Ricky</v>
      </c>
      <c r="C284" s="66">
        <f ca="1">IFERROR(IF(ROW()&gt;ROW(EloDataCalc[#Headers])+1,_xlfn.IFNA(LOOKUP(2,1/($B$4:INDIRECT("$B"&amp;(ROW()-1))=EloDataCalc[[#This Row],[Winner]]),EloDataCalc[Game Number]),0),0),0)</f>
        <v>280</v>
      </c>
      <c r="D284" s="66">
        <f ca="1">IFERROR(IF(ROW()&gt;ROW(EloDataCalc[#Headers])+1,_xlfn.IFNA(LOOKUP(2,1/($J$4:INDIRECT("$K"&amp;(ROW()-1))=EloDataCalc[[#This Row],[Winner]]),EloDataCalc[Game Number]),0),0),0)</f>
        <v>274</v>
      </c>
      <c r="E284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2237.9428836760717</v>
      </c>
      <c r="F284" s="66">
        <f ca="1">10^(EloDataCalc[Winner Last ELO]/400)</f>
        <v>393420.70218681527</v>
      </c>
      <c r="G284" s="68">
        <f ca="1">EloDataCalc[Winner Rating]/(EloDataCalc[Winner Rating]+EloDataCalc[Loser Rating])</f>
        <v>0.77461242100352634</v>
      </c>
      <c r="H284" s="16">
        <f ca="1">+kFactor[]*(1-EloDataCalc[Winner Expected Score])</f>
        <v>6.7616273698942102</v>
      </c>
      <c r="I284" s="21">
        <f ca="1">EloDataCalc[Winner Last ELO]+EloDataCalc[[#This Row],[Winner Elo Change]]</f>
        <v>2244.7045110459658</v>
      </c>
      <c r="J284" s="66" t="str">
        <f>GameData[Loser]</f>
        <v>Jim</v>
      </c>
      <c r="K284" s="66">
        <f ca="1">IFERROR(IF(ROW()&gt;ROW(EloDataCalc[#Headers])+1,_xlfn.IFNA(LOOKUP(2,1/($B$4:INDIRECT("$B"&amp;(ROW()-1))=EloDataCalc[[#This Row],[Loser]]),EloDataCalc[Game Number]),0),0),0)</f>
        <v>275</v>
      </c>
      <c r="L284" s="66">
        <f ca="1">IFERROR(IF(ROW()&gt;ROW(EloDataCalc[#Headers])+1,_xlfn.IFNA(LOOKUP(2,1/($J$4:INDIRECT("$K"&amp;(ROW()-1))=EloDataCalc[[#This Row],[Loser]]),EloDataCalc[Game Number]),0),0),0)</f>
        <v>278</v>
      </c>
      <c r="M284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2023.4810924498936</v>
      </c>
      <c r="N284" s="66">
        <f ca="1">10^(EloDataCalc[Loser Last ELO]/400)</f>
        <v>114472.91211532908</v>
      </c>
      <c r="O284" s="68">
        <f ca="1">EloDataCalc[Loser Rating]/(EloDataCalc[Winner Rating]+EloDataCalc[Loser Rating])</f>
        <v>0.22538757899647366</v>
      </c>
      <c r="P284" s="16">
        <f ca="1">kFactor[]*(0-EloDataCalc[Loser Expected Score])</f>
        <v>-6.7616273698942102</v>
      </c>
      <c r="Q284" s="21">
        <f ca="1">EloDataCalc[Loser Last ELO]+EloDataCalc[[#This Row],[Loser Elo Change]]</f>
        <v>2016.7194650799993</v>
      </c>
      <c r="R284" s="4"/>
      <c r="T284" s="56">
        <f ca="1">IF(ROW()=ROW(Elos[[#Headers],[Selected Player Elo Change]])+1,2000,HLOOKUP(PlayerDashPlayer,Elos[#All],ROW()-1,FALSE))</f>
        <v>2244.7045110459658</v>
      </c>
      <c r="U284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Elo]],NA())),U283))</f>
        <v>2244.7045110459658</v>
      </c>
      <c r="V284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Elo]],NA())),V283))</f>
        <v>2244.7045110459658</v>
      </c>
      <c r="W284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Elo]],NA())),W283))</f>
        <v>2016.7194650799993</v>
      </c>
      <c r="X284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Elo]],NA())),X283))</f>
        <v>2161.2443970557429</v>
      </c>
      <c r="Y284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Elo]],NA())),Y283))</f>
        <v>1982.8651946872403</v>
      </c>
      <c r="Z284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Elo]],NA())),Z283))</f>
        <v>2045.0977116100626</v>
      </c>
      <c r="AA284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Elo]],NA())),AA283))</f>
        <v>1954.093173471314</v>
      </c>
      <c r="AB284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Elo]],NA())),AB283))</f>
        <v>2051.8533084439487</v>
      </c>
      <c r="AC284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Elo]],NA())),AC283))</f>
        <v>1924.4012683093956</v>
      </c>
      <c r="AD284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Elo]],NA())),AD283))</f>
        <v>1828.3207484577165</v>
      </c>
      <c r="AE284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Elo]],NA())),AE283))</f>
        <v>1961.6141262500139</v>
      </c>
      <c r="AF284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Elo]],NA())),AF283))</f>
        <v>1969.7366724398109</v>
      </c>
      <c r="AG284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Elo]],NA())),AG283))</f>
        <v>1899.6491285423222</v>
      </c>
      <c r="AH284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Elo]],NA())),AH283))</f>
        <v>2027.5275221968514</v>
      </c>
      <c r="AI284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Elo]],NA())),AI283))</f>
        <v>1929.7026484469404</v>
      </c>
      <c r="AJ284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Elo]],NA())),AJ283))</f>
        <v>1985.5645101254131</v>
      </c>
      <c r="AK284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Elo]],NA())),AK283))</f>
        <v>2043.4204760413884</v>
      </c>
      <c r="AL284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Elo]],NA())),AL283))</f>
        <v>1967.5623553977555</v>
      </c>
      <c r="AM284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Elo]],NA())),AM283))</f>
        <v>1984.4045980097367</v>
      </c>
      <c r="AN284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Elo]],NA())),AN283))</f>
        <v>2029.2197655607163</v>
      </c>
      <c r="AO284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Elo]],NA())),AO283))</f>
        <v>1963.4763165553979</v>
      </c>
    </row>
    <row r="285" spans="1:41" ht="13">
      <c r="A285" s="65">
        <f>GameData[Game Number]</f>
        <v>282</v>
      </c>
      <c r="B285" s="66" t="str">
        <f>GameData[Winner]</f>
        <v>Jim</v>
      </c>
      <c r="C285" s="66">
        <f ca="1">IFERROR(IF(ROW()&gt;ROW(EloDataCalc[#Headers])+1,_xlfn.IFNA(LOOKUP(2,1/($B$4:INDIRECT("$B"&amp;(ROW()-1))=EloDataCalc[[#This Row],[Winner]]),EloDataCalc[Game Number]),0),0),0)</f>
        <v>275</v>
      </c>
      <c r="D285" s="66">
        <f ca="1">IFERROR(IF(ROW()&gt;ROW(EloDataCalc[#Headers])+1,_xlfn.IFNA(LOOKUP(2,1/($J$4:INDIRECT("$K"&amp;(ROW()-1))=EloDataCalc[[#This Row],[Winner]]),EloDataCalc[Game Number]),0),0),0)</f>
        <v>281</v>
      </c>
      <c r="E285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2016.7194650799993</v>
      </c>
      <c r="F285" s="66">
        <f ca="1">10^(EloDataCalc[Winner Last ELO]/400)</f>
        <v>110102.87583849969</v>
      </c>
      <c r="G285" s="68">
        <f ca="1">EloDataCalc[Winner Rating]/(EloDataCalc[Winner Rating]+EloDataCalc[Loser Rating])</f>
        <v>0.30323240699950871</v>
      </c>
      <c r="H285" s="16">
        <f ca="1">+kFactor[]*(1-EloDataCalc[Winner Expected Score])</f>
        <v>20.90302779001474</v>
      </c>
      <c r="I285" s="21">
        <f ca="1">EloDataCalc[Winner Last ELO]+EloDataCalc[[#This Row],[Winner Elo Change]]</f>
        <v>2037.622492870014</v>
      </c>
      <c r="J285" s="66" t="str">
        <f>GameData[Loser]</f>
        <v>Kevin K</v>
      </c>
      <c r="K285" s="66">
        <f ca="1">IFERROR(IF(ROW()&gt;ROW(EloDataCalc[#Headers])+1,_xlfn.IFNA(LOOKUP(2,1/($B$4:INDIRECT("$B"&amp;(ROW()-1))=EloDataCalc[[#This Row],[Loser]]),EloDataCalc[Game Number]),0),0),0)</f>
        <v>278</v>
      </c>
      <c r="L285" s="66">
        <f ca="1">IFERROR(IF(ROW()&gt;ROW(EloDataCalc[#Headers])+1,_xlfn.IFNA(LOOKUP(2,1/($J$4:INDIRECT("$K"&amp;(ROW()-1))=EloDataCalc[[#This Row],[Loser]]),EloDataCalc[Game Number]),0),0),0)</f>
        <v>280</v>
      </c>
      <c r="M285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2161.2443970557429</v>
      </c>
      <c r="N285" s="66">
        <f ca="1">10^(EloDataCalc[Loser Last ELO]/400)</f>
        <v>252994.4491735927</v>
      </c>
      <c r="O285" s="68">
        <f ca="1">EloDataCalc[Loser Rating]/(EloDataCalc[Winner Rating]+EloDataCalc[Loser Rating])</f>
        <v>0.6967675930004914</v>
      </c>
      <c r="P285" s="16">
        <f ca="1">kFactor[]*(0-EloDataCalc[Loser Expected Score])</f>
        <v>-20.903027790014743</v>
      </c>
      <c r="Q285" s="21">
        <f ca="1">EloDataCalc[Loser Last ELO]+EloDataCalc[[#This Row],[Loser Elo Change]]</f>
        <v>2140.3413692657282</v>
      </c>
      <c r="R285" s="4"/>
      <c r="T285" s="56">
        <f ca="1">IF(ROW()=ROW(Elos[[#Headers],[Selected Player Elo Change]])+1,2000,HLOOKUP(PlayerDashPlayer,Elos[#All],ROW()-1,FALSE))</f>
        <v>2244.7045110459658</v>
      </c>
      <c r="U285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Elo]],NA())),U284))</f>
        <v>2244.7045110459658</v>
      </c>
      <c r="V285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Elo]],NA())),V284))</f>
        <v>2244.7045110459658</v>
      </c>
      <c r="W285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Elo]],NA())),W284))</f>
        <v>2037.622492870014</v>
      </c>
      <c r="X285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Elo]],NA())),X284))</f>
        <v>2140.3413692657282</v>
      </c>
      <c r="Y285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Elo]],NA())),Y284))</f>
        <v>1982.8651946872403</v>
      </c>
      <c r="Z285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Elo]],NA())),Z284))</f>
        <v>2045.0977116100626</v>
      </c>
      <c r="AA285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Elo]],NA())),AA284))</f>
        <v>1954.093173471314</v>
      </c>
      <c r="AB285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Elo]],NA())),AB284))</f>
        <v>2051.8533084439487</v>
      </c>
      <c r="AC285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Elo]],NA())),AC284))</f>
        <v>1924.4012683093956</v>
      </c>
      <c r="AD285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Elo]],NA())),AD284))</f>
        <v>1828.3207484577165</v>
      </c>
      <c r="AE285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Elo]],NA())),AE284))</f>
        <v>1961.6141262500139</v>
      </c>
      <c r="AF285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Elo]],NA())),AF284))</f>
        <v>1969.7366724398109</v>
      </c>
      <c r="AG285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Elo]],NA())),AG284))</f>
        <v>1899.6491285423222</v>
      </c>
      <c r="AH285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Elo]],NA())),AH284))</f>
        <v>2027.5275221968514</v>
      </c>
      <c r="AI285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Elo]],NA())),AI284))</f>
        <v>1929.7026484469404</v>
      </c>
      <c r="AJ285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Elo]],NA())),AJ284))</f>
        <v>1985.5645101254131</v>
      </c>
      <c r="AK285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Elo]],NA())),AK284))</f>
        <v>2043.4204760413884</v>
      </c>
      <c r="AL285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Elo]],NA())),AL284))</f>
        <v>1967.5623553977555</v>
      </c>
      <c r="AM285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Elo]],NA())),AM284))</f>
        <v>1984.4045980097367</v>
      </c>
      <c r="AN285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Elo]],NA())),AN284))</f>
        <v>2029.2197655607163</v>
      </c>
      <c r="AO285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Elo]],NA())),AO284))</f>
        <v>1963.4763165553979</v>
      </c>
    </row>
    <row r="286" spans="1:41" ht="13">
      <c r="A286" s="65">
        <f>GameData[Game Number]</f>
        <v>283</v>
      </c>
      <c r="B286" s="66" t="str">
        <f>GameData[Winner]</f>
        <v>Steven</v>
      </c>
      <c r="C286" s="66">
        <f ca="1">IFERROR(IF(ROW()&gt;ROW(EloDataCalc[#Headers])+1,_xlfn.IFNA(LOOKUP(2,1/($B$4:INDIRECT("$B"&amp;(ROW()-1))=EloDataCalc[[#This Row],[Winner]]),EloDataCalc[Game Number]),0),0),0)</f>
        <v>279</v>
      </c>
      <c r="D286" s="66">
        <f ca="1">IFERROR(IF(ROW()&gt;ROW(EloDataCalc[#Headers])+1,_xlfn.IFNA(LOOKUP(2,1/($J$4:INDIRECT("$K"&amp;(ROW()-1))=EloDataCalc[[#This Row],[Winner]]),EloDataCalc[Game Number]),0),0),0)</f>
        <v>266</v>
      </c>
      <c r="E286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1899.6491285423222</v>
      </c>
      <c r="F286" s="66">
        <f ca="1">10^(EloDataCalc[Winner Last ELO]/400)</f>
        <v>56120.666655420981</v>
      </c>
      <c r="G286" s="68">
        <f ca="1">EloDataCalc[Winner Rating]/(EloDataCalc[Winner Rating]+EloDataCalc[Loser Rating])</f>
        <v>0.30211020237039193</v>
      </c>
      <c r="H286" s="16">
        <f ca="1">+kFactor[]*(1-EloDataCalc[Winner Expected Score])</f>
        <v>20.936693928888243</v>
      </c>
      <c r="I286" s="21">
        <f ca="1">EloDataCalc[Winner Last ELO]+EloDataCalc[[#This Row],[Winner Elo Change]]</f>
        <v>1920.5858224712103</v>
      </c>
      <c r="J286" s="66" t="str">
        <f>GameData[Loser]</f>
        <v>Joe</v>
      </c>
      <c r="K286" s="66">
        <f ca="1">IFERROR(IF(ROW()&gt;ROW(EloDataCalc[#Headers])+1,_xlfn.IFNA(LOOKUP(2,1/($B$4:INDIRECT("$B"&amp;(ROW()-1))=EloDataCalc[[#This Row],[Loser]]),EloDataCalc[Game Number]),0),0),0)</f>
        <v>266</v>
      </c>
      <c r="L286" s="66">
        <f ca="1">IFERROR(IF(ROW()&gt;ROW(EloDataCalc[#Headers])+1,_xlfn.IFNA(LOOKUP(2,1/($J$4:INDIRECT("$K"&amp;(ROW()-1))=EloDataCalc[[#This Row],[Loser]]),EloDataCalc[Game Number]),0),0),0)</f>
        <v>265</v>
      </c>
      <c r="M286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2045.0977116100626</v>
      </c>
      <c r="N286" s="66">
        <f ca="1">10^(EloDataCalc[Loser Last ELO]/400)</f>
        <v>129641.56916148185</v>
      </c>
      <c r="O286" s="68">
        <f ca="1">EloDataCalc[Loser Rating]/(EloDataCalc[Winner Rating]+EloDataCalc[Loser Rating])</f>
        <v>0.69788979762960812</v>
      </c>
      <c r="P286" s="16">
        <f ca="1">kFactor[]*(0-EloDataCalc[Loser Expected Score])</f>
        <v>-20.936693928888243</v>
      </c>
      <c r="Q286" s="21">
        <f ca="1">EloDataCalc[Loser Last ELO]+EloDataCalc[[#This Row],[Loser Elo Change]]</f>
        <v>2024.1610176811744</v>
      </c>
      <c r="R286" s="4"/>
      <c r="T286" s="56">
        <f ca="1">IF(ROW()=ROW(Elos[[#Headers],[Selected Player Elo Change]])+1,2000,HLOOKUP(PlayerDashPlayer,Elos[#All],ROW()-1,FALSE))</f>
        <v>2244.7045110459658</v>
      </c>
      <c r="U286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Elo]],NA())),U285))</f>
        <v>2244.7045110459658</v>
      </c>
      <c r="V286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Elo]],NA())),V285))</f>
        <v>2244.7045110459658</v>
      </c>
      <c r="W286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Elo]],NA())),W285))</f>
        <v>2037.622492870014</v>
      </c>
      <c r="X286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Elo]],NA())),X285))</f>
        <v>2140.3413692657282</v>
      </c>
      <c r="Y286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Elo]],NA())),Y285))</f>
        <v>1982.8651946872403</v>
      </c>
      <c r="Z286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Elo]],NA())),Z285))</f>
        <v>2024.1610176811744</v>
      </c>
      <c r="AA286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Elo]],NA())),AA285))</f>
        <v>1954.093173471314</v>
      </c>
      <c r="AB286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Elo]],NA())),AB285))</f>
        <v>2051.8533084439487</v>
      </c>
      <c r="AC286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Elo]],NA())),AC285))</f>
        <v>1924.4012683093956</v>
      </c>
      <c r="AD286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Elo]],NA())),AD285))</f>
        <v>1828.3207484577165</v>
      </c>
      <c r="AE286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Elo]],NA())),AE285))</f>
        <v>1961.6141262500139</v>
      </c>
      <c r="AF286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Elo]],NA())),AF285))</f>
        <v>1969.7366724398109</v>
      </c>
      <c r="AG286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Elo]],NA())),AG285))</f>
        <v>1920.5858224712103</v>
      </c>
      <c r="AH286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Elo]],NA())),AH285))</f>
        <v>2027.5275221968514</v>
      </c>
      <c r="AI286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Elo]],NA())),AI285))</f>
        <v>1929.7026484469404</v>
      </c>
      <c r="AJ286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Elo]],NA())),AJ285))</f>
        <v>1985.5645101254131</v>
      </c>
      <c r="AK286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Elo]],NA())),AK285))</f>
        <v>2043.4204760413884</v>
      </c>
      <c r="AL286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Elo]],NA())),AL285))</f>
        <v>1967.5623553977555</v>
      </c>
      <c r="AM286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Elo]],NA())),AM285))</f>
        <v>1984.4045980097367</v>
      </c>
      <c r="AN286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Elo]],NA())),AN285))</f>
        <v>2029.2197655607163</v>
      </c>
      <c r="AO286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Elo]],NA())),AO285))</f>
        <v>1963.4763165553979</v>
      </c>
    </row>
    <row r="287" spans="1:41" ht="13">
      <c r="A287" s="65">
        <f>GameData[Game Number]</f>
        <v>284</v>
      </c>
      <c r="B287" s="66" t="str">
        <f>GameData[Winner]</f>
        <v>Jon</v>
      </c>
      <c r="C287" s="66">
        <f ca="1">IFERROR(IF(ROW()&gt;ROW(EloDataCalc[#Headers])+1,_xlfn.IFNA(LOOKUP(2,1/($B$4:INDIRECT("$B"&amp;(ROW()-1))=EloDataCalc[[#This Row],[Winner]]),EloDataCalc[Game Number]),0),0),0)</f>
        <v>241</v>
      </c>
      <c r="D287" s="66">
        <f ca="1">IFERROR(IF(ROW()&gt;ROW(EloDataCalc[#Headers])+1,_xlfn.IFNA(LOOKUP(2,1/($J$4:INDIRECT("$K"&amp;(ROW()-1))=EloDataCalc[[#This Row],[Winner]]),EloDataCalc[Game Number]),0),0),0)</f>
        <v>228</v>
      </c>
      <c r="E287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1967.5623553977555</v>
      </c>
      <c r="F287" s="66">
        <f ca="1">10^(EloDataCalc[Winner Last ELO]/400)</f>
        <v>82967.0958543632</v>
      </c>
      <c r="G287" s="68">
        <f ca="1">EloDataCalc[Winner Rating]/(EloDataCalc[Winner Rating]+EloDataCalc[Loser Rating])</f>
        <v>0.690303617765746</v>
      </c>
      <c r="H287" s="16">
        <f ca="1">+kFactor[]*(1-EloDataCalc[Winner Expected Score])</f>
        <v>9.2908914670276204</v>
      </c>
      <c r="I287" s="21">
        <f ca="1">EloDataCalc[Winner Last ELO]+EloDataCalc[[#This Row],[Winner Elo Change]]</f>
        <v>1976.8532468647832</v>
      </c>
      <c r="J287" s="66" t="str">
        <f>GameData[Loser]</f>
        <v>Jason T</v>
      </c>
      <c r="K287" s="66">
        <f ca="1">IFERROR(IF(ROW()&gt;ROW(EloDataCalc[#Headers])+1,_xlfn.IFNA(LOOKUP(2,1/($B$4:INDIRECT("$B"&amp;(ROW()-1))=EloDataCalc[[#This Row],[Loser]]),EloDataCalc[Game Number]),0),0),0)</f>
        <v>276</v>
      </c>
      <c r="L287" s="66">
        <f ca="1">IFERROR(IF(ROW()&gt;ROW(EloDataCalc[#Headers])+1,_xlfn.IFNA(LOOKUP(2,1/($J$4:INDIRECT("$K"&amp;(ROW()-1))=EloDataCalc[[#This Row],[Loser]]),EloDataCalc[Game Number]),0),0),0)</f>
        <v>269</v>
      </c>
      <c r="M287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1828.3207484577165</v>
      </c>
      <c r="N287" s="66">
        <f ca="1">10^(EloDataCalc[Loser Last ELO]/400)</f>
        <v>37222.185672070882</v>
      </c>
      <c r="O287" s="68">
        <f ca="1">EloDataCalc[Loser Rating]/(EloDataCalc[Winner Rating]+EloDataCalc[Loser Rating])</f>
        <v>0.30969638223425389</v>
      </c>
      <c r="P287" s="16">
        <f ca="1">kFactor[]*(0-EloDataCalc[Loser Expected Score])</f>
        <v>-9.2908914670276168</v>
      </c>
      <c r="Q287" s="21">
        <f ca="1">EloDataCalc[Loser Last ELO]+EloDataCalc[[#This Row],[Loser Elo Change]]</f>
        <v>1819.0298569906888</v>
      </c>
      <c r="R287" s="4"/>
      <c r="T287" s="56">
        <f ca="1">IF(ROW()=ROW(Elos[[#Headers],[Selected Player Elo Change]])+1,2000,HLOOKUP(PlayerDashPlayer,Elos[#All],ROW()-1,FALSE))</f>
        <v>2244.7045110459658</v>
      </c>
      <c r="U287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Elo]],NA())),U286))</f>
        <v>2244.7045110459658</v>
      </c>
      <c r="V287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Elo]],NA())),V286))</f>
        <v>2244.7045110459658</v>
      </c>
      <c r="W287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Elo]],NA())),W286))</f>
        <v>2037.622492870014</v>
      </c>
      <c r="X287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Elo]],NA())),X286))</f>
        <v>2140.3413692657282</v>
      </c>
      <c r="Y287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Elo]],NA())),Y286))</f>
        <v>1982.8651946872403</v>
      </c>
      <c r="Z287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Elo]],NA())),Z286))</f>
        <v>2024.1610176811744</v>
      </c>
      <c r="AA287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Elo]],NA())),AA286))</f>
        <v>1954.093173471314</v>
      </c>
      <c r="AB287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Elo]],NA())),AB286))</f>
        <v>2051.8533084439487</v>
      </c>
      <c r="AC287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Elo]],NA())),AC286))</f>
        <v>1924.4012683093956</v>
      </c>
      <c r="AD287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Elo]],NA())),AD286))</f>
        <v>1819.0298569906888</v>
      </c>
      <c r="AE287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Elo]],NA())),AE286))</f>
        <v>1961.6141262500139</v>
      </c>
      <c r="AF287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Elo]],NA())),AF286))</f>
        <v>1969.7366724398109</v>
      </c>
      <c r="AG287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Elo]],NA())),AG286))</f>
        <v>1920.5858224712103</v>
      </c>
      <c r="AH287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Elo]],NA())),AH286))</f>
        <v>2027.5275221968514</v>
      </c>
      <c r="AI287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Elo]],NA())),AI286))</f>
        <v>1929.7026484469404</v>
      </c>
      <c r="AJ287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Elo]],NA())),AJ286))</f>
        <v>1985.5645101254131</v>
      </c>
      <c r="AK287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Elo]],NA())),AK286))</f>
        <v>2043.4204760413884</v>
      </c>
      <c r="AL287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Elo]],NA())),AL286))</f>
        <v>1976.8532468647832</v>
      </c>
      <c r="AM287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Elo]],NA())),AM286))</f>
        <v>1984.4045980097367</v>
      </c>
      <c r="AN287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Elo]],NA())),AN286))</f>
        <v>2029.2197655607163</v>
      </c>
      <c r="AO287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Elo]],NA())),AO286))</f>
        <v>1963.4763165553979</v>
      </c>
    </row>
    <row r="288" spans="1:41" ht="13">
      <c r="A288" s="65">
        <f>GameData[Game Number]</f>
        <v>285</v>
      </c>
      <c r="B288" s="66" t="str">
        <f>GameData[Winner]</f>
        <v>L - Steven</v>
      </c>
      <c r="C288" s="66">
        <f ca="1">IFERROR(IF(ROW()&gt;ROW(EloDataCalc[#Headers])+1,_xlfn.IFNA(LOOKUP(2,1/($B$4:INDIRECT("$B"&amp;(ROW()-1))=EloDataCalc[[#This Row],[Winner]]),EloDataCalc[Game Number]),0),0),0)</f>
        <v>0</v>
      </c>
      <c r="D288" s="66">
        <f ca="1">IFERROR(IF(ROW()&gt;ROW(EloDataCalc[#Headers])+1,_xlfn.IFNA(LOOKUP(2,1/($J$4:INDIRECT("$K"&amp;(ROW()-1))=EloDataCalc[[#This Row],[Winner]]),EloDataCalc[Game Number]),0),0),0)</f>
        <v>276</v>
      </c>
      <c r="E288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1963.4763165553979</v>
      </c>
      <c r="F288" s="66">
        <f ca="1">10^(EloDataCalc[Winner Last ELO]/400)</f>
        <v>81038.387599282592</v>
      </c>
      <c r="G288" s="68">
        <f ca="1">EloDataCalc[Winner Rating]/(EloDataCalc[Winner Rating]+EloDataCalc[Loser Rating])</f>
        <v>0.69667214323919868</v>
      </c>
      <c r="H288" s="16">
        <f ca="1">+kFactor[]*(1-EloDataCalc[Winner Expected Score])</f>
        <v>9.0998357028240395</v>
      </c>
      <c r="I288" s="21">
        <f ca="1">EloDataCalc[Winner Last ELO]+EloDataCalc[[#This Row],[Winner Elo Change]]</f>
        <v>1972.576152258222</v>
      </c>
      <c r="J288" s="66" t="str">
        <f>GameData[Loser]</f>
        <v>Jason T</v>
      </c>
      <c r="K288" s="66">
        <f ca="1">IFERROR(IF(ROW()&gt;ROW(EloDataCalc[#Headers])+1,_xlfn.IFNA(LOOKUP(2,1/($B$4:INDIRECT("$B"&amp;(ROW()-1))=EloDataCalc[[#This Row],[Loser]]),EloDataCalc[Game Number]),0),0),0)</f>
        <v>276</v>
      </c>
      <c r="L288" s="66">
        <f ca="1">IFERROR(IF(ROW()&gt;ROW(EloDataCalc[#Headers])+1,_xlfn.IFNA(LOOKUP(2,1/($J$4:INDIRECT("$K"&amp;(ROW()-1))=EloDataCalc[[#This Row],[Loser]]),EloDataCalc[Game Number]),0),0),0)</f>
        <v>284</v>
      </c>
      <c r="M288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1819.0298569906888</v>
      </c>
      <c r="N288" s="66">
        <f ca="1">10^(EloDataCalc[Loser Last ELO]/400)</f>
        <v>35283.742380670534</v>
      </c>
      <c r="O288" s="68">
        <f ca="1">EloDataCalc[Loser Rating]/(EloDataCalc[Winner Rating]+EloDataCalc[Loser Rating])</f>
        <v>0.30332785676080132</v>
      </c>
      <c r="P288" s="16">
        <f ca="1">kFactor[]*(0-EloDataCalc[Loser Expected Score])</f>
        <v>-9.0998357028240395</v>
      </c>
      <c r="Q288" s="21">
        <f ca="1">EloDataCalc[Loser Last ELO]+EloDataCalc[[#This Row],[Loser Elo Change]]</f>
        <v>1809.9300212878647</v>
      </c>
      <c r="R288" s="4"/>
      <c r="T288" s="56">
        <f ca="1">IF(ROW()=ROW(Elos[[#Headers],[Selected Player Elo Change]])+1,2000,HLOOKUP(PlayerDashPlayer,Elos[#All],ROW()-1,FALSE))</f>
        <v>2244.7045110459658</v>
      </c>
      <c r="U288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Elo]],NA())),U287))</f>
        <v>2244.7045110459658</v>
      </c>
      <c r="V288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Elo]],NA())),V287))</f>
        <v>2244.7045110459658</v>
      </c>
      <c r="W288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Elo]],NA())),W287))</f>
        <v>2037.622492870014</v>
      </c>
      <c r="X288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Elo]],NA())),X287))</f>
        <v>2140.3413692657282</v>
      </c>
      <c r="Y288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Elo]],NA())),Y287))</f>
        <v>1982.8651946872403</v>
      </c>
      <c r="Z288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Elo]],NA())),Z287))</f>
        <v>2024.1610176811744</v>
      </c>
      <c r="AA288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Elo]],NA())),AA287))</f>
        <v>1954.093173471314</v>
      </c>
      <c r="AB288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Elo]],NA())),AB287))</f>
        <v>2051.8533084439487</v>
      </c>
      <c r="AC288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Elo]],NA())),AC287))</f>
        <v>1924.4012683093956</v>
      </c>
      <c r="AD288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Elo]],NA())),AD287))</f>
        <v>1809.9300212878647</v>
      </c>
      <c r="AE288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Elo]],NA())),AE287))</f>
        <v>1961.6141262500139</v>
      </c>
      <c r="AF288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Elo]],NA())),AF287))</f>
        <v>1969.7366724398109</v>
      </c>
      <c r="AG288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Elo]],NA())),AG287))</f>
        <v>1920.5858224712103</v>
      </c>
      <c r="AH288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Elo]],NA())),AH287))</f>
        <v>2027.5275221968514</v>
      </c>
      <c r="AI288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Elo]],NA())),AI287))</f>
        <v>1929.7026484469404</v>
      </c>
      <c r="AJ288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Elo]],NA())),AJ287))</f>
        <v>1985.5645101254131</v>
      </c>
      <c r="AK288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Elo]],NA())),AK287))</f>
        <v>2043.4204760413884</v>
      </c>
      <c r="AL288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Elo]],NA())),AL287))</f>
        <v>1976.8532468647832</v>
      </c>
      <c r="AM288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Elo]],NA())),AM287))</f>
        <v>1984.4045980097367</v>
      </c>
      <c r="AN288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Elo]],NA())),AN287))</f>
        <v>2029.2197655607163</v>
      </c>
      <c r="AO288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Elo]],NA())),AO287))</f>
        <v>1972.576152258222</v>
      </c>
    </row>
    <row r="289" spans="1:41" ht="13">
      <c r="A289" s="65">
        <f>GameData[Game Number]</f>
        <v>286</v>
      </c>
      <c r="B289" s="66" t="str">
        <f>GameData[Winner]</f>
        <v>Joe</v>
      </c>
      <c r="C289" s="66">
        <f ca="1">IFERROR(IF(ROW()&gt;ROW(EloDataCalc[#Headers])+1,_xlfn.IFNA(LOOKUP(2,1/($B$4:INDIRECT("$B"&amp;(ROW()-1))=EloDataCalc[[#This Row],[Winner]]),EloDataCalc[Game Number]),0),0),0)</f>
        <v>266</v>
      </c>
      <c r="D289" s="66">
        <f ca="1">IFERROR(IF(ROW()&gt;ROW(EloDataCalc[#Headers])+1,_xlfn.IFNA(LOOKUP(2,1/($J$4:INDIRECT("$K"&amp;(ROW()-1))=EloDataCalc[[#This Row],[Winner]]),EloDataCalc[Game Number]),0),0),0)</f>
        <v>283</v>
      </c>
      <c r="E289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2024.1610176811744</v>
      </c>
      <c r="F289" s="66">
        <f ca="1">10^(EloDataCalc[Winner Last ELO]/400)</f>
        <v>114921.8329584623</v>
      </c>
      <c r="G289" s="68">
        <f ca="1">EloDataCalc[Winner Rating]/(EloDataCalc[Winner Rating]+EloDataCalc[Loser Rating])</f>
        <v>0.46023176839689556</v>
      </c>
      <c r="H289" s="16">
        <f ca="1">+kFactor[]*(1-EloDataCalc[Winner Expected Score])</f>
        <v>16.193046948093134</v>
      </c>
      <c r="I289" s="21">
        <f ca="1">EloDataCalc[Winner Last ELO]+EloDataCalc[[#This Row],[Winner Elo Change]]</f>
        <v>2040.3540646292674</v>
      </c>
      <c r="J289" s="66" t="str">
        <f>GameData[Loser]</f>
        <v>Clayton</v>
      </c>
      <c r="K289" s="66">
        <f ca="1">IFERROR(IF(ROW()&gt;ROW(EloDataCalc[#Headers])+1,_xlfn.IFNA(LOOKUP(2,1/($B$4:INDIRECT("$B"&amp;(ROW()-1))=EloDataCalc[[#This Row],[Loser]]),EloDataCalc[Game Number]),0),0),0)</f>
        <v>259</v>
      </c>
      <c r="L289" s="66">
        <f ca="1">IFERROR(IF(ROW()&gt;ROW(EloDataCalc[#Headers])+1,_xlfn.IFNA(LOOKUP(2,1/($J$4:INDIRECT("$K"&amp;(ROW()-1))=EloDataCalc[[#This Row],[Loser]]),EloDataCalc[Game Number]),0),0),0)</f>
        <v>261</v>
      </c>
      <c r="M289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2051.8533084439487</v>
      </c>
      <c r="N289" s="66">
        <f ca="1">10^(EloDataCalc[Loser Last ELO]/400)</f>
        <v>134782.42661224119</v>
      </c>
      <c r="O289" s="68">
        <f ca="1">EloDataCalc[Loser Rating]/(EloDataCalc[Winner Rating]+EloDataCalc[Loser Rating])</f>
        <v>0.5397682316031045</v>
      </c>
      <c r="P289" s="16">
        <f ca="1">kFactor[]*(0-EloDataCalc[Loser Expected Score])</f>
        <v>-16.193046948093134</v>
      </c>
      <c r="Q289" s="21">
        <f ca="1">EloDataCalc[Loser Last ELO]+EloDataCalc[[#This Row],[Loser Elo Change]]</f>
        <v>2035.6602614958556</v>
      </c>
      <c r="R289" s="4"/>
      <c r="T289" s="56">
        <f ca="1">IF(ROW()=ROW(Elos[[#Headers],[Selected Player Elo Change]])+1,2000,HLOOKUP(PlayerDashPlayer,Elos[#All],ROW()-1,FALSE))</f>
        <v>2244.7045110459658</v>
      </c>
      <c r="U289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Elo]],NA())),U288))</f>
        <v>2244.7045110459658</v>
      </c>
      <c r="V289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Elo]],NA())),V288))</f>
        <v>2244.7045110459658</v>
      </c>
      <c r="W289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Elo]],NA())),W288))</f>
        <v>2037.622492870014</v>
      </c>
      <c r="X289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Elo]],NA())),X288))</f>
        <v>2140.3413692657282</v>
      </c>
      <c r="Y289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Elo]],NA())),Y288))</f>
        <v>1982.8651946872403</v>
      </c>
      <c r="Z289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Elo]],NA())),Z288))</f>
        <v>2040.3540646292674</v>
      </c>
      <c r="AA289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Elo]],NA())),AA288))</f>
        <v>1954.093173471314</v>
      </c>
      <c r="AB289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Elo]],NA())),AB288))</f>
        <v>2035.6602614958556</v>
      </c>
      <c r="AC289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Elo]],NA())),AC288))</f>
        <v>1924.4012683093956</v>
      </c>
      <c r="AD289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Elo]],NA())),AD288))</f>
        <v>1809.9300212878647</v>
      </c>
      <c r="AE289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Elo]],NA())),AE288))</f>
        <v>1961.6141262500139</v>
      </c>
      <c r="AF289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Elo]],NA())),AF288))</f>
        <v>1969.7366724398109</v>
      </c>
      <c r="AG289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Elo]],NA())),AG288))</f>
        <v>1920.5858224712103</v>
      </c>
      <c r="AH289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Elo]],NA())),AH288))</f>
        <v>2027.5275221968514</v>
      </c>
      <c r="AI289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Elo]],NA())),AI288))</f>
        <v>1929.7026484469404</v>
      </c>
      <c r="AJ289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Elo]],NA())),AJ288))</f>
        <v>1985.5645101254131</v>
      </c>
      <c r="AK289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Elo]],NA())),AK288))</f>
        <v>2043.4204760413884</v>
      </c>
      <c r="AL289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Elo]],NA())),AL288))</f>
        <v>1976.8532468647832</v>
      </c>
      <c r="AM289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Elo]],NA())),AM288))</f>
        <v>1984.4045980097367</v>
      </c>
      <c r="AN289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Elo]],NA())),AN288))</f>
        <v>2029.2197655607163</v>
      </c>
      <c r="AO289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Elo]],NA())),AO288))</f>
        <v>1972.576152258222</v>
      </c>
    </row>
    <row r="290" spans="1:41" ht="13">
      <c r="A290" s="65">
        <f>GameData[Game Number]</f>
        <v>287</v>
      </c>
      <c r="B290" s="66" t="str">
        <f>GameData[Winner]</f>
        <v>Ricky</v>
      </c>
      <c r="C290" s="66">
        <f ca="1">IFERROR(IF(ROW()&gt;ROW(EloDataCalc[#Headers])+1,_xlfn.IFNA(LOOKUP(2,1/($B$4:INDIRECT("$B"&amp;(ROW()-1))=EloDataCalc[[#This Row],[Winner]]),EloDataCalc[Game Number]),0),0),0)</f>
        <v>281</v>
      </c>
      <c r="D290" s="66">
        <f ca="1">IFERROR(IF(ROW()&gt;ROW(EloDataCalc[#Headers])+1,_xlfn.IFNA(LOOKUP(2,1/($J$4:INDIRECT("$K"&amp;(ROW()-1))=EloDataCalc[[#This Row],[Winner]]),EloDataCalc[Game Number]),0),0),0)</f>
        <v>274</v>
      </c>
      <c r="E290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2244.7045110459658</v>
      </c>
      <c r="F290" s="66">
        <f ca="1">10^(EloDataCalc[Winner Last ELO]/400)</f>
        <v>409035.75971840735</v>
      </c>
      <c r="G290" s="68">
        <f ca="1">EloDataCalc[Winner Rating]/(EloDataCalc[Winner Rating]+EloDataCalc[Loser Rating])</f>
        <v>0.76710927686727515</v>
      </c>
      <c r="H290" s="16">
        <f ca="1">+kFactor[]*(1-EloDataCalc[Winner Expected Score])</f>
        <v>6.986721693981746</v>
      </c>
      <c r="I290" s="21">
        <f ca="1">EloDataCalc[Winner Last ELO]+EloDataCalc[[#This Row],[Winner Elo Change]]</f>
        <v>2251.6912327399477</v>
      </c>
      <c r="J290" s="66" t="str">
        <f>GameData[Loser]</f>
        <v>Jim</v>
      </c>
      <c r="K290" s="66">
        <f ca="1">IFERROR(IF(ROW()&gt;ROW(EloDataCalc[#Headers])+1,_xlfn.IFNA(LOOKUP(2,1/($B$4:INDIRECT("$B"&amp;(ROW()-1))=EloDataCalc[[#This Row],[Loser]]),EloDataCalc[Game Number]),0),0),0)</f>
        <v>282</v>
      </c>
      <c r="L290" s="66">
        <f ca="1">IFERROR(IF(ROW()&gt;ROW(EloDataCalc[#Headers])+1,_xlfn.IFNA(LOOKUP(2,1/($J$4:INDIRECT("$K"&amp;(ROW()-1))=EloDataCalc[[#This Row],[Loser]]),EloDataCalc[Game Number]),0),0),0)</f>
        <v>281</v>
      </c>
      <c r="M290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2037.622492870014</v>
      </c>
      <c r="N290" s="66">
        <f ca="1">10^(EloDataCalc[Loser Last ELO]/400)</f>
        <v>124181.30863569949</v>
      </c>
      <c r="O290" s="68">
        <f ca="1">EloDataCalc[Loser Rating]/(EloDataCalc[Winner Rating]+EloDataCalc[Loser Rating])</f>
        <v>0.2328907231327248</v>
      </c>
      <c r="P290" s="16">
        <f ca="1">kFactor[]*(0-EloDataCalc[Loser Expected Score])</f>
        <v>-6.9867216939817443</v>
      </c>
      <c r="Q290" s="21">
        <f ca="1">EloDataCalc[Loser Last ELO]+EloDataCalc[[#This Row],[Loser Elo Change]]</f>
        <v>2030.6357711760322</v>
      </c>
      <c r="R290" s="4"/>
      <c r="T290" s="56">
        <f ca="1">IF(ROW()=ROW(Elos[[#Headers],[Selected Player Elo Change]])+1,2000,HLOOKUP(PlayerDashPlayer,Elos[#All],ROW()-1,FALSE))</f>
        <v>2251.6912327399477</v>
      </c>
      <c r="U290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Elo]],NA())),U289))</f>
        <v>2251.6912327399477</v>
      </c>
      <c r="V290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Elo]],NA())),V289))</f>
        <v>2251.6912327399477</v>
      </c>
      <c r="W290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Elo]],NA())),W289))</f>
        <v>2030.6357711760322</v>
      </c>
      <c r="X290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Elo]],NA())),X289))</f>
        <v>2140.3413692657282</v>
      </c>
      <c r="Y290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Elo]],NA())),Y289))</f>
        <v>1982.8651946872403</v>
      </c>
      <c r="Z290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Elo]],NA())),Z289))</f>
        <v>2040.3540646292674</v>
      </c>
      <c r="AA290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Elo]],NA())),AA289))</f>
        <v>1954.093173471314</v>
      </c>
      <c r="AB290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Elo]],NA())),AB289))</f>
        <v>2035.6602614958556</v>
      </c>
      <c r="AC290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Elo]],NA())),AC289))</f>
        <v>1924.4012683093956</v>
      </c>
      <c r="AD290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Elo]],NA())),AD289))</f>
        <v>1809.9300212878647</v>
      </c>
      <c r="AE290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Elo]],NA())),AE289))</f>
        <v>1961.6141262500139</v>
      </c>
      <c r="AF290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Elo]],NA())),AF289))</f>
        <v>1969.7366724398109</v>
      </c>
      <c r="AG290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Elo]],NA())),AG289))</f>
        <v>1920.5858224712103</v>
      </c>
      <c r="AH290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Elo]],NA())),AH289))</f>
        <v>2027.5275221968514</v>
      </c>
      <c r="AI290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Elo]],NA())),AI289))</f>
        <v>1929.7026484469404</v>
      </c>
      <c r="AJ290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Elo]],NA())),AJ289))</f>
        <v>1985.5645101254131</v>
      </c>
      <c r="AK290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Elo]],NA())),AK289))</f>
        <v>2043.4204760413884</v>
      </c>
      <c r="AL290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Elo]],NA())),AL289))</f>
        <v>1976.8532468647832</v>
      </c>
      <c r="AM290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Elo]],NA())),AM289))</f>
        <v>1984.4045980097367</v>
      </c>
      <c r="AN290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Elo]],NA())),AN289))</f>
        <v>2029.2197655607163</v>
      </c>
      <c r="AO290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Elo]],NA())),AO289))</f>
        <v>1972.576152258222</v>
      </c>
    </row>
    <row r="291" spans="1:41" ht="13">
      <c r="A291" s="65">
        <f>GameData[Game Number]</f>
        <v>288</v>
      </c>
      <c r="B291" s="66" t="str">
        <f>GameData[Winner]</f>
        <v>Ricky</v>
      </c>
      <c r="C291" s="66">
        <f ca="1">IFERROR(IF(ROW()&gt;ROW(EloDataCalc[#Headers])+1,_xlfn.IFNA(LOOKUP(2,1/($B$4:INDIRECT("$B"&amp;(ROW()-1))=EloDataCalc[[#This Row],[Winner]]),EloDataCalc[Game Number]),0),0),0)</f>
        <v>287</v>
      </c>
      <c r="D291" s="66">
        <f ca="1">IFERROR(IF(ROW()&gt;ROW(EloDataCalc[#Headers])+1,_xlfn.IFNA(LOOKUP(2,1/($J$4:INDIRECT("$K"&amp;(ROW()-1))=EloDataCalc[[#This Row],[Winner]]),EloDataCalc[Game Number]),0),0),0)</f>
        <v>274</v>
      </c>
      <c r="E291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2251.6912327399477</v>
      </c>
      <c r="F291" s="66">
        <f ca="1">10^(EloDataCalc[Winner Last ELO]/400)</f>
        <v>425821.98670356785</v>
      </c>
      <c r="G291" s="68">
        <f ca="1">EloDataCalc[Winner Rating]/(EloDataCalc[Winner Rating]+EloDataCalc[Loser Rating])</f>
        <v>0.78116998344649924</v>
      </c>
      <c r="H291" s="16">
        <f ca="1">+kFactor[]*(1-EloDataCalc[Winner Expected Score])</f>
        <v>6.5649004966050226</v>
      </c>
      <c r="I291" s="21">
        <f ca="1">EloDataCalc[Winner Last ELO]+EloDataCalc[[#This Row],[Winner Elo Change]]</f>
        <v>2258.2561332365526</v>
      </c>
      <c r="J291" s="66" t="str">
        <f>GameData[Loser]</f>
        <v>Jim</v>
      </c>
      <c r="K291" s="66">
        <f ca="1">IFERROR(IF(ROW()&gt;ROW(EloDataCalc[#Headers])+1,_xlfn.IFNA(LOOKUP(2,1/($B$4:INDIRECT("$B"&amp;(ROW()-1))=EloDataCalc[[#This Row],[Loser]]),EloDataCalc[Game Number]),0),0),0)</f>
        <v>282</v>
      </c>
      <c r="L291" s="66">
        <f ca="1">IFERROR(IF(ROW()&gt;ROW(EloDataCalc[#Headers])+1,_xlfn.IFNA(LOOKUP(2,1/($J$4:INDIRECT("$K"&amp;(ROW()-1))=EloDataCalc[[#This Row],[Loser]]),EloDataCalc[Game Number]),0),0),0)</f>
        <v>287</v>
      </c>
      <c r="M291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2030.6357711760322</v>
      </c>
      <c r="N291" s="66">
        <f ca="1">10^(EloDataCalc[Loser Last ELO]/400)</f>
        <v>119285.9868835043</v>
      </c>
      <c r="O291" s="68">
        <f ca="1">EloDataCalc[Loser Rating]/(EloDataCalc[Winner Rating]+EloDataCalc[Loser Rating])</f>
        <v>0.21883001655350087</v>
      </c>
      <c r="P291" s="16">
        <f ca="1">kFactor[]*(0-EloDataCalc[Loser Expected Score])</f>
        <v>-6.5649004966050262</v>
      </c>
      <c r="Q291" s="21">
        <f ca="1">EloDataCalc[Loser Last ELO]+EloDataCalc[[#This Row],[Loser Elo Change]]</f>
        <v>2024.0708706794271</v>
      </c>
      <c r="R291" s="4"/>
      <c r="T291" s="56">
        <f ca="1">IF(ROW()=ROW(Elos[[#Headers],[Selected Player Elo Change]])+1,2000,HLOOKUP(PlayerDashPlayer,Elos[#All],ROW()-1,FALSE))</f>
        <v>2258.2561332365526</v>
      </c>
      <c r="U291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Elo]],NA())),U290))</f>
        <v>2258.2561332365526</v>
      </c>
      <c r="V291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Elo]],NA())),V290))</f>
        <v>2258.2561332365526</v>
      </c>
      <c r="W291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Elo]],NA())),W290))</f>
        <v>2024.0708706794271</v>
      </c>
      <c r="X291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Elo]],NA())),X290))</f>
        <v>2140.3413692657282</v>
      </c>
      <c r="Y291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Elo]],NA())),Y290))</f>
        <v>1982.8651946872403</v>
      </c>
      <c r="Z291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Elo]],NA())),Z290))</f>
        <v>2040.3540646292674</v>
      </c>
      <c r="AA291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Elo]],NA())),AA290))</f>
        <v>1954.093173471314</v>
      </c>
      <c r="AB291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Elo]],NA())),AB290))</f>
        <v>2035.6602614958556</v>
      </c>
      <c r="AC291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Elo]],NA())),AC290))</f>
        <v>1924.4012683093956</v>
      </c>
      <c r="AD291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Elo]],NA())),AD290))</f>
        <v>1809.9300212878647</v>
      </c>
      <c r="AE291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Elo]],NA())),AE290))</f>
        <v>1961.6141262500139</v>
      </c>
      <c r="AF291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Elo]],NA())),AF290))</f>
        <v>1969.7366724398109</v>
      </c>
      <c r="AG291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Elo]],NA())),AG290))</f>
        <v>1920.5858224712103</v>
      </c>
      <c r="AH291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Elo]],NA())),AH290))</f>
        <v>2027.5275221968514</v>
      </c>
      <c r="AI291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Elo]],NA())),AI290))</f>
        <v>1929.7026484469404</v>
      </c>
      <c r="AJ291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Elo]],NA())),AJ290))</f>
        <v>1985.5645101254131</v>
      </c>
      <c r="AK291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Elo]],NA())),AK290))</f>
        <v>2043.4204760413884</v>
      </c>
      <c r="AL291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Elo]],NA())),AL290))</f>
        <v>1976.8532468647832</v>
      </c>
      <c r="AM291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Elo]],NA())),AM290))</f>
        <v>1984.4045980097367</v>
      </c>
      <c r="AN291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Elo]],NA())),AN290))</f>
        <v>2029.2197655607163</v>
      </c>
      <c r="AO291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Elo]],NA())),AO290))</f>
        <v>1972.576152258222</v>
      </c>
    </row>
    <row r="292" spans="1:41" ht="13">
      <c r="A292" s="65">
        <f>GameData[Game Number]</f>
        <v>289</v>
      </c>
      <c r="B292" s="66" t="str">
        <f>GameData[Winner]</f>
        <v>Ricky</v>
      </c>
      <c r="C292" s="66">
        <f ca="1">IFERROR(IF(ROW()&gt;ROW(EloDataCalc[#Headers])+1,_xlfn.IFNA(LOOKUP(2,1/($B$4:INDIRECT("$B"&amp;(ROW()-1))=EloDataCalc[[#This Row],[Winner]]),EloDataCalc[Game Number]),0),0),0)</f>
        <v>288</v>
      </c>
      <c r="D292" s="66">
        <f ca="1">IFERROR(IF(ROW()&gt;ROW(EloDataCalc[#Headers])+1,_xlfn.IFNA(LOOKUP(2,1/($J$4:INDIRECT("$K"&amp;(ROW()-1))=EloDataCalc[[#This Row],[Winner]]),EloDataCalc[Game Number]),0),0),0)</f>
        <v>274</v>
      </c>
      <c r="E292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2258.2561332365526</v>
      </c>
      <c r="F292" s="66">
        <f ca="1">10^(EloDataCalc[Winner Last ELO]/400)</f>
        <v>442221.98848915735</v>
      </c>
      <c r="G292" s="68">
        <f ca="1">EloDataCalc[Winner Rating]/(EloDataCalc[Winner Rating]+EloDataCalc[Loser Rating])</f>
        <v>0.66346455302953977</v>
      </c>
      <c r="H292" s="16">
        <f ca="1">+kFactor[]*(1-EloDataCalc[Winner Expected Score])</f>
        <v>10.096063409113807</v>
      </c>
      <c r="I292" s="21">
        <f ca="1">EloDataCalc[Winner Last ELO]+EloDataCalc[[#This Row],[Winner Elo Change]]</f>
        <v>2268.3521966456665</v>
      </c>
      <c r="J292" s="66" t="str">
        <f>GameData[Loser]</f>
        <v>Kevin K</v>
      </c>
      <c r="K292" s="66">
        <f ca="1">IFERROR(IF(ROW()&gt;ROW(EloDataCalc[#Headers])+1,_xlfn.IFNA(LOOKUP(2,1/($B$4:INDIRECT("$B"&amp;(ROW()-1))=EloDataCalc[[#This Row],[Loser]]),EloDataCalc[Game Number]),0),0),0)</f>
        <v>278</v>
      </c>
      <c r="L292" s="66">
        <f ca="1">IFERROR(IF(ROW()&gt;ROW(EloDataCalc[#Headers])+1,_xlfn.IFNA(LOOKUP(2,1/($J$4:INDIRECT("$K"&amp;(ROW()-1))=EloDataCalc[[#This Row],[Loser]]),EloDataCalc[Game Number]),0),0),0)</f>
        <v>282</v>
      </c>
      <c r="M292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2140.3413692657282</v>
      </c>
      <c r="N292" s="66">
        <f ca="1">10^(EloDataCalc[Loser Last ELO]/400)</f>
        <v>224312.47287711265</v>
      </c>
      <c r="O292" s="68">
        <f ca="1">EloDataCalc[Loser Rating]/(EloDataCalc[Winner Rating]+EloDataCalc[Loser Rating])</f>
        <v>0.33653544697046028</v>
      </c>
      <c r="P292" s="16">
        <f ca="1">kFactor[]*(0-EloDataCalc[Loser Expected Score])</f>
        <v>-10.096063409113809</v>
      </c>
      <c r="Q292" s="21">
        <f ca="1">EloDataCalc[Loser Last ELO]+EloDataCalc[[#This Row],[Loser Elo Change]]</f>
        <v>2130.2453058566143</v>
      </c>
      <c r="R292" s="4"/>
      <c r="T292" s="56">
        <f ca="1">IF(ROW()=ROW(Elos[[#Headers],[Selected Player Elo Change]])+1,2000,HLOOKUP(PlayerDashPlayer,Elos[#All],ROW()-1,FALSE))</f>
        <v>2268.3521966456665</v>
      </c>
      <c r="U292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Elo]],NA())),U291))</f>
        <v>2268.3521966456665</v>
      </c>
      <c r="V292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Elo]],NA())),V291))</f>
        <v>2268.3521966456665</v>
      </c>
      <c r="W292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Elo]],NA())),W291))</f>
        <v>2024.0708706794271</v>
      </c>
      <c r="X292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Elo]],NA())),X291))</f>
        <v>2130.2453058566143</v>
      </c>
      <c r="Y292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Elo]],NA())),Y291))</f>
        <v>1982.8651946872403</v>
      </c>
      <c r="Z292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Elo]],NA())),Z291))</f>
        <v>2040.3540646292674</v>
      </c>
      <c r="AA292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Elo]],NA())),AA291))</f>
        <v>1954.093173471314</v>
      </c>
      <c r="AB292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Elo]],NA())),AB291))</f>
        <v>2035.6602614958556</v>
      </c>
      <c r="AC292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Elo]],NA())),AC291))</f>
        <v>1924.4012683093956</v>
      </c>
      <c r="AD292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Elo]],NA())),AD291))</f>
        <v>1809.9300212878647</v>
      </c>
      <c r="AE292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Elo]],NA())),AE291))</f>
        <v>1961.6141262500139</v>
      </c>
      <c r="AF292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Elo]],NA())),AF291))</f>
        <v>1969.7366724398109</v>
      </c>
      <c r="AG292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Elo]],NA())),AG291))</f>
        <v>1920.5858224712103</v>
      </c>
      <c r="AH292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Elo]],NA())),AH291))</f>
        <v>2027.5275221968514</v>
      </c>
      <c r="AI292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Elo]],NA())),AI291))</f>
        <v>1929.7026484469404</v>
      </c>
      <c r="AJ292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Elo]],NA())),AJ291))</f>
        <v>1985.5645101254131</v>
      </c>
      <c r="AK292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Elo]],NA())),AK291))</f>
        <v>2043.4204760413884</v>
      </c>
      <c r="AL292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Elo]],NA())),AL291))</f>
        <v>1976.8532468647832</v>
      </c>
      <c r="AM292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Elo]],NA())),AM291))</f>
        <v>1984.4045980097367</v>
      </c>
      <c r="AN292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Elo]],NA())),AN291))</f>
        <v>2029.2197655607163</v>
      </c>
      <c r="AO292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Elo]],NA())),AO291))</f>
        <v>1972.576152258222</v>
      </c>
    </row>
    <row r="293" spans="1:41" ht="13">
      <c r="A293" s="65">
        <f>GameData[Game Number]</f>
        <v>290</v>
      </c>
      <c r="B293" s="66" t="str">
        <f>GameData[Winner]</f>
        <v>Dan</v>
      </c>
      <c r="C293" s="66">
        <f ca="1">IFERROR(IF(ROW()&gt;ROW(EloDataCalc[#Headers])+1,_xlfn.IFNA(LOOKUP(2,1/($B$4:INDIRECT("$B"&amp;(ROW()-1))=EloDataCalc[[#This Row],[Winner]]),EloDataCalc[Game Number]),0),0),0)</f>
        <v>250</v>
      </c>
      <c r="D293" s="66">
        <f ca="1">IFERROR(IF(ROW()&gt;ROW(EloDataCalc[#Headers])+1,_xlfn.IFNA(LOOKUP(2,1/($J$4:INDIRECT("$K"&amp;(ROW()-1))=EloDataCalc[[#This Row],[Winner]]),EloDataCalc[Game Number]),0),0),0)</f>
        <v>249</v>
      </c>
      <c r="E293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1924.4012683093956</v>
      </c>
      <c r="F293" s="66">
        <f ca="1">10^(EloDataCalc[Winner Last ELO]/400)</f>
        <v>64714.734053838809</v>
      </c>
      <c r="G293" s="68">
        <f ca="1">EloDataCalc[Winner Rating]/(EloDataCalc[Winner Rating]+EloDataCalc[Loser Rating])</f>
        <v>0.36037328494466514</v>
      </c>
      <c r="H293" s="16">
        <f ca="1">+kFactor[]*(1-EloDataCalc[Winner Expected Score])</f>
        <v>19.188801451660044</v>
      </c>
      <c r="I293" s="21">
        <f ca="1">EloDataCalc[Winner Last ELO]+EloDataCalc[[#This Row],[Winner Elo Change]]</f>
        <v>1943.5900697610557</v>
      </c>
      <c r="J293" s="66" t="str">
        <f>GameData[Loser]</f>
        <v>Jim</v>
      </c>
      <c r="K293" s="66">
        <f ca="1">IFERROR(IF(ROW()&gt;ROW(EloDataCalc[#Headers])+1,_xlfn.IFNA(LOOKUP(2,1/($B$4:INDIRECT("$B"&amp;(ROW()-1))=EloDataCalc[[#This Row],[Loser]]),EloDataCalc[Game Number]),0),0),0)</f>
        <v>282</v>
      </c>
      <c r="L293" s="66">
        <f ca="1">IFERROR(IF(ROW()&gt;ROW(EloDataCalc[#Headers])+1,_xlfn.IFNA(LOOKUP(2,1/($J$4:INDIRECT("$K"&amp;(ROW()-1))=EloDataCalc[[#This Row],[Loser]]),EloDataCalc[Game Number]),0),0),0)</f>
        <v>288</v>
      </c>
      <c r="M293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2024.0708706794271</v>
      </c>
      <c r="N293" s="66">
        <f ca="1">10^(EloDataCalc[Loser Last ELO]/400)</f>
        <v>114862.21228882828</v>
      </c>
      <c r="O293" s="68">
        <f ca="1">EloDataCalc[Loser Rating]/(EloDataCalc[Winner Rating]+EloDataCalc[Loser Rating])</f>
        <v>0.63962671505533475</v>
      </c>
      <c r="P293" s="16">
        <f ca="1">kFactor[]*(0-EloDataCalc[Loser Expected Score])</f>
        <v>-19.188801451660041</v>
      </c>
      <c r="Q293" s="21">
        <f ca="1">EloDataCalc[Loser Last ELO]+EloDataCalc[[#This Row],[Loser Elo Change]]</f>
        <v>2004.882069227767</v>
      </c>
      <c r="R293" s="4"/>
      <c r="T293" s="56">
        <f ca="1">IF(ROW()=ROW(Elos[[#Headers],[Selected Player Elo Change]])+1,2000,HLOOKUP(PlayerDashPlayer,Elos[#All],ROW()-1,FALSE))</f>
        <v>2268.3521966456665</v>
      </c>
      <c r="U293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Elo]],NA())),U292))</f>
        <v>2268.3521966456665</v>
      </c>
      <c r="V293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Elo]],NA())),V292))</f>
        <v>2268.3521966456665</v>
      </c>
      <c r="W293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Elo]],NA())),W292))</f>
        <v>2004.882069227767</v>
      </c>
      <c r="X293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Elo]],NA())),X292))</f>
        <v>2130.2453058566143</v>
      </c>
      <c r="Y293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Elo]],NA())),Y292))</f>
        <v>1982.8651946872403</v>
      </c>
      <c r="Z293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Elo]],NA())),Z292))</f>
        <v>2040.3540646292674</v>
      </c>
      <c r="AA293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Elo]],NA())),AA292))</f>
        <v>1954.093173471314</v>
      </c>
      <c r="AB293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Elo]],NA())),AB292))</f>
        <v>2035.6602614958556</v>
      </c>
      <c r="AC293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Elo]],NA())),AC292))</f>
        <v>1943.5900697610557</v>
      </c>
      <c r="AD293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Elo]],NA())),AD292))</f>
        <v>1809.9300212878647</v>
      </c>
      <c r="AE293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Elo]],NA())),AE292))</f>
        <v>1961.6141262500139</v>
      </c>
      <c r="AF293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Elo]],NA())),AF292))</f>
        <v>1969.7366724398109</v>
      </c>
      <c r="AG293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Elo]],NA())),AG292))</f>
        <v>1920.5858224712103</v>
      </c>
      <c r="AH293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Elo]],NA())),AH292))</f>
        <v>2027.5275221968514</v>
      </c>
      <c r="AI293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Elo]],NA())),AI292))</f>
        <v>1929.7026484469404</v>
      </c>
      <c r="AJ293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Elo]],NA())),AJ292))</f>
        <v>1985.5645101254131</v>
      </c>
      <c r="AK293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Elo]],NA())),AK292))</f>
        <v>2043.4204760413884</v>
      </c>
      <c r="AL293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Elo]],NA())),AL292))</f>
        <v>1976.8532468647832</v>
      </c>
      <c r="AM293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Elo]],NA())),AM292))</f>
        <v>1984.4045980097367</v>
      </c>
      <c r="AN293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Elo]],NA())),AN292))</f>
        <v>2029.2197655607163</v>
      </c>
      <c r="AO293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Elo]],NA())),AO292))</f>
        <v>1972.576152258222</v>
      </c>
    </row>
    <row r="294" spans="1:41" ht="13">
      <c r="A294" s="65">
        <f>GameData[Game Number]</f>
        <v>291</v>
      </c>
      <c r="B294" s="66" t="str">
        <f>GameData[Winner]</f>
        <v>Jim</v>
      </c>
      <c r="C294" s="66">
        <f ca="1">IFERROR(IF(ROW()&gt;ROW(EloDataCalc[#Headers])+1,_xlfn.IFNA(LOOKUP(2,1/($B$4:INDIRECT("$B"&amp;(ROW()-1))=EloDataCalc[[#This Row],[Winner]]),EloDataCalc[Game Number]),0),0),0)</f>
        <v>282</v>
      </c>
      <c r="D294" s="66">
        <f ca="1">IFERROR(IF(ROW()&gt;ROW(EloDataCalc[#Headers])+1,_xlfn.IFNA(LOOKUP(2,1/($J$4:INDIRECT("$K"&amp;(ROW()-1))=EloDataCalc[[#This Row],[Winner]]),EloDataCalc[Game Number]),0),0),0)</f>
        <v>290</v>
      </c>
      <c r="E294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2004.882069227767</v>
      </c>
      <c r="F294" s="66">
        <f ca="1">10^(EloDataCalc[Winner Last ELO]/400)</f>
        <v>102850.20770127773</v>
      </c>
      <c r="G294" s="68">
        <f ca="1">EloDataCalc[Winner Rating]/(EloDataCalc[Winner Rating]+EloDataCalc[Loser Rating])</f>
        <v>0.58730249285302194</v>
      </c>
      <c r="H294" s="16">
        <f ca="1">+kFactor[]*(1-EloDataCalc[Winner Expected Score])</f>
        <v>12.380925214409341</v>
      </c>
      <c r="I294" s="21">
        <f ca="1">EloDataCalc[Winner Last ELO]+EloDataCalc[[#This Row],[Winner Elo Change]]</f>
        <v>2017.2629944421765</v>
      </c>
      <c r="J294" s="66" t="str">
        <f>GameData[Loser]</f>
        <v>Dan</v>
      </c>
      <c r="K294" s="66">
        <f ca="1">IFERROR(IF(ROW()&gt;ROW(EloDataCalc[#Headers])+1,_xlfn.IFNA(LOOKUP(2,1/($B$4:INDIRECT("$B"&amp;(ROW()-1))=EloDataCalc[[#This Row],[Loser]]),EloDataCalc[Game Number]),0),0),0)</f>
        <v>290</v>
      </c>
      <c r="L294" s="66">
        <f ca="1">IFERROR(IF(ROW()&gt;ROW(EloDataCalc[#Headers])+1,_xlfn.IFNA(LOOKUP(2,1/($J$4:INDIRECT("$K"&amp;(ROW()-1))=EloDataCalc[[#This Row],[Loser]]),EloDataCalc[Game Number]),0),0),0)</f>
        <v>249</v>
      </c>
      <c r="M294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1943.5900697610557</v>
      </c>
      <c r="N294" s="66">
        <f ca="1">10^(EloDataCalc[Loser Last ELO]/400)</f>
        <v>72272.8489056299</v>
      </c>
      <c r="O294" s="68">
        <f ca="1">EloDataCalc[Loser Rating]/(EloDataCalc[Winner Rating]+EloDataCalc[Loser Rating])</f>
        <v>0.41269750714697806</v>
      </c>
      <c r="P294" s="16">
        <f ca="1">kFactor[]*(0-EloDataCalc[Loser Expected Score])</f>
        <v>-12.380925214409341</v>
      </c>
      <c r="Q294" s="21">
        <f ca="1">EloDataCalc[Loser Last ELO]+EloDataCalc[[#This Row],[Loser Elo Change]]</f>
        <v>1931.2091445466463</v>
      </c>
      <c r="R294" s="4"/>
      <c r="T294" s="56">
        <f ca="1">IF(ROW()=ROW(Elos[[#Headers],[Selected Player Elo Change]])+1,2000,HLOOKUP(PlayerDashPlayer,Elos[#All],ROW()-1,FALSE))</f>
        <v>2268.3521966456665</v>
      </c>
      <c r="U294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Elo]],NA())),U293))</f>
        <v>2268.3521966456665</v>
      </c>
      <c r="V294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Elo]],NA())),V293))</f>
        <v>2268.3521966456665</v>
      </c>
      <c r="W294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Elo]],NA())),W293))</f>
        <v>2017.2629944421765</v>
      </c>
      <c r="X294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Elo]],NA())),X293))</f>
        <v>2130.2453058566143</v>
      </c>
      <c r="Y294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Elo]],NA())),Y293))</f>
        <v>1982.8651946872403</v>
      </c>
      <c r="Z294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Elo]],NA())),Z293))</f>
        <v>2040.3540646292674</v>
      </c>
      <c r="AA294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Elo]],NA())),AA293))</f>
        <v>1954.093173471314</v>
      </c>
      <c r="AB294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Elo]],NA())),AB293))</f>
        <v>2035.6602614958556</v>
      </c>
      <c r="AC294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Elo]],NA())),AC293))</f>
        <v>1931.2091445466463</v>
      </c>
      <c r="AD294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Elo]],NA())),AD293))</f>
        <v>1809.9300212878647</v>
      </c>
      <c r="AE294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Elo]],NA())),AE293))</f>
        <v>1961.6141262500139</v>
      </c>
      <c r="AF294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Elo]],NA())),AF293))</f>
        <v>1969.7366724398109</v>
      </c>
      <c r="AG294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Elo]],NA())),AG293))</f>
        <v>1920.5858224712103</v>
      </c>
      <c r="AH294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Elo]],NA())),AH293))</f>
        <v>2027.5275221968514</v>
      </c>
      <c r="AI294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Elo]],NA())),AI293))</f>
        <v>1929.7026484469404</v>
      </c>
      <c r="AJ294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Elo]],NA())),AJ293))</f>
        <v>1985.5645101254131</v>
      </c>
      <c r="AK294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Elo]],NA())),AK293))</f>
        <v>2043.4204760413884</v>
      </c>
      <c r="AL294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Elo]],NA())),AL293))</f>
        <v>1976.8532468647832</v>
      </c>
      <c r="AM294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Elo]],NA())),AM293))</f>
        <v>1984.4045980097367</v>
      </c>
      <c r="AN294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Elo]],NA())),AN293))</f>
        <v>2029.2197655607163</v>
      </c>
      <c r="AO294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Elo]],NA())),AO293))</f>
        <v>1972.576152258222</v>
      </c>
    </row>
    <row r="295" spans="1:41" ht="13">
      <c r="A295" s="65">
        <f>GameData[Game Number]</f>
        <v>292</v>
      </c>
      <c r="B295" s="66" t="str">
        <f>GameData[Winner]</f>
        <v>Kevin K</v>
      </c>
      <c r="C295" s="66">
        <f ca="1">IFERROR(IF(ROW()&gt;ROW(EloDataCalc[#Headers])+1,_xlfn.IFNA(LOOKUP(2,1/($B$4:INDIRECT("$B"&amp;(ROW()-1))=EloDataCalc[[#This Row],[Winner]]),EloDataCalc[Game Number]),0),0),0)</f>
        <v>278</v>
      </c>
      <c r="D295" s="66">
        <f ca="1">IFERROR(IF(ROW()&gt;ROW(EloDataCalc[#Headers])+1,_xlfn.IFNA(LOOKUP(2,1/($J$4:INDIRECT("$K"&amp;(ROW()-1))=EloDataCalc[[#This Row],[Winner]]),EloDataCalc[Game Number]),0),0),0)</f>
        <v>289</v>
      </c>
      <c r="E295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2130.2453058566143</v>
      </c>
      <c r="F295" s="66">
        <f ca="1">10^(EloDataCalc[Winner Last ELO]/400)</f>
        <v>211647.5593225474</v>
      </c>
      <c r="G295" s="68">
        <f ca="1">EloDataCalc[Winner Rating]/(EloDataCalc[Winner Rating]+EloDataCalc[Loser Rating])</f>
        <v>0.70022890404892513</v>
      </c>
      <c r="H295" s="16">
        <f ca="1">+kFactor[]*(1-EloDataCalc[Winner Expected Score])</f>
        <v>8.9931328785322471</v>
      </c>
      <c r="I295" s="21">
        <f ca="1">EloDataCalc[Winner Last ELO]+EloDataCalc[[#This Row],[Winner Elo Change]]</f>
        <v>2139.2384387351467</v>
      </c>
      <c r="J295" s="66" t="str">
        <f>GameData[Loser]</f>
        <v>Jason K</v>
      </c>
      <c r="K295" s="66">
        <f ca="1">IFERROR(IF(ROW()&gt;ROW(EloDataCalc[#Headers])+1,_xlfn.IFNA(LOOKUP(2,1/($B$4:INDIRECT("$B"&amp;(ROW()-1))=EloDataCalc[[#This Row],[Loser]]),EloDataCalc[Game Number]),0),0),0)</f>
        <v>269</v>
      </c>
      <c r="L295" s="66">
        <f ca="1">IFERROR(IF(ROW()&gt;ROW(EloDataCalc[#Headers])+1,_xlfn.IFNA(LOOKUP(2,1/($J$4:INDIRECT("$K"&amp;(ROW()-1))=EloDataCalc[[#This Row],[Loser]]),EloDataCalc[Game Number]),0),0),0)</f>
        <v>279</v>
      </c>
      <c r="M295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1982.8651946872403</v>
      </c>
      <c r="N295" s="66">
        <f ca="1">10^(EloDataCalc[Loser Last ELO]/400)</f>
        <v>90607.257779032225</v>
      </c>
      <c r="O295" s="68">
        <f ca="1">EloDataCalc[Loser Rating]/(EloDataCalc[Winner Rating]+EloDataCalc[Loser Rating])</f>
        <v>0.29977109595107493</v>
      </c>
      <c r="P295" s="16">
        <f ca="1">kFactor[]*(0-EloDataCalc[Loser Expected Score])</f>
        <v>-8.9931328785322471</v>
      </c>
      <c r="Q295" s="21">
        <f ca="1">EloDataCalc[Loser Last ELO]+EloDataCalc[[#This Row],[Loser Elo Change]]</f>
        <v>1973.8720618087082</v>
      </c>
      <c r="R295" s="4"/>
      <c r="T295" s="56">
        <f ca="1">IF(ROW()=ROW(Elos[[#Headers],[Selected Player Elo Change]])+1,2000,HLOOKUP(PlayerDashPlayer,Elos[#All],ROW()-1,FALSE))</f>
        <v>2268.3521966456665</v>
      </c>
      <c r="U295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Elo]],NA())),U294))</f>
        <v>2268.3521966456665</v>
      </c>
      <c r="V295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Elo]],NA())),V294))</f>
        <v>2268.3521966456665</v>
      </c>
      <c r="W295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Elo]],NA())),W294))</f>
        <v>2017.2629944421765</v>
      </c>
      <c r="X295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Elo]],NA())),X294))</f>
        <v>2139.2384387351467</v>
      </c>
      <c r="Y295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Elo]],NA())),Y294))</f>
        <v>1973.8720618087082</v>
      </c>
      <c r="Z295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Elo]],NA())),Z294))</f>
        <v>2040.3540646292674</v>
      </c>
      <c r="AA295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Elo]],NA())),AA294))</f>
        <v>1954.093173471314</v>
      </c>
      <c r="AB295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Elo]],NA())),AB294))</f>
        <v>2035.6602614958556</v>
      </c>
      <c r="AC295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Elo]],NA())),AC294))</f>
        <v>1931.2091445466463</v>
      </c>
      <c r="AD295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Elo]],NA())),AD294))</f>
        <v>1809.9300212878647</v>
      </c>
      <c r="AE295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Elo]],NA())),AE294))</f>
        <v>1961.6141262500139</v>
      </c>
      <c r="AF295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Elo]],NA())),AF294))</f>
        <v>1969.7366724398109</v>
      </c>
      <c r="AG295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Elo]],NA())),AG294))</f>
        <v>1920.5858224712103</v>
      </c>
      <c r="AH295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Elo]],NA())),AH294))</f>
        <v>2027.5275221968514</v>
      </c>
      <c r="AI295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Elo]],NA())),AI294))</f>
        <v>1929.7026484469404</v>
      </c>
      <c r="AJ295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Elo]],NA())),AJ294))</f>
        <v>1985.5645101254131</v>
      </c>
      <c r="AK295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Elo]],NA())),AK294))</f>
        <v>2043.4204760413884</v>
      </c>
      <c r="AL295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Elo]],NA())),AL294))</f>
        <v>1976.8532468647832</v>
      </c>
      <c r="AM295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Elo]],NA())),AM294))</f>
        <v>1984.4045980097367</v>
      </c>
      <c r="AN295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Elo]],NA())),AN294))</f>
        <v>2029.2197655607163</v>
      </c>
      <c r="AO295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Elo]],NA())),AO294))</f>
        <v>1972.576152258222</v>
      </c>
    </row>
    <row r="296" spans="1:41" ht="13">
      <c r="A296" s="65">
        <f>GameData[Game Number]</f>
        <v>293</v>
      </c>
      <c r="B296" s="66" t="str">
        <f>GameData[Winner]</f>
        <v>R - Kevin</v>
      </c>
      <c r="C296" s="66">
        <f ca="1">IFERROR(IF(ROW()&gt;ROW(EloDataCalc[#Headers])+1,_xlfn.IFNA(LOOKUP(2,1/($B$4:INDIRECT("$B"&amp;(ROW()-1))=EloDataCalc[[#This Row],[Winner]]),EloDataCalc[Game Number]),0),0),0)</f>
        <v>62</v>
      </c>
      <c r="D296" s="66">
        <f ca="1">IFERROR(IF(ROW()&gt;ROW(EloDataCalc[#Headers])+1,_xlfn.IFNA(LOOKUP(2,1/($J$4:INDIRECT("$K"&amp;(ROW()-1))=EloDataCalc[[#This Row],[Winner]]),EloDataCalc[Game Number]),0),0),0)</f>
        <v>264</v>
      </c>
      <c r="E296" s="67">
        <f ca="1">_xlfn.IFNA(IF(EloDataCalc[[#This Row],[Winner Last Game Won]]&gt;EloDataCalc[[#This Row],[Winner Last Game Lost]],VLOOKUP(EloDataCalc[[#This Row],[Winner Last Game Won]],EloDataCalc[],MATCH(EloDataCalc[[#Headers],[Winner Resulting ELO]],EloDataCalc[#Headers],0),FALSE),VLOOKUP(EloDataCalc[[#This Row],[Winner Last Game Lost]],EloDataCalc[],MATCH(EloDataCalc[[#Headers],[Loser Resulting Elo]],EloDataCalc[#Headers],0),FALSE)),2000)</f>
        <v>1985.5645101254131</v>
      </c>
      <c r="F296" s="66">
        <f ca="1">10^(EloDataCalc[Winner Last ELO]/400)</f>
        <v>92026.154666524599</v>
      </c>
      <c r="G296" s="68">
        <f ca="1">EloDataCalc[Winner Rating]/(EloDataCalc[Winner Rating]+EloDataCalc[Loser Rating])</f>
        <v>0.51682043615888529</v>
      </c>
      <c r="H296" s="16">
        <f ca="1">+kFactor[]*(1-EloDataCalc[Winner Expected Score])</f>
        <v>14.495386915233441</v>
      </c>
      <c r="I296" s="21">
        <f ca="1">EloDataCalc[Winner Last ELO]+EloDataCalc[[#This Row],[Winner Elo Change]]</f>
        <v>2000.0598970406465</v>
      </c>
      <c r="J296" s="66" t="str">
        <f>GameData[Loser]</f>
        <v>Jason K</v>
      </c>
      <c r="K296" s="66">
        <f ca="1">IFERROR(IF(ROW()&gt;ROW(EloDataCalc[#Headers])+1,_xlfn.IFNA(LOOKUP(2,1/($B$4:INDIRECT("$B"&amp;(ROW()-1))=EloDataCalc[[#This Row],[Loser]]),EloDataCalc[Game Number]),0),0),0)</f>
        <v>269</v>
      </c>
      <c r="L296" s="66">
        <f ca="1">IFERROR(IF(ROW()&gt;ROW(EloDataCalc[#Headers])+1,_xlfn.IFNA(LOOKUP(2,1/($J$4:INDIRECT("$K"&amp;(ROW()-1))=EloDataCalc[[#This Row],[Loser]]),EloDataCalc[Game Number]),0),0),0)</f>
        <v>292</v>
      </c>
      <c r="M296" s="67">
        <f ca="1">_xlfn.IFNA(IF(EloDataCalc[[#This Row],[Loser Last Game Won]]&gt;EloDataCalc[[#This Row],[Loser Last Game Lost]],VLOOKUP(EloDataCalc[[#This Row],[Loser Last Game Won]],EloDataCalc[],MATCH(EloDataCalc[[#Headers],[Winner Resulting ELO]],EloDataCalc[#Headers],0),FALSE),VLOOKUP(EloDataCalc[[#This Row],[Loser Last Game Lost]],EloDataCalc[],MATCH(EloDataCalc[[#Headers],[Loser Resulting Elo]],EloDataCalc[#Headers],0),FALSE)),2000)</f>
        <v>1973.8720618087082</v>
      </c>
      <c r="N296" s="66">
        <f ca="1">10^(EloDataCalc[Loser Last ELO]/400)</f>
        <v>86035.988832447139</v>
      </c>
      <c r="O296" s="68">
        <f ca="1">EloDataCalc[Loser Rating]/(EloDataCalc[Winner Rating]+EloDataCalc[Loser Rating])</f>
        <v>0.48317956384111471</v>
      </c>
      <c r="P296" s="16">
        <f ca="1">kFactor[]*(0-EloDataCalc[Loser Expected Score])</f>
        <v>-14.495386915233441</v>
      </c>
      <c r="Q296" s="21">
        <f ca="1">EloDataCalc[Loser Last ELO]+EloDataCalc[[#This Row],[Loser Elo Change]]</f>
        <v>1959.3766748934747</v>
      </c>
      <c r="R296" s="4"/>
      <c r="T296" s="56">
        <f ca="1">IF(ROW()=ROW(Elos[[#Headers],[Selected Player Elo Change]])+1,2000,HLOOKUP(PlayerDashPlayer,Elos[#All],ROW()-1,FALSE))</f>
        <v>2268.3521966456665</v>
      </c>
      <c r="U296" s="56">
        <f ca="1">IF(ROW()=ROW(Elos[[#Headers],[Selected Player Elo]])+1,2000,IFERROR(IF(EloDataCalc[[#This Row],[Winner]:[Winner]]=PlayerDashPlayer,EloDataCalc[[#This Row],[Winner Resulting ELO]:[Winner Resulting ELO]],IF(EloDataCalc[[#This Row],[Loser]:[Loser]]=PlayerDashPlayer,EloDataCalc[[#This Row],[Loser Resulting Elo]:[Loser Resulting Elo]],NA())),U295))</f>
        <v>2268.3521966456665</v>
      </c>
      <c r="V296" s="56">
        <f ca="1">IF(ROW()=ROW(Elos[[#Headers],[Ricky]])+1,2000,IFERROR(IF(EloDataCalc[[#This Row],[Winner]:[Winner]]=Elos[[#Headers],[Ricky]],EloDataCalc[[#This Row],[Winner Resulting ELO]:[Winner Resulting ELO]],IF(EloDataCalc[[#This Row],[Loser]:[Loser]]=Elos[[#Headers],[Ricky]],EloDataCalc[[#This Row],[Loser Resulting Elo]:[Loser Resulting Elo]],NA())),V295))</f>
        <v>2268.3521966456665</v>
      </c>
      <c r="W296" s="56">
        <f ca="1">IF(ROW()=ROW(Elos[[#Headers],[Jim]])+1,2000,IFERROR(IF(EloDataCalc[[#This Row],[Winner]:[Winner]]=Elos[[#Headers],[Jim]],EloDataCalc[[#This Row],[Winner Resulting ELO]:[Winner Resulting ELO]],IF(EloDataCalc[[#This Row],[Loser]:[Loser]]=Elos[[#Headers],[Jim]],EloDataCalc[[#This Row],[Loser Resulting Elo]:[Loser Resulting Elo]],NA())),W295))</f>
        <v>2017.2629944421765</v>
      </c>
      <c r="X296" s="56">
        <f ca="1">IF(ROW()=ROW(Elos[[#Headers],[Kevin K]])+1,2000,IFERROR(IF(EloDataCalc[[#This Row],[Winner]:[Winner]]=Elos[[#Headers],[Kevin K]],EloDataCalc[[#This Row],[Winner Resulting ELO]:[Winner Resulting ELO]],IF(EloDataCalc[[#This Row],[Loser]:[Loser]]=Elos[[#Headers],[Kevin K]],EloDataCalc[[#This Row],[Loser Resulting Elo]:[Loser Resulting Elo]],NA())),X295))</f>
        <v>2139.2384387351467</v>
      </c>
      <c r="Y296" s="56">
        <f ca="1">IF(ROW()=ROW(Elos[[#Headers],[Jason K]])+1,2000,IFERROR(IF(EloDataCalc[[#This Row],[Winner]:[Winner]]=Elos[[#Headers],[Jason K]],EloDataCalc[[#This Row],[Winner Resulting ELO]:[Winner Resulting ELO]],IF(EloDataCalc[[#This Row],[Loser]:[Loser]]=Elos[[#Headers],[Jason K]],EloDataCalc[[#This Row],[Loser Resulting Elo]:[Loser Resulting Elo]],NA())),Y295))</f>
        <v>1959.3766748934747</v>
      </c>
      <c r="Z296" s="56">
        <f ca="1">IF(ROW()=ROW(Elos[[#Headers],[Joe]])+1,2000,IFERROR(IF(EloDataCalc[[#This Row],[Winner]:[Winner]]=Elos[[#Headers],[Joe]],EloDataCalc[[#This Row],[Winner Resulting ELO]:[Winner Resulting ELO]],IF(EloDataCalc[[#This Row],[Loser]:[Loser]]=Elos[[#Headers],[Joe]],EloDataCalc[[#This Row],[Loser Resulting Elo]:[Loser Resulting Elo]],NA())),Z295))</f>
        <v>2040.3540646292674</v>
      </c>
      <c r="AA296" s="56">
        <f ca="1">IF(ROW()=ROW(Elos[[#Headers],[Aaron]])+1,2000,IFERROR(IF(EloDataCalc[[#This Row],[Winner]:[Winner]]=Elos[[#Headers],[Aaron]],EloDataCalc[[#This Row],[Winner Resulting ELO]:[Winner Resulting ELO]],IF(EloDataCalc[[#This Row],[Loser]:[Loser]]=Elos[[#Headers],[Aaron]],EloDataCalc[[#This Row],[Loser Resulting Elo]:[Loser Resulting Elo]],NA())),AA295))</f>
        <v>1954.093173471314</v>
      </c>
      <c r="AB296" s="56">
        <f ca="1">IF(ROW()=ROW(Elos[[#Headers],[Clayton]])+1,2000,IFERROR(IF(EloDataCalc[[#This Row],[Winner]:[Winner]]=Elos[[#Headers],[Clayton]],EloDataCalc[[#This Row],[Winner Resulting ELO]:[Winner Resulting ELO]],IF(EloDataCalc[[#This Row],[Loser]:[Loser]]=Elos[[#Headers],[Clayton]],EloDataCalc[[#This Row],[Loser Resulting Elo]:[Loser Resulting Elo]],NA())),AB295))</f>
        <v>2035.6602614958556</v>
      </c>
      <c r="AC296" s="56">
        <f ca="1">IF(ROW()=ROW(Elos[[#Headers],[Dan]])+1,2000,IFERROR(IF(EloDataCalc[[#This Row],[Winner]:[Winner]]=Elos[[#Headers],[Dan]],EloDataCalc[[#This Row],[Winner Resulting ELO]:[Winner Resulting ELO]],IF(EloDataCalc[[#This Row],[Loser]:[Loser]]=Elos[[#Headers],[Dan]],EloDataCalc[[#This Row],[Loser Resulting Elo]:[Loser Resulting Elo]],NA())),AC295))</f>
        <v>1931.2091445466463</v>
      </c>
      <c r="AD296" s="56">
        <f ca="1">IF(ROW()=ROW(Elos[[#Headers],[Jason T]])+1,2000,IFERROR(IF(EloDataCalc[[#This Row],[Winner]:[Winner]]=Elos[[#Headers],[Jason T]],EloDataCalc[[#This Row],[Winner Resulting ELO]:[Winner Resulting ELO]],IF(EloDataCalc[[#This Row],[Loser]:[Loser]]=Elos[[#Headers],[Jason T]],EloDataCalc[[#This Row],[Loser Resulting Elo]:[Loser Resulting Elo]],NA())),AD295))</f>
        <v>1809.9300212878647</v>
      </c>
      <c r="AE296" s="56">
        <f ca="1">IF(ROW()=ROW(Elos[[#Headers],[Robin]])+1,2000,IFERROR(IF(EloDataCalc[[#This Row],[Winner]:[Winner]]=Elos[[#Headers],[Robin]],EloDataCalc[[#This Row],[Winner Resulting ELO]:[Winner Resulting ELO]],IF(EloDataCalc[[#This Row],[Loser]:[Loser]]=Elos[[#Headers],[Robin]],EloDataCalc[[#This Row],[Loser Resulting Elo]:[Loser Resulting Elo]],NA())),AE295))</f>
        <v>1961.6141262500139</v>
      </c>
      <c r="AF296" s="56">
        <f ca="1">IF(ROW()=ROW(Elos[[#Headers],[Veronica]])+1,2000,IFERROR(IF(EloDataCalc[[#This Row],[Winner]:[Winner]]=Elos[[#Headers],[Veronica]],EloDataCalc[[#This Row],[Winner Resulting ELO]:[Winner Resulting ELO]],IF(EloDataCalc[[#This Row],[Loser]:[Loser]]=Elos[[#Headers],[Veronica]],EloDataCalc[[#This Row],[Loser Resulting Elo]:[Loser Resulting Elo]],NA())),AF295))</f>
        <v>1969.7366724398109</v>
      </c>
      <c r="AG296" s="56">
        <f ca="1">IF(ROW()=ROW(Elos[[#Headers],[Steven]])+1,2000,IFERROR(IF(EloDataCalc[[#This Row],[Winner]:[Winner]]=Elos[[#Headers],[Steven]],EloDataCalc[[#This Row],[Winner Resulting ELO]:[Winner Resulting ELO]],IF(EloDataCalc[[#This Row],[Loser]:[Loser]]=Elos[[#Headers],[Steven]],EloDataCalc[[#This Row],[Loser Resulting Elo]:[Loser Resulting Elo]],NA())),AG295))</f>
        <v>1920.5858224712103</v>
      </c>
      <c r="AH296" s="56">
        <f ca="1">IF(ROW()=ROW(Elos[[#Headers],[L - Jim]])+1,2000,IFERROR(IF(EloDataCalc[[#This Row],[Winner]:[Winner]]=Elos[[#Headers],[L - Jim]],EloDataCalc[[#This Row],[Winner Resulting ELO]:[Winner Resulting ELO]],IF(EloDataCalc[[#This Row],[Loser]:[Loser]]=Elos[[#Headers],[L - Jim]],EloDataCalc[[#This Row],[Loser Resulting Elo]:[Loser Resulting Elo]],NA())),AH295))</f>
        <v>2027.5275221968514</v>
      </c>
      <c r="AI296" s="56">
        <f ca="1">IF(ROW()=ROW(Elos[[#Headers],[Kevin L]])+1,2000,IFERROR(IF(EloDataCalc[[#This Row],[Winner]:[Winner]]=Elos[[#Headers],[Kevin L]],EloDataCalc[[#This Row],[Winner Resulting ELO]:[Winner Resulting ELO]],IF(EloDataCalc[[#This Row],[Loser]:[Loser]]=Elos[[#Headers],[Kevin L]],EloDataCalc[[#This Row],[Loser Resulting Elo]:[Loser Resulting Elo]],NA())),AI295))</f>
        <v>1929.7026484469404</v>
      </c>
      <c r="AJ296" s="56">
        <f ca="1">IF(ROW()=ROW(Elos[[#Headers],[R - Kevin]])+1,2000,IFERROR(IF(EloDataCalc[[#This Row],[Winner]:[Winner]]=Elos[[#Headers],[R - Kevin]],EloDataCalc[[#This Row],[Winner Resulting ELO]:[Winner Resulting ELO]],IF(EloDataCalc[[#This Row],[Loser]:[Loser]]=Elos[[#Headers],[R - Kevin]],EloDataCalc[[#This Row],[Loser Resulting Elo]:[Loser Resulting Elo]],NA())),AJ295))</f>
        <v>2000.0598970406465</v>
      </c>
      <c r="AK296" s="56">
        <f ca="1">IF(ROW()=ROW(Elos[[#Headers],[Marco]])+1,2000,IFERROR(IF(EloDataCalc[[#This Row],[Winner]:[Winner]]=Elos[[#Headers],[Marco]],EloDataCalc[[#This Row],[Winner Resulting ELO]:[Winner Resulting ELO]],IF(EloDataCalc[[#This Row],[Loser]:[Loser]]=Elos[[#Headers],[Marco]],EloDataCalc[[#This Row],[Loser Resulting Elo]:[Loser Resulting Elo]],NA())),AK295))</f>
        <v>2043.4204760413884</v>
      </c>
      <c r="AL296" s="56">
        <f ca="1">IF(ROW()=ROW(Elos[[#Headers],[Jon]])+1,2000,IFERROR(IF(EloDataCalc[[#This Row],[Winner]:[Winner]]=Elos[[#Headers],[Jon]],EloDataCalc[[#This Row],[Winner Resulting ELO]:[Winner Resulting ELO]],IF(EloDataCalc[[#This Row],[Loser]:[Loser]]=Elos[[#Headers],[Jon]],EloDataCalc[[#This Row],[Loser Resulting Elo]:[Loser Resulting Elo]],NA())),AL295))</f>
        <v>1976.8532468647832</v>
      </c>
      <c r="AM296" s="56">
        <f ca="1">IF(ROW()=ROW(Elos[[#Headers],[L - Robin]])+1,2000,IFERROR(IF(EloDataCalc[[#This Row],[Winner]:[Winner]]=Elos[[#Headers],[L - Robin]],EloDataCalc[[#This Row],[Winner Resulting ELO]:[Winner Resulting ELO]],IF(EloDataCalc[[#This Row],[Loser]:[Loser]]=Elos[[#Headers],[L - Robin]],EloDataCalc[[#This Row],[Loser Resulting Elo]:[Loser Resulting Elo]],NA())),AM295))</f>
        <v>1984.4045980097367</v>
      </c>
      <c r="AN296" s="56">
        <f ca="1">IF(ROW()=ROW(Elos[[#Headers],[L - Ricky]])+1,2000,IFERROR(IF(EloDataCalc[[#This Row],[Winner]:[Winner]]=Elos[[#Headers],[L - Ricky]],EloDataCalc[[#This Row],[Winner Resulting ELO]:[Winner Resulting ELO]],IF(EloDataCalc[[#This Row],[Loser]:[Loser]]=Elos[[#Headers],[L - Ricky]],EloDataCalc[[#This Row],[Loser Resulting Elo]:[Loser Resulting Elo]],NA())),AN295))</f>
        <v>2029.2197655607163</v>
      </c>
      <c r="AO296" s="56">
        <f ca="1">IF(ROW()=ROW(Elos[[#Headers],[L - Steven]])+1,2000,IFERROR(IF(EloDataCalc[[#This Row],[Winner]:[Winner]]=Elos[[#Headers],[L - Steven]],EloDataCalc[[#This Row],[Winner Resulting ELO]:[Winner Resulting ELO]],IF(EloDataCalc[[#This Row],[Loser]:[Loser]]=Elos[[#Headers],[L - Steven]],EloDataCalc[[#This Row],[Loser Resulting Elo]:[Loser Resulting Elo]],NA())),AO295))</f>
        <v>1972.576152258222</v>
      </c>
    </row>
    <row r="297" spans="1:41" ht="13">
      <c r="A297" s="65"/>
      <c r="B297" s="66"/>
      <c r="C297" s="66"/>
      <c r="D297" s="66"/>
      <c r="E297" s="67"/>
      <c r="F297" s="66"/>
      <c r="G297" s="68"/>
      <c r="H297" s="16"/>
      <c r="I297" s="21"/>
      <c r="J297" s="66"/>
      <c r="K297" s="66"/>
      <c r="L297" s="66"/>
      <c r="M297" s="67"/>
      <c r="N297" s="66"/>
      <c r="O297" s="68"/>
      <c r="P297" s="16"/>
      <c r="Q297" s="21"/>
      <c r="R297" s="4"/>
    </row>
    <row r="298" spans="1:41" ht="13">
      <c r="A298" s="65"/>
      <c r="B298" s="66"/>
      <c r="C298" s="66"/>
      <c r="D298" s="66"/>
      <c r="E298" s="67"/>
      <c r="F298" s="66"/>
      <c r="G298" s="68"/>
      <c r="H298" s="16"/>
      <c r="I298" s="21"/>
      <c r="J298" s="66"/>
      <c r="K298" s="66"/>
      <c r="L298" s="66"/>
      <c r="M298" s="67"/>
      <c r="N298" s="66"/>
      <c r="O298" s="68"/>
      <c r="P298" s="16"/>
      <c r="Q298" s="21"/>
      <c r="R298" s="4"/>
    </row>
    <row r="299" spans="1:41" ht="13">
      <c r="A299" s="65"/>
      <c r="B299" s="66"/>
      <c r="C299" s="66"/>
      <c r="D299" s="66"/>
      <c r="E299" s="67"/>
      <c r="F299" s="66"/>
      <c r="G299" s="68"/>
      <c r="H299" s="16"/>
      <c r="I299" s="21"/>
      <c r="J299" s="66"/>
      <c r="K299" s="66"/>
      <c r="L299" s="66"/>
      <c r="M299" s="67"/>
      <c r="N299" s="66"/>
      <c r="O299" s="68"/>
      <c r="P299" s="16"/>
      <c r="Q299" s="21"/>
      <c r="R299" s="4"/>
    </row>
    <row r="300" spans="1:41" ht="13">
      <c r="A300" s="10"/>
      <c r="B300" s="10"/>
      <c r="C300" s="10"/>
      <c r="D300" s="10"/>
      <c r="E300" s="10"/>
      <c r="F300" s="10"/>
      <c r="G300" s="19"/>
      <c r="H300" s="19"/>
      <c r="I300" s="10"/>
      <c r="J300" s="10"/>
      <c r="K300" s="10"/>
      <c r="L300" s="10"/>
      <c r="M300" s="10"/>
      <c r="N300" s="10"/>
      <c r="O300" s="10"/>
      <c r="P300" s="10"/>
      <c r="Q300" s="4"/>
      <c r="R300" s="4"/>
    </row>
    <row r="301" spans="1:41" ht="13">
      <c r="A301" s="10"/>
      <c r="B301" s="10"/>
      <c r="C301" s="10"/>
      <c r="D301" s="10"/>
      <c r="E301" s="10"/>
      <c r="F301" s="10"/>
      <c r="G301" s="19"/>
      <c r="H301" s="19"/>
      <c r="I301" s="10"/>
      <c r="J301" s="10"/>
      <c r="K301" s="10"/>
      <c r="L301" s="10"/>
      <c r="M301" s="10"/>
      <c r="N301" s="10"/>
      <c r="O301" s="10"/>
      <c r="P301" s="10"/>
      <c r="Q301" s="4"/>
      <c r="R301" s="4"/>
    </row>
    <row r="302" spans="1:41" ht="13">
      <c r="A302" s="10"/>
      <c r="B302" s="10"/>
      <c r="C302" s="10"/>
      <c r="D302" s="10"/>
      <c r="E302" s="10"/>
      <c r="F302" s="10"/>
      <c r="G302" s="19"/>
      <c r="H302" s="19"/>
      <c r="I302" s="10"/>
      <c r="J302" s="10"/>
      <c r="K302" s="10"/>
      <c r="L302" s="10"/>
      <c r="M302" s="10"/>
      <c r="N302" s="10"/>
      <c r="O302" s="10"/>
      <c r="P302" s="10"/>
      <c r="Q302" s="4"/>
      <c r="R302" s="4"/>
    </row>
    <row r="303" spans="1:41" ht="13">
      <c r="A303" s="10"/>
      <c r="B303" s="10"/>
      <c r="C303" s="10"/>
      <c r="D303" s="10"/>
      <c r="E303" s="10"/>
      <c r="F303" s="10"/>
      <c r="G303" s="19"/>
      <c r="H303" s="19"/>
      <c r="I303" s="10"/>
      <c r="J303" s="10"/>
      <c r="K303" s="10"/>
      <c r="L303" s="10"/>
      <c r="M303" s="10"/>
      <c r="N303" s="10"/>
      <c r="O303" s="10"/>
      <c r="P303" s="10"/>
      <c r="Q303" s="4"/>
      <c r="R303" s="4"/>
    </row>
    <row r="304" spans="1:41" ht="13">
      <c r="A304" s="10"/>
      <c r="B304" s="10"/>
      <c r="C304" s="10"/>
      <c r="D304" s="10"/>
      <c r="E304" s="10"/>
      <c r="F304" s="10"/>
      <c r="G304" s="19"/>
      <c r="H304" s="19"/>
      <c r="I304" s="10"/>
      <c r="J304" s="10"/>
      <c r="K304" s="10"/>
      <c r="L304" s="10"/>
      <c r="M304" s="10"/>
      <c r="N304" s="10"/>
      <c r="O304" s="10"/>
      <c r="P304" s="10"/>
      <c r="Q304" s="4"/>
      <c r="R304" s="4"/>
    </row>
    <row r="305" spans="1:18" ht="13">
      <c r="A305" s="10"/>
      <c r="B305" s="10"/>
      <c r="C305" s="10"/>
      <c r="D305" s="10"/>
      <c r="E305" s="10"/>
      <c r="F305" s="10"/>
      <c r="G305" s="19"/>
      <c r="H305" s="19"/>
      <c r="I305" s="10"/>
      <c r="J305" s="10"/>
      <c r="K305" s="10"/>
      <c r="L305" s="10"/>
      <c r="M305" s="10"/>
      <c r="N305" s="10"/>
      <c r="O305" s="10"/>
      <c r="P305" s="10"/>
      <c r="Q305" s="4"/>
      <c r="R305" s="4"/>
    </row>
    <row r="306" spans="1:18" ht="13">
      <c r="A306" s="10"/>
      <c r="B306" s="10"/>
      <c r="C306" s="10"/>
      <c r="D306" s="10"/>
      <c r="E306" s="10"/>
      <c r="F306" s="10"/>
      <c r="G306" s="19"/>
      <c r="H306" s="19"/>
      <c r="I306" s="10"/>
      <c r="J306" s="10"/>
      <c r="K306" s="10"/>
      <c r="L306" s="10"/>
      <c r="M306" s="10"/>
      <c r="N306" s="10"/>
      <c r="O306" s="10"/>
      <c r="P306" s="10"/>
      <c r="Q306" s="4"/>
      <c r="R306" s="4"/>
    </row>
    <row r="307" spans="1:18" ht="13">
      <c r="A307" s="10"/>
      <c r="B307" s="10"/>
      <c r="C307" s="10"/>
      <c r="D307" s="10"/>
      <c r="E307" s="10"/>
      <c r="F307" s="10"/>
      <c r="G307" s="19"/>
      <c r="H307" s="19"/>
      <c r="I307" s="10"/>
      <c r="J307" s="10"/>
      <c r="K307" s="10"/>
      <c r="L307" s="10"/>
      <c r="M307" s="10"/>
      <c r="N307" s="10"/>
      <c r="O307" s="10"/>
      <c r="P307" s="10"/>
      <c r="Q307" s="4"/>
      <c r="R307" s="4"/>
    </row>
    <row r="308" spans="1:18" ht="13">
      <c r="A308" s="10"/>
      <c r="B308" s="10"/>
      <c r="C308" s="10"/>
      <c r="D308" s="10"/>
      <c r="E308" s="10"/>
      <c r="F308" s="10"/>
      <c r="G308" s="19"/>
      <c r="H308" s="19"/>
      <c r="I308" s="10"/>
      <c r="J308" s="10"/>
      <c r="K308" s="10"/>
      <c r="L308" s="10"/>
      <c r="M308" s="10"/>
      <c r="N308" s="10"/>
      <c r="O308" s="10"/>
      <c r="P308" s="10"/>
      <c r="Q308" s="4"/>
      <c r="R308" s="4"/>
    </row>
    <row r="309" spans="1:18" ht="13">
      <c r="A309" s="10"/>
      <c r="B309" s="10"/>
      <c r="C309" s="10"/>
      <c r="D309" s="10"/>
      <c r="E309" s="10"/>
      <c r="F309" s="10"/>
      <c r="G309" s="19"/>
      <c r="H309" s="19"/>
      <c r="I309" s="10"/>
      <c r="J309" s="10"/>
      <c r="K309" s="10"/>
      <c r="L309" s="10"/>
      <c r="M309" s="10"/>
      <c r="N309" s="10"/>
      <c r="O309" s="10"/>
      <c r="P309" s="10"/>
      <c r="Q309" s="4"/>
      <c r="R309" s="4"/>
    </row>
    <row r="310" spans="1:18" ht="13">
      <c r="A310" s="10"/>
      <c r="B310" s="10"/>
      <c r="C310" s="10"/>
      <c r="D310" s="10"/>
      <c r="E310" s="10"/>
      <c r="F310" s="10"/>
      <c r="G310" s="19"/>
      <c r="H310" s="19"/>
      <c r="I310" s="10"/>
      <c r="J310" s="10"/>
      <c r="K310" s="10"/>
      <c r="L310" s="10"/>
      <c r="M310" s="10"/>
      <c r="N310" s="10"/>
      <c r="O310" s="10"/>
      <c r="P310" s="10"/>
      <c r="Q310" s="4"/>
      <c r="R310" s="4"/>
    </row>
    <row r="311" spans="1:18" ht="13">
      <c r="A311" s="10"/>
      <c r="B311" s="10"/>
      <c r="C311" s="10"/>
      <c r="D311" s="10"/>
      <c r="E311" s="10"/>
      <c r="F311" s="10"/>
      <c r="G311" s="19"/>
      <c r="H311" s="19"/>
      <c r="I311" s="10"/>
      <c r="J311" s="10"/>
      <c r="K311" s="10"/>
      <c r="L311" s="10"/>
      <c r="M311" s="10"/>
      <c r="N311" s="10"/>
      <c r="O311" s="10"/>
      <c r="P311" s="10"/>
      <c r="Q311" s="4"/>
      <c r="R311" s="4"/>
    </row>
    <row r="312" spans="1:18" ht="13">
      <c r="A312" s="10"/>
      <c r="B312" s="10"/>
      <c r="C312" s="10"/>
      <c r="D312" s="10"/>
      <c r="E312" s="10"/>
      <c r="F312" s="10"/>
      <c r="G312" s="19"/>
      <c r="H312" s="19"/>
      <c r="I312" s="10"/>
      <c r="J312" s="10"/>
      <c r="K312" s="10"/>
      <c r="L312" s="10"/>
      <c r="M312" s="10"/>
      <c r="N312" s="10"/>
      <c r="O312" s="10"/>
      <c r="P312" s="10"/>
      <c r="Q312" s="4"/>
      <c r="R312" s="4"/>
    </row>
    <row r="313" spans="1:18" ht="13">
      <c r="A313" s="10"/>
      <c r="B313" s="10"/>
      <c r="C313" s="10"/>
      <c r="D313" s="10"/>
      <c r="E313" s="10"/>
      <c r="F313" s="10"/>
      <c r="G313" s="19"/>
      <c r="H313" s="19"/>
      <c r="I313" s="10"/>
      <c r="J313" s="10"/>
      <c r="K313" s="10"/>
      <c r="L313" s="10"/>
      <c r="M313" s="10"/>
      <c r="N313" s="10"/>
      <c r="O313" s="10"/>
      <c r="P313" s="10"/>
      <c r="Q313" s="4"/>
      <c r="R313" s="4"/>
    </row>
    <row r="314" spans="1:18" ht="13">
      <c r="A314" s="10"/>
      <c r="B314" s="10"/>
      <c r="C314" s="10"/>
      <c r="D314" s="10"/>
      <c r="E314" s="10"/>
      <c r="F314" s="10"/>
      <c r="G314" s="19"/>
      <c r="H314" s="19"/>
      <c r="I314" s="10"/>
      <c r="J314" s="10"/>
      <c r="K314" s="10"/>
      <c r="L314" s="10"/>
      <c r="M314" s="10"/>
      <c r="N314" s="10"/>
      <c r="O314" s="10"/>
      <c r="P314" s="10"/>
      <c r="Q314" s="4"/>
      <c r="R314" s="4"/>
    </row>
    <row r="315" spans="1:18" ht="13">
      <c r="A315" s="10"/>
      <c r="B315" s="10"/>
      <c r="C315" s="10"/>
      <c r="D315" s="10"/>
      <c r="E315" s="10"/>
      <c r="F315" s="10"/>
      <c r="G315" s="19"/>
      <c r="H315" s="19"/>
      <c r="I315" s="10"/>
      <c r="J315" s="10"/>
      <c r="K315" s="10"/>
      <c r="L315" s="10"/>
      <c r="M315" s="10"/>
      <c r="N315" s="10"/>
      <c r="O315" s="10"/>
      <c r="P315" s="10"/>
      <c r="Q315" s="4"/>
      <c r="R315" s="4"/>
    </row>
    <row r="316" spans="1:18" ht="13">
      <c r="A316" s="10"/>
      <c r="B316" s="10"/>
      <c r="C316" s="10"/>
      <c r="D316" s="10"/>
      <c r="E316" s="10"/>
      <c r="F316" s="10"/>
      <c r="G316" s="19"/>
      <c r="H316" s="19"/>
      <c r="I316" s="10"/>
      <c r="J316" s="10"/>
      <c r="K316" s="10"/>
      <c r="L316" s="10"/>
      <c r="M316" s="10"/>
      <c r="N316" s="10"/>
      <c r="O316" s="10"/>
      <c r="P316" s="10"/>
      <c r="Q316" s="4"/>
      <c r="R316" s="4"/>
    </row>
    <row r="317" spans="1:18" ht="13">
      <c r="A317" s="10"/>
      <c r="B317" s="10"/>
      <c r="C317" s="10"/>
      <c r="D317" s="10"/>
      <c r="E317" s="10"/>
      <c r="F317" s="10"/>
      <c r="G317" s="19"/>
      <c r="H317" s="19"/>
      <c r="I317" s="10"/>
      <c r="J317" s="10"/>
      <c r="K317" s="10"/>
      <c r="L317" s="10"/>
      <c r="M317" s="10"/>
      <c r="N317" s="10"/>
      <c r="O317" s="10"/>
      <c r="P317" s="10"/>
      <c r="Q317" s="4"/>
      <c r="R317" s="4"/>
    </row>
    <row r="318" spans="1:18" ht="13">
      <c r="A318" s="10"/>
      <c r="B318" s="10"/>
      <c r="C318" s="10"/>
      <c r="D318" s="10"/>
      <c r="E318" s="10"/>
      <c r="F318" s="10"/>
      <c r="G318" s="19"/>
      <c r="H318" s="19"/>
      <c r="I318" s="10"/>
      <c r="J318" s="10"/>
      <c r="K318" s="10"/>
      <c r="L318" s="10"/>
      <c r="M318" s="10"/>
      <c r="N318" s="10"/>
      <c r="O318" s="10"/>
      <c r="P318" s="10"/>
      <c r="Q318" s="4"/>
      <c r="R318" s="4"/>
    </row>
    <row r="319" spans="1:18" ht="13">
      <c r="A319" s="10"/>
      <c r="B319" s="10"/>
      <c r="C319" s="10"/>
      <c r="D319" s="10"/>
      <c r="E319" s="10"/>
      <c r="F319" s="10"/>
      <c r="G319" s="19"/>
      <c r="H319" s="19"/>
      <c r="I319" s="10"/>
      <c r="J319" s="10"/>
      <c r="K319" s="10"/>
      <c r="L319" s="10"/>
      <c r="M319" s="10"/>
      <c r="N319" s="10"/>
      <c r="O319" s="10"/>
      <c r="P319" s="10"/>
      <c r="Q319" s="4"/>
      <c r="R319" s="4"/>
    </row>
    <row r="320" spans="1:18" ht="13">
      <c r="A320" s="10"/>
      <c r="B320" s="10"/>
      <c r="C320" s="10"/>
      <c r="D320" s="10"/>
      <c r="E320" s="10"/>
      <c r="F320" s="10"/>
      <c r="G320" s="19"/>
      <c r="H320" s="19"/>
      <c r="I320" s="10"/>
      <c r="J320" s="10"/>
      <c r="K320" s="10"/>
      <c r="L320" s="10"/>
      <c r="M320" s="10"/>
      <c r="N320" s="10"/>
      <c r="O320" s="10"/>
      <c r="P320" s="10"/>
      <c r="Q320" s="4"/>
      <c r="R320" s="4"/>
    </row>
    <row r="321" spans="1:18" ht="13">
      <c r="A321" s="10"/>
      <c r="B321" s="10"/>
      <c r="C321" s="10"/>
      <c r="D321" s="10"/>
      <c r="E321" s="10"/>
      <c r="F321" s="10"/>
      <c r="G321" s="19"/>
      <c r="H321" s="19"/>
      <c r="I321" s="10"/>
      <c r="J321" s="10"/>
      <c r="K321" s="10"/>
      <c r="L321" s="10"/>
      <c r="M321" s="10"/>
      <c r="N321" s="10"/>
      <c r="O321" s="10"/>
      <c r="P321" s="10"/>
      <c r="Q321" s="4"/>
      <c r="R321" s="4"/>
    </row>
    <row r="322" spans="1:18" ht="13">
      <c r="A322" s="10"/>
      <c r="B322" s="10"/>
      <c r="C322" s="10"/>
      <c r="D322" s="10"/>
      <c r="E322" s="10"/>
      <c r="F322" s="10"/>
      <c r="G322" s="19"/>
      <c r="H322" s="19"/>
      <c r="I322" s="10"/>
      <c r="J322" s="10"/>
      <c r="K322" s="10"/>
      <c r="L322" s="10"/>
      <c r="M322" s="10"/>
      <c r="N322" s="10"/>
      <c r="O322" s="10"/>
      <c r="P322" s="10"/>
      <c r="Q322" s="4"/>
      <c r="R322" s="4"/>
    </row>
    <row r="323" spans="1:18" ht="13">
      <c r="A323" s="10"/>
      <c r="B323" s="10"/>
      <c r="C323" s="10"/>
      <c r="D323" s="10"/>
      <c r="E323" s="10"/>
      <c r="F323" s="10"/>
      <c r="G323" s="19"/>
      <c r="H323" s="19"/>
      <c r="I323" s="10"/>
      <c r="J323" s="10"/>
      <c r="K323" s="10"/>
      <c r="L323" s="10"/>
      <c r="M323" s="10"/>
      <c r="N323" s="10"/>
      <c r="O323" s="10"/>
      <c r="P323" s="10"/>
      <c r="Q323" s="4"/>
      <c r="R323" s="4"/>
    </row>
    <row r="324" spans="1:18" ht="13">
      <c r="A324" s="10"/>
      <c r="B324" s="10"/>
      <c r="C324" s="10"/>
      <c r="D324" s="10"/>
      <c r="E324" s="10"/>
      <c r="F324" s="10"/>
      <c r="G324" s="19"/>
      <c r="H324" s="19"/>
      <c r="I324" s="10"/>
      <c r="J324" s="10"/>
      <c r="K324" s="10"/>
      <c r="L324" s="10"/>
      <c r="M324" s="10"/>
      <c r="N324" s="10"/>
      <c r="O324" s="10"/>
      <c r="P324" s="10"/>
      <c r="Q324" s="4"/>
      <c r="R324" s="4"/>
    </row>
    <row r="325" spans="1:18" ht="13">
      <c r="A325" s="10"/>
      <c r="B325" s="10"/>
      <c r="C325" s="10"/>
      <c r="D325" s="10"/>
      <c r="E325" s="10"/>
      <c r="F325" s="10"/>
      <c r="G325" s="19"/>
      <c r="H325" s="19"/>
      <c r="I325" s="10"/>
      <c r="J325" s="10"/>
      <c r="K325" s="10"/>
      <c r="L325" s="10"/>
      <c r="M325" s="10"/>
      <c r="N325" s="10"/>
      <c r="O325" s="10"/>
      <c r="P325" s="10"/>
      <c r="Q325" s="4"/>
      <c r="R325" s="4"/>
    </row>
    <row r="326" spans="1:18" ht="13">
      <c r="A326" s="10"/>
      <c r="B326" s="10"/>
      <c r="C326" s="10"/>
      <c r="D326" s="10"/>
      <c r="E326" s="10"/>
      <c r="F326" s="10"/>
      <c r="G326" s="19"/>
      <c r="H326" s="19"/>
      <c r="I326" s="10"/>
      <c r="J326" s="10"/>
      <c r="K326" s="10"/>
      <c r="L326" s="10"/>
      <c r="M326" s="10"/>
      <c r="N326" s="10"/>
      <c r="O326" s="10"/>
      <c r="P326" s="10"/>
      <c r="Q326" s="4"/>
      <c r="R326" s="4"/>
    </row>
    <row r="327" spans="1:18" ht="13">
      <c r="A327" s="10"/>
      <c r="B327" s="10"/>
      <c r="C327" s="10"/>
      <c r="D327" s="10"/>
      <c r="E327" s="10"/>
      <c r="F327" s="10"/>
      <c r="G327" s="19"/>
      <c r="H327" s="19"/>
      <c r="I327" s="10"/>
      <c r="J327" s="10"/>
      <c r="K327" s="10"/>
      <c r="L327" s="10"/>
      <c r="M327" s="10"/>
      <c r="N327" s="10"/>
      <c r="O327" s="10"/>
      <c r="P327" s="10"/>
      <c r="Q327" s="4"/>
      <c r="R327" s="4"/>
    </row>
    <row r="328" spans="1:18" ht="13">
      <c r="A328" s="10"/>
      <c r="B328" s="10"/>
      <c r="C328" s="10"/>
      <c r="D328" s="10"/>
      <c r="E328" s="10"/>
      <c r="F328" s="10"/>
      <c r="G328" s="19"/>
      <c r="H328" s="19"/>
      <c r="I328" s="10"/>
      <c r="J328" s="10"/>
      <c r="K328" s="10"/>
      <c r="L328" s="10"/>
      <c r="M328" s="10"/>
      <c r="N328" s="10"/>
      <c r="O328" s="10"/>
      <c r="P328" s="10"/>
      <c r="Q328" s="4"/>
      <c r="R328" s="4"/>
    </row>
    <row r="329" spans="1:18" ht="13">
      <c r="A329" s="10"/>
      <c r="B329" s="10"/>
      <c r="C329" s="10"/>
      <c r="D329" s="10"/>
      <c r="E329" s="10"/>
      <c r="F329" s="10"/>
      <c r="G329" s="19"/>
      <c r="H329" s="19"/>
      <c r="I329" s="10"/>
      <c r="J329" s="10"/>
      <c r="K329" s="10"/>
      <c r="L329" s="10"/>
      <c r="M329" s="10"/>
      <c r="N329" s="10"/>
      <c r="O329" s="10"/>
      <c r="P329" s="10"/>
      <c r="Q329" s="4"/>
      <c r="R329" s="4"/>
    </row>
    <row r="330" spans="1:18" ht="13">
      <c r="A330" s="10"/>
      <c r="B330" s="10"/>
      <c r="C330" s="10"/>
      <c r="D330" s="10"/>
      <c r="E330" s="10"/>
      <c r="F330" s="10"/>
      <c r="G330" s="19"/>
      <c r="H330" s="19"/>
      <c r="I330" s="10"/>
      <c r="J330" s="10"/>
      <c r="K330" s="10"/>
      <c r="L330" s="10"/>
      <c r="M330" s="10"/>
      <c r="N330" s="10"/>
      <c r="O330" s="10"/>
      <c r="P330" s="10"/>
      <c r="Q330" s="4"/>
      <c r="R330" s="4"/>
    </row>
    <row r="331" spans="1:18" ht="13">
      <c r="A331" s="10"/>
      <c r="B331" s="10"/>
      <c r="C331" s="10"/>
      <c r="D331" s="10"/>
      <c r="E331" s="10"/>
      <c r="F331" s="10"/>
      <c r="G331" s="19"/>
      <c r="H331" s="19"/>
      <c r="I331" s="10"/>
      <c r="J331" s="10"/>
      <c r="K331" s="10"/>
      <c r="L331" s="10"/>
      <c r="M331" s="10"/>
      <c r="N331" s="10"/>
      <c r="O331" s="10"/>
      <c r="P331" s="10"/>
      <c r="Q331" s="4"/>
      <c r="R331" s="4"/>
    </row>
    <row r="332" spans="1:18" ht="13">
      <c r="A332" s="10"/>
      <c r="B332" s="10"/>
      <c r="C332" s="10"/>
      <c r="D332" s="10"/>
      <c r="E332" s="10"/>
      <c r="F332" s="10"/>
      <c r="G332" s="19"/>
      <c r="H332" s="19"/>
      <c r="I332" s="10"/>
      <c r="J332" s="10"/>
      <c r="K332" s="10"/>
      <c r="L332" s="10"/>
      <c r="M332" s="10"/>
      <c r="N332" s="10"/>
      <c r="O332" s="10"/>
      <c r="P332" s="10"/>
      <c r="Q332" s="4"/>
      <c r="R332" s="4"/>
    </row>
    <row r="333" spans="1:18" ht="13">
      <c r="A333" s="10"/>
      <c r="B333" s="10"/>
      <c r="C333" s="10"/>
      <c r="D333" s="10"/>
      <c r="E333" s="10"/>
      <c r="F333" s="10"/>
      <c r="G333" s="19"/>
      <c r="H333" s="19"/>
      <c r="I333" s="10"/>
      <c r="J333" s="10"/>
      <c r="K333" s="10"/>
      <c r="L333" s="10"/>
      <c r="M333" s="10"/>
      <c r="N333" s="10"/>
      <c r="O333" s="10"/>
      <c r="P333" s="10"/>
      <c r="Q333" s="4"/>
      <c r="R333" s="4"/>
    </row>
    <row r="334" spans="1:18" ht="13">
      <c r="A334" s="10"/>
      <c r="B334" s="10"/>
      <c r="C334" s="10"/>
      <c r="D334" s="10"/>
      <c r="E334" s="10"/>
      <c r="F334" s="10"/>
      <c r="G334" s="19"/>
      <c r="H334" s="19"/>
      <c r="I334" s="10"/>
      <c r="J334" s="10"/>
      <c r="K334" s="10"/>
      <c r="L334" s="10"/>
      <c r="M334" s="10"/>
      <c r="N334" s="10"/>
      <c r="O334" s="10"/>
      <c r="P334" s="10"/>
      <c r="Q334" s="4"/>
      <c r="R334" s="4"/>
    </row>
    <row r="335" spans="1:18" ht="13">
      <c r="A335" s="10"/>
      <c r="B335" s="10"/>
      <c r="C335" s="10"/>
      <c r="D335" s="10"/>
      <c r="E335" s="10"/>
      <c r="F335" s="10"/>
      <c r="G335" s="19"/>
      <c r="H335" s="19"/>
      <c r="I335" s="10"/>
      <c r="J335" s="10"/>
      <c r="K335" s="10"/>
      <c r="L335" s="10"/>
      <c r="M335" s="10"/>
      <c r="N335" s="10"/>
      <c r="O335" s="10"/>
      <c r="P335" s="10"/>
      <c r="Q335" s="4"/>
      <c r="R335" s="4"/>
    </row>
    <row r="336" spans="1:18" ht="13">
      <c r="A336" s="10"/>
      <c r="B336" s="10"/>
      <c r="C336" s="10"/>
      <c r="D336" s="10"/>
      <c r="E336" s="10"/>
      <c r="F336" s="10"/>
      <c r="G336" s="19"/>
      <c r="H336" s="19"/>
      <c r="I336" s="10"/>
      <c r="J336" s="10"/>
      <c r="K336" s="10"/>
      <c r="L336" s="10"/>
      <c r="M336" s="10"/>
      <c r="N336" s="10"/>
      <c r="O336" s="10"/>
      <c r="P336" s="10"/>
      <c r="Q336" s="4"/>
      <c r="R336" s="4"/>
    </row>
    <row r="337" spans="1:18" ht="13">
      <c r="A337" s="10"/>
      <c r="B337" s="10"/>
      <c r="C337" s="10"/>
      <c r="D337" s="10"/>
      <c r="E337" s="10"/>
      <c r="F337" s="10"/>
      <c r="G337" s="19"/>
      <c r="H337" s="19"/>
      <c r="I337" s="10"/>
      <c r="J337" s="10"/>
      <c r="K337" s="10"/>
      <c r="L337" s="10"/>
      <c r="M337" s="10"/>
      <c r="N337" s="10"/>
      <c r="O337" s="10"/>
      <c r="P337" s="10"/>
      <c r="Q337" s="4"/>
      <c r="R337" s="4"/>
    </row>
    <row r="338" spans="1:18" ht="13">
      <c r="A338" s="10"/>
      <c r="B338" s="10"/>
      <c r="C338" s="10"/>
      <c r="D338" s="10"/>
      <c r="E338" s="10"/>
      <c r="F338" s="10"/>
      <c r="G338" s="19"/>
      <c r="H338" s="19"/>
      <c r="I338" s="10"/>
      <c r="J338" s="10"/>
      <c r="K338" s="10"/>
      <c r="L338" s="10"/>
      <c r="M338" s="10"/>
      <c r="N338" s="10"/>
      <c r="O338" s="10"/>
      <c r="P338" s="10"/>
      <c r="Q338" s="4"/>
      <c r="R338" s="4"/>
    </row>
    <row r="339" spans="1:18" ht="13">
      <c r="A339" s="10"/>
      <c r="B339" s="10"/>
      <c r="C339" s="10"/>
      <c r="D339" s="10"/>
      <c r="E339" s="10"/>
      <c r="F339" s="10"/>
      <c r="G339" s="19"/>
      <c r="H339" s="19"/>
      <c r="I339" s="10"/>
      <c r="J339" s="10"/>
      <c r="K339" s="10"/>
      <c r="L339" s="10"/>
      <c r="M339" s="10"/>
      <c r="N339" s="10"/>
      <c r="O339" s="10"/>
      <c r="P339" s="10"/>
      <c r="Q339" s="4"/>
      <c r="R339" s="4"/>
    </row>
    <row r="340" spans="1:18" ht="13">
      <c r="A340" s="10"/>
      <c r="B340" s="10"/>
      <c r="C340" s="10"/>
      <c r="D340" s="10"/>
      <c r="E340" s="10"/>
      <c r="F340" s="10"/>
      <c r="G340" s="19"/>
      <c r="H340" s="19"/>
      <c r="I340" s="10"/>
      <c r="J340" s="10"/>
      <c r="K340" s="10"/>
      <c r="L340" s="10"/>
      <c r="M340" s="10"/>
      <c r="N340" s="10"/>
      <c r="O340" s="10"/>
      <c r="P340" s="10"/>
      <c r="Q340" s="4"/>
      <c r="R340" s="4"/>
    </row>
    <row r="341" spans="1:18" ht="13">
      <c r="A341" s="10"/>
      <c r="B341" s="10"/>
      <c r="C341" s="10"/>
      <c r="D341" s="10"/>
      <c r="E341" s="10"/>
      <c r="F341" s="10"/>
      <c r="G341" s="19"/>
      <c r="H341" s="19"/>
      <c r="I341" s="10"/>
      <c r="J341" s="10"/>
      <c r="K341" s="10"/>
      <c r="L341" s="10"/>
      <c r="M341" s="10"/>
      <c r="N341" s="10"/>
      <c r="O341" s="10"/>
      <c r="P341" s="10"/>
      <c r="Q341" s="4"/>
      <c r="R341" s="4"/>
    </row>
    <row r="342" spans="1:18" ht="13">
      <c r="A342" s="10"/>
      <c r="B342" s="10"/>
      <c r="C342" s="10"/>
      <c r="D342" s="10"/>
      <c r="E342" s="10"/>
      <c r="F342" s="10"/>
      <c r="G342" s="19"/>
      <c r="H342" s="19"/>
      <c r="I342" s="10"/>
      <c r="J342" s="10"/>
      <c r="K342" s="10"/>
      <c r="L342" s="10"/>
      <c r="M342" s="10"/>
      <c r="N342" s="10"/>
      <c r="O342" s="10"/>
      <c r="P342" s="10"/>
      <c r="Q342" s="4"/>
      <c r="R342" s="4"/>
    </row>
    <row r="343" spans="1:18" ht="13">
      <c r="A343" s="10"/>
      <c r="B343" s="10"/>
      <c r="C343" s="10"/>
      <c r="D343" s="10"/>
      <c r="E343" s="10"/>
      <c r="F343" s="10"/>
      <c r="G343" s="19"/>
      <c r="H343" s="19"/>
      <c r="I343" s="10"/>
      <c r="J343" s="10"/>
      <c r="K343" s="10"/>
      <c r="L343" s="10"/>
      <c r="M343" s="10"/>
      <c r="N343" s="10"/>
      <c r="O343" s="10"/>
      <c r="P343" s="10"/>
      <c r="Q343" s="4"/>
      <c r="R343" s="4"/>
    </row>
    <row r="344" spans="1:18" ht="13">
      <c r="A344" s="10"/>
      <c r="B344" s="10"/>
      <c r="C344" s="10"/>
      <c r="D344" s="10"/>
      <c r="E344" s="10"/>
      <c r="F344" s="10"/>
      <c r="G344" s="19"/>
      <c r="H344" s="19"/>
      <c r="I344" s="10"/>
      <c r="J344" s="10"/>
      <c r="K344" s="10"/>
      <c r="L344" s="10"/>
      <c r="M344" s="10"/>
      <c r="N344" s="10"/>
      <c r="O344" s="10"/>
      <c r="P344" s="10"/>
      <c r="Q344" s="4"/>
      <c r="R344" s="4"/>
    </row>
    <row r="345" spans="1:18" ht="13">
      <c r="A345" s="10"/>
      <c r="B345" s="10"/>
      <c r="C345" s="10"/>
      <c r="D345" s="10"/>
      <c r="E345" s="10"/>
      <c r="F345" s="10"/>
      <c r="G345" s="19"/>
      <c r="H345" s="19"/>
      <c r="I345" s="10"/>
      <c r="J345" s="10"/>
      <c r="K345" s="10"/>
      <c r="L345" s="10"/>
      <c r="M345" s="10"/>
      <c r="N345" s="10"/>
      <c r="O345" s="10"/>
      <c r="P345" s="10"/>
      <c r="Q345" s="4"/>
      <c r="R345" s="4"/>
    </row>
    <row r="346" spans="1:18" ht="13">
      <c r="A346" s="10"/>
      <c r="B346" s="10"/>
      <c r="C346" s="10"/>
      <c r="D346" s="10"/>
      <c r="E346" s="10"/>
      <c r="F346" s="10"/>
      <c r="G346" s="19"/>
      <c r="H346" s="19"/>
      <c r="I346" s="10"/>
      <c r="J346" s="10"/>
      <c r="K346" s="10"/>
      <c r="L346" s="10"/>
      <c r="M346" s="10"/>
      <c r="N346" s="10"/>
      <c r="O346" s="10"/>
      <c r="P346" s="10"/>
      <c r="Q346" s="4"/>
      <c r="R346" s="4"/>
    </row>
    <row r="347" spans="1:18" ht="13">
      <c r="A347" s="10"/>
      <c r="B347" s="10"/>
      <c r="C347" s="10"/>
      <c r="D347" s="10"/>
      <c r="E347" s="10"/>
      <c r="F347" s="10"/>
      <c r="G347" s="19"/>
      <c r="H347" s="19"/>
      <c r="I347" s="10"/>
      <c r="J347" s="10"/>
      <c r="K347" s="10"/>
      <c r="L347" s="10"/>
      <c r="M347" s="10"/>
      <c r="N347" s="10"/>
      <c r="O347" s="10"/>
      <c r="P347" s="10"/>
      <c r="Q347" s="4"/>
      <c r="R347" s="4"/>
    </row>
    <row r="348" spans="1:18" ht="13">
      <c r="A348" s="10"/>
      <c r="B348" s="10"/>
      <c r="C348" s="10"/>
      <c r="D348" s="10"/>
      <c r="E348" s="10"/>
      <c r="F348" s="10"/>
      <c r="G348" s="19"/>
      <c r="H348" s="19"/>
      <c r="I348" s="10"/>
      <c r="J348" s="10"/>
      <c r="K348" s="10"/>
      <c r="L348" s="10"/>
      <c r="M348" s="10"/>
      <c r="N348" s="10"/>
      <c r="O348" s="10"/>
      <c r="P348" s="10"/>
      <c r="Q348" s="4"/>
      <c r="R348" s="4"/>
    </row>
    <row r="349" spans="1:18" ht="13">
      <c r="A349" s="10"/>
      <c r="B349" s="10"/>
      <c r="C349" s="10"/>
      <c r="D349" s="10"/>
      <c r="E349" s="10"/>
      <c r="F349" s="10"/>
      <c r="G349" s="19"/>
      <c r="H349" s="19"/>
      <c r="I349" s="10"/>
      <c r="J349" s="10"/>
      <c r="K349" s="10"/>
      <c r="L349" s="10"/>
      <c r="M349" s="10"/>
      <c r="N349" s="10"/>
      <c r="O349" s="10"/>
      <c r="P349" s="10"/>
      <c r="Q349" s="4"/>
      <c r="R349" s="4"/>
    </row>
    <row r="350" spans="1:18" ht="13">
      <c r="A350" s="10"/>
      <c r="B350" s="10"/>
      <c r="C350" s="10"/>
      <c r="D350" s="10"/>
      <c r="E350" s="10"/>
      <c r="F350" s="10"/>
      <c r="G350" s="19"/>
      <c r="H350" s="19"/>
      <c r="I350" s="10"/>
      <c r="J350" s="10"/>
      <c r="K350" s="10"/>
      <c r="L350" s="10"/>
      <c r="M350" s="10"/>
      <c r="N350" s="10"/>
      <c r="O350" s="10"/>
      <c r="P350" s="10"/>
      <c r="Q350" s="4"/>
      <c r="R350" s="4"/>
    </row>
    <row r="351" spans="1:18" ht="13">
      <c r="A351" s="10"/>
      <c r="B351" s="10"/>
      <c r="C351" s="10"/>
      <c r="D351" s="10"/>
      <c r="E351" s="10"/>
      <c r="F351" s="10"/>
      <c r="G351" s="19"/>
      <c r="H351" s="19"/>
      <c r="I351" s="10"/>
      <c r="J351" s="10"/>
      <c r="K351" s="10"/>
      <c r="L351" s="10"/>
      <c r="M351" s="10"/>
      <c r="N351" s="10"/>
      <c r="O351" s="10"/>
      <c r="P351" s="10"/>
      <c r="Q351" s="4"/>
      <c r="R351" s="4"/>
    </row>
    <row r="352" spans="1:18" ht="13">
      <c r="A352" s="10"/>
      <c r="B352" s="10"/>
      <c r="C352" s="10"/>
      <c r="D352" s="10"/>
      <c r="E352" s="10"/>
      <c r="F352" s="10"/>
      <c r="G352" s="19"/>
      <c r="H352" s="19"/>
      <c r="I352" s="10"/>
      <c r="J352" s="10"/>
      <c r="K352" s="10"/>
      <c r="L352" s="10"/>
      <c r="M352" s="10"/>
      <c r="N352" s="10"/>
      <c r="O352" s="10"/>
      <c r="P352" s="10"/>
      <c r="Q352" s="4"/>
      <c r="R352" s="4"/>
    </row>
    <row r="353" spans="1:18" ht="13">
      <c r="A353" s="10"/>
      <c r="B353" s="10"/>
      <c r="C353" s="10"/>
      <c r="D353" s="10"/>
      <c r="E353" s="10"/>
      <c r="F353" s="10"/>
      <c r="G353" s="19"/>
      <c r="H353" s="19"/>
      <c r="I353" s="10"/>
      <c r="J353" s="10"/>
      <c r="K353" s="10"/>
      <c r="L353" s="10"/>
      <c r="M353" s="10"/>
      <c r="N353" s="10"/>
      <c r="O353" s="10"/>
      <c r="P353" s="10"/>
      <c r="Q353" s="4"/>
      <c r="R353" s="4"/>
    </row>
    <row r="354" spans="1:18" ht="13">
      <c r="A354" s="10"/>
      <c r="B354" s="10"/>
      <c r="C354" s="10"/>
      <c r="D354" s="10"/>
      <c r="E354" s="10"/>
      <c r="F354" s="10"/>
      <c r="G354" s="19"/>
      <c r="H354" s="19"/>
      <c r="I354" s="10"/>
      <c r="J354" s="10"/>
      <c r="K354" s="10"/>
      <c r="L354" s="10"/>
      <c r="M354" s="10"/>
      <c r="N354" s="10"/>
      <c r="O354" s="10"/>
      <c r="P354" s="10"/>
      <c r="Q354" s="4"/>
      <c r="R354" s="4"/>
    </row>
    <row r="355" spans="1:18" ht="13">
      <c r="A355" s="10"/>
      <c r="B355" s="10"/>
      <c r="C355" s="10"/>
      <c r="D355" s="10"/>
      <c r="E355" s="10"/>
      <c r="F355" s="10"/>
      <c r="G355" s="19"/>
      <c r="H355" s="19"/>
      <c r="I355" s="10"/>
      <c r="J355" s="10"/>
      <c r="K355" s="10"/>
      <c r="L355" s="10"/>
      <c r="M355" s="10"/>
      <c r="N355" s="10"/>
      <c r="O355" s="10"/>
      <c r="P355" s="10"/>
      <c r="Q355" s="4"/>
      <c r="R355" s="4"/>
    </row>
    <row r="356" spans="1:18" ht="13">
      <c r="A356" s="10"/>
      <c r="B356" s="10"/>
      <c r="C356" s="10"/>
      <c r="D356" s="10"/>
      <c r="E356" s="10"/>
      <c r="F356" s="10"/>
      <c r="G356" s="19"/>
      <c r="H356" s="19"/>
      <c r="I356" s="10"/>
      <c r="J356" s="10"/>
      <c r="K356" s="10"/>
      <c r="L356" s="10"/>
      <c r="M356" s="10"/>
      <c r="N356" s="10"/>
      <c r="O356" s="10"/>
      <c r="P356" s="10"/>
      <c r="Q356" s="4"/>
      <c r="R356" s="4"/>
    </row>
    <row r="357" spans="1:18" ht="13">
      <c r="A357" s="10"/>
      <c r="B357" s="10"/>
      <c r="C357" s="10"/>
      <c r="D357" s="10"/>
      <c r="E357" s="10"/>
      <c r="F357" s="10"/>
      <c r="G357" s="19"/>
      <c r="H357" s="19"/>
      <c r="I357" s="10"/>
      <c r="J357" s="10"/>
      <c r="K357" s="10"/>
      <c r="L357" s="10"/>
      <c r="M357" s="10"/>
      <c r="N357" s="10"/>
      <c r="O357" s="10"/>
      <c r="P357" s="10"/>
      <c r="Q357" s="4"/>
      <c r="R357" s="4"/>
    </row>
    <row r="358" spans="1:18" ht="13">
      <c r="A358" s="10"/>
      <c r="B358" s="10"/>
      <c r="C358" s="10"/>
      <c r="D358" s="10"/>
      <c r="E358" s="10"/>
      <c r="F358" s="10"/>
      <c r="G358" s="19"/>
      <c r="H358" s="19"/>
      <c r="I358" s="10"/>
      <c r="J358" s="10"/>
      <c r="K358" s="10"/>
      <c r="L358" s="10"/>
      <c r="M358" s="10"/>
      <c r="N358" s="10"/>
      <c r="O358" s="10"/>
      <c r="P358" s="10"/>
      <c r="Q358" s="4"/>
      <c r="R358" s="4"/>
    </row>
    <row r="359" spans="1:18" ht="13">
      <c r="A359" s="10"/>
      <c r="B359" s="10"/>
      <c r="C359" s="10"/>
      <c r="D359" s="10"/>
      <c r="E359" s="10"/>
      <c r="F359" s="10"/>
      <c r="G359" s="19"/>
      <c r="H359" s="19"/>
      <c r="I359" s="10"/>
      <c r="J359" s="10"/>
      <c r="K359" s="10"/>
      <c r="L359" s="10"/>
      <c r="M359" s="10"/>
      <c r="N359" s="10"/>
      <c r="O359" s="10"/>
      <c r="P359" s="10"/>
      <c r="Q359" s="4"/>
      <c r="R359" s="4"/>
    </row>
    <row r="360" spans="1:18" ht="13">
      <c r="A360" s="10"/>
      <c r="B360" s="10"/>
      <c r="C360" s="10"/>
      <c r="D360" s="10"/>
      <c r="E360" s="10"/>
      <c r="F360" s="10"/>
      <c r="G360" s="19"/>
      <c r="H360" s="19"/>
      <c r="I360" s="10"/>
      <c r="J360" s="10"/>
      <c r="K360" s="10"/>
      <c r="L360" s="10"/>
      <c r="M360" s="10"/>
      <c r="N360" s="10"/>
      <c r="O360" s="10"/>
      <c r="P360" s="10"/>
      <c r="Q360" s="4"/>
      <c r="R360" s="4"/>
    </row>
    <row r="361" spans="1:18" ht="13">
      <c r="A361" s="10"/>
      <c r="B361" s="10"/>
      <c r="C361" s="10"/>
      <c r="D361" s="10"/>
      <c r="E361" s="10"/>
      <c r="F361" s="10"/>
      <c r="G361" s="19"/>
      <c r="H361" s="19"/>
      <c r="I361" s="10"/>
      <c r="J361" s="10"/>
      <c r="K361" s="10"/>
      <c r="L361" s="10"/>
      <c r="M361" s="10"/>
      <c r="N361" s="10"/>
      <c r="O361" s="10"/>
      <c r="P361" s="10"/>
      <c r="Q361" s="4"/>
      <c r="R361" s="4"/>
    </row>
    <row r="362" spans="1:18" ht="13">
      <c r="A362" s="10"/>
      <c r="B362" s="10"/>
      <c r="C362" s="10"/>
      <c r="D362" s="10"/>
      <c r="E362" s="10"/>
      <c r="F362" s="10"/>
      <c r="G362" s="19"/>
      <c r="H362" s="19"/>
      <c r="I362" s="10"/>
      <c r="J362" s="10"/>
      <c r="K362" s="10"/>
      <c r="L362" s="10"/>
      <c r="M362" s="10"/>
      <c r="N362" s="10"/>
      <c r="O362" s="10"/>
      <c r="P362" s="10"/>
      <c r="Q362" s="4"/>
      <c r="R362" s="4"/>
    </row>
    <row r="363" spans="1:18" ht="13">
      <c r="A363" s="10"/>
      <c r="B363" s="10"/>
      <c r="C363" s="10"/>
      <c r="D363" s="10"/>
      <c r="E363" s="10"/>
      <c r="F363" s="10"/>
      <c r="G363" s="19"/>
      <c r="H363" s="19"/>
      <c r="I363" s="10"/>
      <c r="J363" s="10"/>
      <c r="K363" s="10"/>
      <c r="L363" s="10"/>
      <c r="M363" s="10"/>
      <c r="N363" s="10"/>
      <c r="O363" s="10"/>
      <c r="P363" s="10"/>
      <c r="Q363" s="4"/>
      <c r="R363" s="4"/>
    </row>
    <row r="364" spans="1:18" ht="13">
      <c r="A364" s="10"/>
      <c r="B364" s="10"/>
      <c r="C364" s="10"/>
      <c r="D364" s="10"/>
      <c r="E364" s="10"/>
      <c r="F364" s="10"/>
      <c r="G364" s="19"/>
      <c r="H364" s="19"/>
      <c r="I364" s="10"/>
      <c r="J364" s="10"/>
      <c r="K364" s="10"/>
      <c r="L364" s="10"/>
      <c r="M364" s="10"/>
      <c r="N364" s="10"/>
      <c r="O364" s="10"/>
      <c r="P364" s="10"/>
      <c r="Q364" s="4"/>
      <c r="R364" s="4"/>
    </row>
    <row r="365" spans="1:18" ht="13">
      <c r="A365" s="10"/>
      <c r="B365" s="10"/>
      <c r="C365" s="10"/>
      <c r="D365" s="10"/>
      <c r="E365" s="10"/>
      <c r="F365" s="10"/>
      <c r="G365" s="19"/>
      <c r="H365" s="19"/>
      <c r="I365" s="10"/>
      <c r="J365" s="10"/>
      <c r="K365" s="10"/>
      <c r="L365" s="10"/>
      <c r="M365" s="10"/>
      <c r="N365" s="10"/>
      <c r="O365" s="10"/>
      <c r="P365" s="10"/>
      <c r="Q365" s="4"/>
      <c r="R365" s="4"/>
    </row>
    <row r="366" spans="1:18" ht="13">
      <c r="A366" s="10"/>
      <c r="B366" s="10"/>
      <c r="C366" s="10"/>
      <c r="D366" s="10"/>
      <c r="E366" s="10"/>
      <c r="F366" s="10"/>
      <c r="G366" s="19"/>
      <c r="H366" s="19"/>
      <c r="I366" s="10"/>
      <c r="J366" s="10"/>
      <c r="K366" s="10"/>
      <c r="L366" s="10"/>
      <c r="M366" s="10"/>
      <c r="N366" s="10"/>
      <c r="O366" s="10"/>
      <c r="P366" s="10"/>
      <c r="Q366" s="4"/>
      <c r="R366" s="4"/>
    </row>
    <row r="367" spans="1:18" ht="13">
      <c r="A367" s="10"/>
      <c r="B367" s="10"/>
      <c r="C367" s="10"/>
      <c r="D367" s="10"/>
      <c r="E367" s="10"/>
      <c r="F367" s="10"/>
      <c r="G367" s="19"/>
      <c r="H367" s="19"/>
      <c r="I367" s="10"/>
      <c r="J367" s="10"/>
      <c r="K367" s="10"/>
      <c r="L367" s="10"/>
      <c r="M367" s="10"/>
      <c r="N367" s="10"/>
      <c r="O367" s="10"/>
      <c r="P367" s="10"/>
      <c r="Q367" s="4"/>
      <c r="R367" s="4"/>
    </row>
    <row r="368" spans="1:18" ht="13">
      <c r="A368" s="10"/>
      <c r="B368" s="10"/>
      <c r="C368" s="10"/>
      <c r="D368" s="10"/>
      <c r="E368" s="10"/>
      <c r="F368" s="10"/>
      <c r="G368" s="19"/>
      <c r="H368" s="19"/>
      <c r="I368" s="10"/>
      <c r="J368" s="10"/>
      <c r="K368" s="10"/>
      <c r="L368" s="10"/>
      <c r="M368" s="10"/>
      <c r="N368" s="10"/>
      <c r="O368" s="10"/>
      <c r="P368" s="10"/>
      <c r="Q368" s="4"/>
      <c r="R368" s="4"/>
    </row>
    <row r="369" spans="1:18" ht="13">
      <c r="A369" s="10"/>
      <c r="B369" s="10"/>
      <c r="C369" s="10"/>
      <c r="D369" s="10"/>
      <c r="E369" s="10"/>
      <c r="F369" s="10"/>
      <c r="G369" s="19"/>
      <c r="H369" s="19"/>
      <c r="I369" s="10"/>
      <c r="J369" s="10"/>
      <c r="K369" s="10"/>
      <c r="L369" s="10"/>
      <c r="M369" s="10"/>
      <c r="N369" s="10"/>
      <c r="O369" s="10"/>
      <c r="P369" s="10"/>
      <c r="Q369" s="4"/>
      <c r="R369" s="4"/>
    </row>
    <row r="370" spans="1:18" ht="13">
      <c r="A370" s="10"/>
      <c r="B370" s="10"/>
      <c r="C370" s="10"/>
      <c r="D370" s="10"/>
      <c r="E370" s="10"/>
      <c r="F370" s="10"/>
      <c r="G370" s="19"/>
      <c r="H370" s="19"/>
      <c r="I370" s="10"/>
      <c r="J370" s="10"/>
      <c r="K370" s="10"/>
      <c r="L370" s="10"/>
      <c r="M370" s="10"/>
      <c r="N370" s="10"/>
      <c r="O370" s="10"/>
      <c r="P370" s="10"/>
      <c r="Q370" s="4"/>
      <c r="R370" s="4"/>
    </row>
    <row r="371" spans="1:18" ht="13">
      <c r="A371" s="10"/>
      <c r="B371" s="10"/>
      <c r="C371" s="10"/>
      <c r="D371" s="10"/>
      <c r="E371" s="10"/>
      <c r="F371" s="10"/>
      <c r="G371" s="19"/>
      <c r="H371" s="19"/>
      <c r="I371" s="10"/>
      <c r="J371" s="10"/>
      <c r="K371" s="10"/>
      <c r="L371" s="10"/>
      <c r="M371" s="10"/>
      <c r="N371" s="10"/>
      <c r="O371" s="10"/>
      <c r="P371" s="10"/>
      <c r="Q371" s="4"/>
      <c r="R371" s="4"/>
    </row>
    <row r="372" spans="1:18" ht="13">
      <c r="A372" s="10"/>
      <c r="B372" s="10"/>
      <c r="C372" s="10"/>
      <c r="D372" s="10"/>
      <c r="E372" s="10"/>
      <c r="F372" s="10"/>
      <c r="G372" s="19"/>
      <c r="H372" s="19"/>
      <c r="I372" s="10"/>
      <c r="J372" s="10"/>
      <c r="K372" s="10"/>
      <c r="L372" s="10"/>
      <c r="M372" s="10"/>
      <c r="N372" s="10"/>
      <c r="O372" s="10"/>
      <c r="P372" s="10"/>
      <c r="Q372" s="4"/>
      <c r="R372" s="4"/>
    </row>
    <row r="373" spans="1:18" ht="13">
      <c r="A373" s="10"/>
      <c r="B373" s="10"/>
      <c r="C373" s="10"/>
      <c r="D373" s="10"/>
      <c r="E373" s="10"/>
      <c r="F373" s="10"/>
      <c r="G373" s="19"/>
      <c r="H373" s="19"/>
      <c r="I373" s="10"/>
      <c r="J373" s="10"/>
      <c r="K373" s="10"/>
      <c r="L373" s="10"/>
      <c r="M373" s="10"/>
      <c r="N373" s="10"/>
      <c r="O373" s="10"/>
      <c r="P373" s="10"/>
      <c r="Q373" s="4"/>
      <c r="R373" s="4"/>
    </row>
    <row r="374" spans="1:18" ht="13">
      <c r="A374" s="10"/>
      <c r="B374" s="10"/>
      <c r="C374" s="10"/>
      <c r="D374" s="10"/>
      <c r="E374" s="10"/>
      <c r="F374" s="10"/>
      <c r="G374" s="19"/>
      <c r="H374" s="19"/>
      <c r="I374" s="10"/>
      <c r="J374" s="10"/>
      <c r="K374" s="10"/>
      <c r="L374" s="10"/>
      <c r="M374" s="10"/>
      <c r="N374" s="10"/>
      <c r="O374" s="10"/>
      <c r="P374" s="10"/>
      <c r="Q374" s="4"/>
      <c r="R374" s="4"/>
    </row>
    <row r="375" spans="1:18" ht="13">
      <c r="A375" s="10"/>
      <c r="B375" s="10"/>
      <c r="C375" s="10"/>
      <c r="D375" s="10"/>
      <c r="E375" s="10"/>
      <c r="F375" s="10"/>
      <c r="G375" s="19"/>
      <c r="H375" s="19"/>
      <c r="I375" s="10"/>
      <c r="J375" s="10"/>
      <c r="K375" s="10"/>
      <c r="L375" s="10"/>
      <c r="M375" s="10"/>
      <c r="N375" s="10"/>
      <c r="O375" s="10"/>
      <c r="P375" s="10"/>
      <c r="Q375" s="4"/>
      <c r="R375" s="4"/>
    </row>
    <row r="376" spans="1:18" ht="13">
      <c r="A376" s="10"/>
      <c r="B376" s="10"/>
      <c r="C376" s="10"/>
      <c r="D376" s="10"/>
      <c r="E376" s="10"/>
      <c r="F376" s="10"/>
      <c r="G376" s="19"/>
      <c r="H376" s="19"/>
      <c r="I376" s="10"/>
      <c r="J376" s="10"/>
      <c r="K376" s="10"/>
      <c r="L376" s="10"/>
      <c r="M376" s="10"/>
      <c r="N376" s="10"/>
      <c r="O376" s="10"/>
      <c r="P376" s="10"/>
      <c r="Q376" s="4"/>
      <c r="R376" s="4"/>
    </row>
    <row r="377" spans="1:18" ht="13">
      <c r="A377" s="10"/>
      <c r="B377" s="10"/>
      <c r="C377" s="10"/>
      <c r="D377" s="10"/>
      <c r="E377" s="10"/>
      <c r="F377" s="10"/>
      <c r="G377" s="19"/>
      <c r="H377" s="19"/>
      <c r="I377" s="10"/>
      <c r="J377" s="10"/>
      <c r="K377" s="10"/>
      <c r="L377" s="10"/>
      <c r="M377" s="10"/>
      <c r="N377" s="10"/>
      <c r="O377" s="10"/>
      <c r="P377" s="10"/>
      <c r="Q377" s="4"/>
      <c r="R377" s="4"/>
    </row>
    <row r="378" spans="1:18" ht="13">
      <c r="A378" s="10"/>
      <c r="B378" s="10"/>
      <c r="C378" s="10"/>
      <c r="D378" s="10"/>
      <c r="E378" s="10"/>
      <c r="F378" s="10"/>
      <c r="G378" s="19"/>
      <c r="H378" s="19"/>
      <c r="I378" s="10"/>
      <c r="J378" s="10"/>
      <c r="K378" s="10"/>
      <c r="L378" s="10"/>
      <c r="M378" s="10"/>
      <c r="N378" s="10"/>
      <c r="O378" s="10"/>
      <c r="P378" s="10"/>
      <c r="Q378" s="4"/>
      <c r="R378" s="4"/>
    </row>
    <row r="379" spans="1:18" ht="13">
      <c r="A379" s="10"/>
      <c r="B379" s="10"/>
      <c r="C379" s="10"/>
      <c r="D379" s="10"/>
      <c r="E379" s="10"/>
      <c r="F379" s="10"/>
      <c r="G379" s="19"/>
      <c r="H379" s="19"/>
      <c r="I379" s="10"/>
      <c r="J379" s="10"/>
      <c r="K379" s="10"/>
      <c r="L379" s="10"/>
      <c r="M379" s="10"/>
      <c r="N379" s="10"/>
      <c r="O379" s="10"/>
      <c r="P379" s="10"/>
      <c r="Q379" s="4"/>
      <c r="R379" s="4"/>
    </row>
    <row r="380" spans="1:18" ht="13">
      <c r="A380" s="10"/>
      <c r="B380" s="10"/>
      <c r="C380" s="10"/>
      <c r="D380" s="10"/>
      <c r="E380" s="10"/>
      <c r="F380" s="10"/>
      <c r="G380" s="19"/>
      <c r="H380" s="19"/>
      <c r="I380" s="10"/>
      <c r="J380" s="10"/>
      <c r="K380" s="10"/>
      <c r="L380" s="10"/>
      <c r="M380" s="10"/>
      <c r="N380" s="10"/>
      <c r="O380" s="10"/>
      <c r="P380" s="10"/>
      <c r="Q380" s="4"/>
      <c r="R380" s="4"/>
    </row>
    <row r="381" spans="1:18" ht="13">
      <c r="A381" s="10"/>
      <c r="B381" s="10"/>
      <c r="C381" s="10"/>
      <c r="D381" s="10"/>
      <c r="E381" s="10"/>
      <c r="F381" s="10"/>
      <c r="G381" s="19"/>
      <c r="H381" s="19"/>
      <c r="I381" s="10"/>
      <c r="J381" s="10"/>
      <c r="K381" s="10"/>
      <c r="L381" s="10"/>
      <c r="M381" s="10"/>
      <c r="N381" s="10"/>
      <c r="O381" s="10"/>
      <c r="P381" s="10"/>
      <c r="Q381" s="4"/>
      <c r="R381" s="4"/>
    </row>
    <row r="382" spans="1:18" ht="13">
      <c r="A382" s="10"/>
      <c r="B382" s="10"/>
      <c r="C382" s="10"/>
      <c r="D382" s="10"/>
      <c r="E382" s="10"/>
      <c r="F382" s="10"/>
      <c r="G382" s="19"/>
      <c r="H382" s="19"/>
      <c r="I382" s="10"/>
      <c r="J382" s="10"/>
      <c r="K382" s="10"/>
      <c r="L382" s="10"/>
      <c r="M382" s="10"/>
      <c r="N382" s="10"/>
      <c r="O382" s="10"/>
      <c r="P382" s="10"/>
      <c r="Q382" s="4"/>
      <c r="R382" s="4"/>
    </row>
    <row r="383" spans="1:18" ht="13">
      <c r="A383" s="10"/>
      <c r="B383" s="10"/>
      <c r="C383" s="10"/>
      <c r="D383" s="10"/>
      <c r="E383" s="10"/>
      <c r="F383" s="10"/>
      <c r="G383" s="19"/>
      <c r="H383" s="19"/>
      <c r="I383" s="10"/>
      <c r="J383" s="10"/>
      <c r="K383" s="10"/>
      <c r="L383" s="10"/>
      <c r="M383" s="10"/>
      <c r="N383" s="10"/>
      <c r="O383" s="10"/>
      <c r="P383" s="10"/>
      <c r="Q383" s="4"/>
      <c r="R383" s="4"/>
    </row>
    <row r="384" spans="1:18" ht="13">
      <c r="A384" s="10"/>
      <c r="B384" s="10"/>
      <c r="C384" s="10"/>
      <c r="D384" s="10"/>
      <c r="E384" s="10"/>
      <c r="F384" s="10"/>
      <c r="G384" s="19"/>
      <c r="H384" s="19"/>
      <c r="I384" s="10"/>
      <c r="J384" s="10"/>
      <c r="K384" s="10"/>
      <c r="L384" s="10"/>
      <c r="M384" s="10"/>
      <c r="N384" s="10"/>
      <c r="O384" s="10"/>
      <c r="P384" s="10"/>
      <c r="Q384" s="4"/>
      <c r="R384" s="4"/>
    </row>
    <row r="385" spans="1:18" ht="13">
      <c r="A385" s="10"/>
      <c r="B385" s="10"/>
      <c r="C385" s="10"/>
      <c r="D385" s="10"/>
      <c r="E385" s="10"/>
      <c r="F385" s="10"/>
      <c r="G385" s="19"/>
      <c r="H385" s="19"/>
      <c r="I385" s="10"/>
      <c r="J385" s="10"/>
      <c r="K385" s="10"/>
      <c r="L385" s="10"/>
      <c r="M385" s="10"/>
      <c r="N385" s="10"/>
      <c r="O385" s="10"/>
      <c r="P385" s="10"/>
      <c r="Q385" s="4"/>
      <c r="R385" s="4"/>
    </row>
    <row r="386" spans="1:18" ht="13">
      <c r="A386" s="10"/>
      <c r="B386" s="10"/>
      <c r="C386" s="10"/>
      <c r="D386" s="10"/>
      <c r="E386" s="10"/>
      <c r="F386" s="10"/>
      <c r="G386" s="19"/>
      <c r="H386" s="19"/>
      <c r="I386" s="10"/>
      <c r="J386" s="10"/>
      <c r="K386" s="10"/>
      <c r="L386" s="10"/>
      <c r="M386" s="10"/>
      <c r="N386" s="10"/>
      <c r="O386" s="10"/>
      <c r="P386" s="10"/>
      <c r="Q386" s="4"/>
      <c r="R386" s="4"/>
    </row>
    <row r="387" spans="1:18" ht="13">
      <c r="A387" s="10"/>
      <c r="B387" s="10"/>
      <c r="C387" s="10"/>
      <c r="D387" s="10"/>
      <c r="E387" s="10"/>
      <c r="F387" s="10"/>
      <c r="G387" s="19"/>
      <c r="H387" s="19"/>
      <c r="I387" s="10"/>
      <c r="J387" s="10"/>
      <c r="K387" s="10"/>
      <c r="L387" s="10"/>
      <c r="M387" s="10"/>
      <c r="N387" s="10"/>
      <c r="O387" s="10"/>
      <c r="P387" s="10"/>
      <c r="Q387" s="4"/>
      <c r="R387" s="4"/>
    </row>
    <row r="388" spans="1:18" ht="13">
      <c r="A388" s="10"/>
      <c r="B388" s="10"/>
      <c r="C388" s="10"/>
      <c r="D388" s="10"/>
      <c r="E388" s="10"/>
      <c r="F388" s="10"/>
      <c r="G388" s="19"/>
      <c r="H388" s="19"/>
      <c r="I388" s="10"/>
      <c r="J388" s="10"/>
      <c r="K388" s="10"/>
      <c r="L388" s="10"/>
      <c r="M388" s="10"/>
      <c r="N388" s="10"/>
      <c r="O388" s="10"/>
      <c r="P388" s="10"/>
      <c r="Q388" s="4"/>
      <c r="R388" s="4"/>
    </row>
    <row r="389" spans="1:18" ht="13">
      <c r="A389" s="10"/>
      <c r="B389" s="10"/>
      <c r="C389" s="10"/>
      <c r="D389" s="10"/>
      <c r="E389" s="10"/>
      <c r="F389" s="10"/>
      <c r="G389" s="19"/>
      <c r="H389" s="19"/>
      <c r="I389" s="10"/>
      <c r="J389" s="10"/>
      <c r="K389" s="10"/>
      <c r="L389" s="10"/>
      <c r="M389" s="10"/>
      <c r="N389" s="10"/>
      <c r="O389" s="10"/>
      <c r="P389" s="10"/>
      <c r="Q389" s="4"/>
      <c r="R389" s="4"/>
    </row>
    <row r="390" spans="1:18" ht="13">
      <c r="A390" s="10"/>
      <c r="B390" s="10"/>
      <c r="C390" s="10"/>
      <c r="D390" s="10"/>
      <c r="E390" s="10"/>
      <c r="F390" s="10"/>
      <c r="G390" s="19"/>
      <c r="H390" s="19"/>
      <c r="I390" s="10"/>
      <c r="J390" s="10"/>
      <c r="K390" s="10"/>
      <c r="L390" s="10"/>
      <c r="M390" s="10"/>
      <c r="N390" s="10"/>
      <c r="O390" s="10"/>
      <c r="P390" s="10"/>
      <c r="Q390" s="4"/>
      <c r="R390" s="4"/>
    </row>
    <row r="391" spans="1:18" ht="13">
      <c r="A391" s="10"/>
      <c r="B391" s="10"/>
      <c r="C391" s="10"/>
      <c r="D391" s="10"/>
      <c r="E391" s="10"/>
      <c r="F391" s="10"/>
      <c r="G391" s="19"/>
      <c r="H391" s="19"/>
      <c r="I391" s="10"/>
      <c r="J391" s="10"/>
      <c r="K391" s="10"/>
      <c r="L391" s="10"/>
      <c r="M391" s="10"/>
      <c r="N391" s="10"/>
      <c r="O391" s="10"/>
      <c r="P391" s="10"/>
      <c r="Q391" s="4"/>
      <c r="R391" s="4"/>
    </row>
    <row r="392" spans="1:18" ht="13">
      <c r="A392" s="10"/>
      <c r="B392" s="10"/>
      <c r="C392" s="10"/>
      <c r="D392" s="10"/>
      <c r="E392" s="10"/>
      <c r="F392" s="10"/>
      <c r="G392" s="19"/>
      <c r="H392" s="19"/>
      <c r="I392" s="10"/>
      <c r="J392" s="10"/>
      <c r="K392" s="10"/>
      <c r="L392" s="10"/>
      <c r="M392" s="10"/>
      <c r="N392" s="10"/>
      <c r="O392" s="10"/>
      <c r="P392" s="10"/>
      <c r="Q392" s="4"/>
      <c r="R392" s="4"/>
    </row>
    <row r="393" spans="1:18" ht="13">
      <c r="A393" s="10"/>
      <c r="B393" s="10"/>
      <c r="C393" s="10"/>
      <c r="D393" s="10"/>
      <c r="E393" s="10"/>
      <c r="F393" s="10"/>
      <c r="G393" s="19"/>
      <c r="H393" s="19"/>
      <c r="I393" s="10"/>
      <c r="J393" s="10"/>
      <c r="K393" s="10"/>
      <c r="L393" s="10"/>
      <c r="M393" s="10"/>
      <c r="N393" s="10"/>
      <c r="O393" s="10"/>
      <c r="P393" s="10"/>
      <c r="Q393" s="4"/>
      <c r="R393" s="4"/>
    </row>
    <row r="394" spans="1:18" ht="13">
      <c r="A394" s="10"/>
      <c r="B394" s="10"/>
      <c r="C394" s="10"/>
      <c r="D394" s="10"/>
      <c r="E394" s="10"/>
      <c r="F394" s="10"/>
      <c r="G394" s="19"/>
      <c r="H394" s="19"/>
      <c r="I394" s="10"/>
      <c r="J394" s="10"/>
      <c r="K394" s="10"/>
      <c r="L394" s="10"/>
      <c r="M394" s="10"/>
      <c r="N394" s="10"/>
      <c r="O394" s="10"/>
      <c r="P394" s="10"/>
      <c r="Q394" s="4"/>
      <c r="R394" s="4"/>
    </row>
    <row r="395" spans="1:18" ht="13">
      <c r="A395" s="10"/>
      <c r="B395" s="10"/>
      <c r="C395" s="10"/>
      <c r="D395" s="10"/>
      <c r="E395" s="10"/>
      <c r="F395" s="10"/>
      <c r="G395" s="19"/>
      <c r="H395" s="19"/>
      <c r="I395" s="10"/>
      <c r="J395" s="10"/>
      <c r="K395" s="10"/>
      <c r="L395" s="10"/>
      <c r="M395" s="10"/>
      <c r="N395" s="10"/>
      <c r="O395" s="10"/>
      <c r="P395" s="10"/>
      <c r="Q395" s="4"/>
      <c r="R395" s="4"/>
    </row>
    <row r="396" spans="1:18" ht="13">
      <c r="A396" s="10"/>
      <c r="B396" s="10"/>
      <c r="C396" s="10"/>
      <c r="D396" s="10"/>
      <c r="E396" s="10"/>
      <c r="F396" s="10"/>
      <c r="G396" s="19"/>
      <c r="H396" s="19"/>
      <c r="I396" s="10"/>
      <c r="J396" s="10"/>
      <c r="K396" s="10"/>
      <c r="L396" s="10"/>
      <c r="M396" s="10"/>
      <c r="N396" s="10"/>
      <c r="O396" s="10"/>
      <c r="P396" s="10"/>
      <c r="Q396" s="4"/>
      <c r="R396" s="4"/>
    </row>
    <row r="397" spans="1:18" ht="13">
      <c r="A397" s="10"/>
      <c r="B397" s="10"/>
      <c r="C397" s="10"/>
      <c r="D397" s="10"/>
      <c r="E397" s="10"/>
      <c r="F397" s="10"/>
      <c r="G397" s="19"/>
      <c r="H397" s="19"/>
      <c r="I397" s="10"/>
      <c r="J397" s="10"/>
      <c r="K397" s="10"/>
      <c r="L397" s="10"/>
      <c r="M397" s="10"/>
      <c r="N397" s="10"/>
      <c r="O397" s="10"/>
      <c r="P397" s="10"/>
      <c r="Q397" s="4"/>
      <c r="R397" s="4"/>
    </row>
    <row r="398" spans="1:18" ht="13">
      <c r="A398" s="10"/>
      <c r="B398" s="10"/>
      <c r="C398" s="10"/>
      <c r="D398" s="10"/>
      <c r="E398" s="10"/>
      <c r="F398" s="10"/>
      <c r="G398" s="19"/>
      <c r="H398" s="19"/>
      <c r="I398" s="10"/>
      <c r="J398" s="10"/>
      <c r="K398" s="10"/>
      <c r="L398" s="10"/>
      <c r="M398" s="10"/>
      <c r="N398" s="10"/>
      <c r="O398" s="10"/>
      <c r="P398" s="10"/>
      <c r="Q398" s="4"/>
      <c r="R398" s="4"/>
    </row>
    <row r="399" spans="1:18" ht="13">
      <c r="A399" s="10"/>
      <c r="B399" s="10"/>
      <c r="C399" s="10"/>
      <c r="D399" s="10"/>
      <c r="E399" s="10"/>
      <c r="F399" s="10"/>
      <c r="G399" s="19"/>
      <c r="H399" s="19"/>
      <c r="I399" s="10"/>
      <c r="J399" s="10"/>
      <c r="K399" s="10"/>
      <c r="L399" s="10"/>
      <c r="M399" s="10"/>
      <c r="N399" s="10"/>
      <c r="O399" s="10"/>
      <c r="P399" s="10"/>
      <c r="Q399" s="4"/>
      <c r="R399" s="4"/>
    </row>
    <row r="400" spans="1:18" ht="13">
      <c r="A400" s="10"/>
      <c r="B400" s="10"/>
      <c r="C400" s="10"/>
      <c r="D400" s="10"/>
      <c r="E400" s="10"/>
      <c r="F400" s="10"/>
      <c r="G400" s="19"/>
      <c r="H400" s="19"/>
      <c r="I400" s="10"/>
      <c r="J400" s="10"/>
      <c r="K400" s="10"/>
      <c r="L400" s="10"/>
      <c r="M400" s="10"/>
      <c r="N400" s="10"/>
      <c r="O400" s="10"/>
      <c r="P400" s="10"/>
      <c r="Q400" s="4"/>
      <c r="R400" s="4"/>
    </row>
    <row r="401" spans="1:18" ht="13">
      <c r="A401" s="10"/>
      <c r="B401" s="10"/>
      <c r="C401" s="10"/>
      <c r="D401" s="10"/>
      <c r="E401" s="10"/>
      <c r="F401" s="10"/>
      <c r="G401" s="19"/>
      <c r="H401" s="19"/>
      <c r="I401" s="10"/>
      <c r="J401" s="10"/>
      <c r="K401" s="10"/>
      <c r="L401" s="10"/>
      <c r="M401" s="10"/>
      <c r="N401" s="10"/>
      <c r="O401" s="10"/>
      <c r="P401" s="10"/>
      <c r="Q401" s="4"/>
      <c r="R401" s="4"/>
    </row>
    <row r="402" spans="1:18" ht="13">
      <c r="A402" s="10"/>
      <c r="B402" s="10"/>
      <c r="C402" s="10"/>
      <c r="D402" s="10"/>
      <c r="E402" s="10"/>
      <c r="F402" s="10"/>
      <c r="G402" s="19"/>
      <c r="H402" s="19"/>
      <c r="I402" s="10"/>
      <c r="J402" s="10"/>
      <c r="K402" s="10"/>
      <c r="L402" s="10"/>
      <c r="M402" s="10"/>
      <c r="N402" s="10"/>
      <c r="O402" s="10"/>
      <c r="P402" s="10"/>
      <c r="Q402" s="4"/>
      <c r="R402" s="4"/>
    </row>
    <row r="403" spans="1:18" ht="13">
      <c r="A403" s="10"/>
      <c r="B403" s="10"/>
      <c r="C403" s="10"/>
      <c r="D403" s="10"/>
      <c r="E403" s="10"/>
      <c r="F403" s="10"/>
      <c r="G403" s="19"/>
      <c r="H403" s="19"/>
      <c r="I403" s="10"/>
      <c r="J403" s="10"/>
      <c r="K403" s="10"/>
      <c r="L403" s="10"/>
      <c r="M403" s="10"/>
      <c r="N403" s="10"/>
      <c r="O403" s="10"/>
      <c r="P403" s="10"/>
      <c r="Q403" s="4"/>
      <c r="R403" s="4"/>
    </row>
    <row r="404" spans="1:18" ht="13">
      <c r="A404" s="10"/>
      <c r="B404" s="10"/>
      <c r="C404" s="10"/>
      <c r="D404" s="10"/>
      <c r="E404" s="10"/>
      <c r="F404" s="10"/>
      <c r="G404" s="19"/>
      <c r="H404" s="19"/>
      <c r="I404" s="10"/>
      <c r="J404" s="10"/>
      <c r="K404" s="10"/>
      <c r="L404" s="10"/>
      <c r="M404" s="10"/>
      <c r="N404" s="10"/>
      <c r="O404" s="10"/>
      <c r="P404" s="10"/>
      <c r="Q404" s="4"/>
      <c r="R404" s="4"/>
    </row>
    <row r="405" spans="1:18" ht="13">
      <c r="A405" s="10"/>
      <c r="B405" s="10"/>
      <c r="C405" s="10"/>
      <c r="D405" s="10"/>
      <c r="E405" s="10"/>
      <c r="F405" s="10"/>
      <c r="G405" s="19"/>
      <c r="H405" s="19"/>
      <c r="I405" s="10"/>
      <c r="J405" s="10"/>
      <c r="K405" s="10"/>
      <c r="L405" s="10"/>
      <c r="M405" s="10"/>
      <c r="N405" s="10"/>
      <c r="O405" s="10"/>
      <c r="P405" s="10"/>
      <c r="Q405" s="4"/>
      <c r="R405" s="4"/>
    </row>
    <row r="406" spans="1:18" ht="13">
      <c r="A406" s="10"/>
      <c r="B406" s="10"/>
      <c r="C406" s="10"/>
      <c r="D406" s="10"/>
      <c r="E406" s="10"/>
      <c r="F406" s="10"/>
      <c r="G406" s="19"/>
      <c r="H406" s="19"/>
      <c r="I406" s="10"/>
      <c r="J406" s="10"/>
      <c r="K406" s="10"/>
      <c r="L406" s="10"/>
      <c r="M406" s="10"/>
      <c r="N406" s="10"/>
      <c r="O406" s="10"/>
      <c r="P406" s="10"/>
      <c r="Q406" s="4"/>
      <c r="R406" s="4"/>
    </row>
    <row r="407" spans="1:18" ht="13">
      <c r="A407" s="10"/>
      <c r="B407" s="10"/>
      <c r="C407" s="10"/>
      <c r="D407" s="10"/>
      <c r="E407" s="10"/>
      <c r="F407" s="10"/>
      <c r="G407" s="19"/>
      <c r="H407" s="19"/>
      <c r="I407" s="10"/>
      <c r="J407" s="10"/>
      <c r="K407" s="10"/>
      <c r="L407" s="10"/>
      <c r="M407" s="10"/>
      <c r="N407" s="10"/>
      <c r="O407" s="10"/>
      <c r="P407" s="10"/>
      <c r="Q407" s="4"/>
      <c r="R407" s="4"/>
    </row>
    <row r="408" spans="1:18" ht="13">
      <c r="A408" s="10"/>
      <c r="B408" s="10"/>
      <c r="C408" s="10"/>
      <c r="D408" s="10"/>
      <c r="E408" s="10"/>
      <c r="F408" s="10"/>
      <c r="G408" s="19"/>
      <c r="H408" s="19"/>
      <c r="I408" s="10"/>
      <c r="J408" s="10"/>
      <c r="K408" s="10"/>
      <c r="L408" s="10"/>
      <c r="M408" s="10"/>
      <c r="N408" s="10"/>
      <c r="O408" s="10"/>
      <c r="P408" s="10"/>
      <c r="Q408" s="4"/>
      <c r="R408" s="4"/>
    </row>
    <row r="409" spans="1:18" ht="13">
      <c r="A409" s="10"/>
      <c r="B409" s="10"/>
      <c r="C409" s="10"/>
      <c r="D409" s="10"/>
      <c r="E409" s="10"/>
      <c r="F409" s="10"/>
      <c r="G409" s="19"/>
      <c r="H409" s="19"/>
      <c r="I409" s="10"/>
      <c r="J409" s="10"/>
      <c r="K409" s="10"/>
      <c r="L409" s="10"/>
      <c r="M409" s="10"/>
      <c r="N409" s="10"/>
      <c r="O409" s="10"/>
      <c r="P409" s="10"/>
      <c r="Q409" s="4"/>
      <c r="R409" s="4"/>
    </row>
    <row r="410" spans="1:18" ht="13">
      <c r="A410" s="10"/>
      <c r="B410" s="10"/>
      <c r="C410" s="10"/>
      <c r="D410" s="10"/>
      <c r="E410" s="10"/>
      <c r="F410" s="10"/>
      <c r="G410" s="19"/>
      <c r="H410" s="19"/>
      <c r="I410" s="10"/>
      <c r="J410" s="10"/>
      <c r="K410" s="10"/>
      <c r="L410" s="10"/>
      <c r="M410" s="10"/>
      <c r="N410" s="10"/>
      <c r="O410" s="10"/>
      <c r="P410" s="10"/>
      <c r="Q410" s="4"/>
      <c r="R410" s="4"/>
    </row>
    <row r="411" spans="1:18" ht="13">
      <c r="A411" s="10"/>
      <c r="B411" s="10"/>
      <c r="C411" s="10"/>
      <c r="D411" s="10"/>
      <c r="E411" s="10"/>
      <c r="F411" s="10"/>
      <c r="G411" s="19"/>
      <c r="H411" s="19"/>
      <c r="I411" s="10"/>
      <c r="J411" s="10"/>
      <c r="K411" s="10"/>
      <c r="L411" s="10"/>
      <c r="M411" s="10"/>
      <c r="N411" s="10"/>
      <c r="O411" s="10"/>
      <c r="P411" s="10"/>
      <c r="Q411" s="4"/>
      <c r="R411" s="4"/>
    </row>
    <row r="412" spans="1:18" ht="13">
      <c r="A412" s="10"/>
      <c r="B412" s="10"/>
      <c r="C412" s="10"/>
      <c r="D412" s="10"/>
      <c r="E412" s="10"/>
      <c r="F412" s="10"/>
      <c r="G412" s="19"/>
      <c r="H412" s="19"/>
      <c r="I412" s="10"/>
      <c r="J412" s="10"/>
      <c r="K412" s="10"/>
      <c r="L412" s="10"/>
      <c r="M412" s="10"/>
      <c r="N412" s="10"/>
      <c r="O412" s="10"/>
      <c r="P412" s="10"/>
      <c r="Q412" s="4"/>
      <c r="R412" s="4"/>
    </row>
    <row r="413" spans="1:18" ht="13">
      <c r="A413" s="10"/>
      <c r="B413" s="10"/>
      <c r="C413" s="10"/>
      <c r="D413" s="10"/>
      <c r="E413" s="10"/>
      <c r="F413" s="10"/>
      <c r="G413" s="19"/>
      <c r="H413" s="19"/>
      <c r="I413" s="10"/>
      <c r="J413" s="10"/>
      <c r="K413" s="10"/>
      <c r="L413" s="10"/>
      <c r="M413" s="10"/>
      <c r="N413" s="10"/>
      <c r="O413" s="10"/>
      <c r="P413" s="10"/>
      <c r="Q413" s="4"/>
      <c r="R413" s="4"/>
    </row>
    <row r="414" spans="1:18" ht="13">
      <c r="A414" s="10"/>
      <c r="B414" s="10"/>
      <c r="C414" s="10"/>
      <c r="D414" s="10"/>
      <c r="E414" s="10"/>
      <c r="F414" s="10"/>
      <c r="G414" s="19"/>
      <c r="H414" s="19"/>
      <c r="I414" s="10"/>
      <c r="J414" s="10"/>
      <c r="K414" s="10"/>
      <c r="L414" s="10"/>
      <c r="M414" s="10"/>
      <c r="N414" s="10"/>
      <c r="O414" s="10"/>
      <c r="P414" s="10"/>
      <c r="Q414" s="4"/>
      <c r="R414" s="4"/>
    </row>
    <row r="415" spans="1:18" ht="13">
      <c r="A415" s="10"/>
      <c r="B415" s="10"/>
      <c r="C415" s="10"/>
      <c r="D415" s="10"/>
      <c r="E415" s="10"/>
      <c r="F415" s="10"/>
      <c r="G415" s="19"/>
      <c r="H415" s="19"/>
      <c r="I415" s="10"/>
      <c r="J415" s="10"/>
      <c r="K415" s="10"/>
      <c r="L415" s="10"/>
      <c r="M415" s="10"/>
      <c r="N415" s="10"/>
      <c r="O415" s="10"/>
      <c r="P415" s="10"/>
      <c r="Q415" s="4"/>
      <c r="R415" s="4"/>
    </row>
    <row r="416" spans="1:18" ht="13">
      <c r="A416" s="10"/>
      <c r="B416" s="10"/>
      <c r="C416" s="10"/>
      <c r="D416" s="10"/>
      <c r="E416" s="10"/>
      <c r="F416" s="10"/>
      <c r="G416" s="19"/>
      <c r="H416" s="19"/>
      <c r="I416" s="10"/>
      <c r="J416" s="10"/>
      <c r="K416" s="10"/>
      <c r="L416" s="10"/>
      <c r="M416" s="10"/>
      <c r="N416" s="10"/>
      <c r="O416" s="10"/>
      <c r="P416" s="10"/>
      <c r="Q416" s="4"/>
      <c r="R416" s="4"/>
    </row>
    <row r="417" spans="1:18" ht="13">
      <c r="A417" s="10"/>
      <c r="B417" s="10"/>
      <c r="C417" s="10"/>
      <c r="D417" s="10"/>
      <c r="E417" s="10"/>
      <c r="F417" s="10"/>
      <c r="G417" s="19"/>
      <c r="H417" s="19"/>
      <c r="I417" s="10"/>
      <c r="J417" s="10"/>
      <c r="K417" s="10"/>
      <c r="L417" s="10"/>
      <c r="M417" s="10"/>
      <c r="N417" s="10"/>
      <c r="O417" s="10"/>
      <c r="P417" s="10"/>
      <c r="Q417" s="4"/>
      <c r="R417" s="4"/>
    </row>
    <row r="418" spans="1:18" ht="13">
      <c r="A418" s="10"/>
      <c r="B418" s="10"/>
      <c r="C418" s="10"/>
      <c r="D418" s="10"/>
      <c r="E418" s="10"/>
      <c r="F418" s="10"/>
      <c r="G418" s="19"/>
      <c r="H418" s="19"/>
      <c r="I418" s="10"/>
      <c r="J418" s="10"/>
      <c r="K418" s="10"/>
      <c r="L418" s="10"/>
      <c r="M418" s="10"/>
      <c r="N418" s="10"/>
      <c r="O418" s="10"/>
      <c r="P418" s="10"/>
      <c r="Q418" s="4"/>
      <c r="R418" s="4"/>
    </row>
    <row r="419" spans="1:18" ht="13">
      <c r="A419" s="10"/>
      <c r="B419" s="10"/>
      <c r="C419" s="10"/>
      <c r="D419" s="10"/>
      <c r="E419" s="10"/>
      <c r="F419" s="10"/>
      <c r="G419" s="19"/>
      <c r="H419" s="19"/>
      <c r="I419" s="10"/>
      <c r="J419" s="10"/>
      <c r="K419" s="10"/>
      <c r="L419" s="10"/>
      <c r="M419" s="10"/>
      <c r="N419" s="10"/>
      <c r="O419" s="10"/>
      <c r="P419" s="10"/>
      <c r="Q419" s="4"/>
      <c r="R419" s="4"/>
    </row>
    <row r="420" spans="1:18" ht="13">
      <c r="A420" s="10"/>
      <c r="B420" s="10"/>
      <c r="C420" s="10"/>
      <c r="D420" s="10"/>
      <c r="E420" s="10"/>
      <c r="F420" s="10"/>
      <c r="G420" s="19"/>
      <c r="H420" s="19"/>
      <c r="I420" s="10"/>
      <c r="J420" s="10"/>
      <c r="K420" s="10"/>
      <c r="L420" s="10"/>
      <c r="M420" s="10"/>
      <c r="N420" s="10"/>
      <c r="O420" s="10"/>
      <c r="P420" s="10"/>
      <c r="Q420" s="4"/>
      <c r="R420" s="4"/>
    </row>
    <row r="421" spans="1:18" ht="13">
      <c r="A421" s="10"/>
      <c r="B421" s="10"/>
      <c r="C421" s="10"/>
      <c r="D421" s="10"/>
      <c r="E421" s="10"/>
      <c r="F421" s="10"/>
      <c r="G421" s="19"/>
      <c r="H421" s="19"/>
      <c r="I421" s="10"/>
      <c r="J421" s="10"/>
      <c r="K421" s="10"/>
      <c r="L421" s="10"/>
      <c r="M421" s="10"/>
      <c r="N421" s="10"/>
      <c r="O421" s="10"/>
      <c r="P421" s="10"/>
      <c r="Q421" s="4"/>
      <c r="R421" s="4"/>
    </row>
    <row r="422" spans="1:18" ht="13">
      <c r="A422" s="10"/>
      <c r="B422" s="10"/>
      <c r="C422" s="10"/>
      <c r="D422" s="10"/>
      <c r="E422" s="10"/>
      <c r="F422" s="10"/>
      <c r="G422" s="19"/>
      <c r="H422" s="19"/>
      <c r="I422" s="10"/>
      <c r="J422" s="10"/>
      <c r="K422" s="10"/>
      <c r="L422" s="10"/>
      <c r="M422" s="10"/>
      <c r="N422" s="10"/>
      <c r="O422" s="10"/>
      <c r="P422" s="10"/>
      <c r="Q422" s="4"/>
      <c r="R422" s="4"/>
    </row>
    <row r="423" spans="1:18" ht="13">
      <c r="A423" s="10"/>
      <c r="B423" s="10"/>
      <c r="C423" s="10"/>
      <c r="D423" s="10"/>
      <c r="E423" s="10"/>
      <c r="F423" s="10"/>
      <c r="G423" s="19"/>
      <c r="H423" s="19"/>
      <c r="I423" s="10"/>
      <c r="J423" s="10"/>
      <c r="K423" s="10"/>
      <c r="L423" s="10"/>
      <c r="M423" s="10"/>
      <c r="N423" s="10"/>
      <c r="O423" s="10"/>
      <c r="P423" s="10"/>
      <c r="Q423" s="4"/>
      <c r="R423" s="4"/>
    </row>
    <row r="424" spans="1:18" ht="13">
      <c r="A424" s="10"/>
      <c r="B424" s="10"/>
      <c r="C424" s="10"/>
      <c r="D424" s="10"/>
      <c r="E424" s="10"/>
      <c r="F424" s="10"/>
      <c r="G424" s="19"/>
      <c r="H424" s="19"/>
      <c r="I424" s="10"/>
      <c r="J424" s="10"/>
      <c r="K424" s="10"/>
      <c r="L424" s="10"/>
      <c r="M424" s="10"/>
      <c r="N424" s="10"/>
      <c r="O424" s="10"/>
      <c r="P424" s="10"/>
      <c r="Q424" s="4"/>
      <c r="R424" s="4"/>
    </row>
    <row r="425" spans="1:18" ht="13">
      <c r="A425" s="10"/>
      <c r="B425" s="10"/>
      <c r="C425" s="10"/>
      <c r="D425" s="10"/>
      <c r="E425" s="10"/>
      <c r="F425" s="10"/>
      <c r="G425" s="19"/>
      <c r="H425" s="19"/>
      <c r="I425" s="10"/>
      <c r="J425" s="10"/>
      <c r="K425" s="10"/>
      <c r="L425" s="10"/>
      <c r="M425" s="10"/>
      <c r="N425" s="10"/>
      <c r="O425" s="10"/>
      <c r="P425" s="10"/>
      <c r="Q425" s="4"/>
      <c r="R425" s="4"/>
    </row>
    <row r="426" spans="1:18" ht="13">
      <c r="A426" s="10"/>
      <c r="B426" s="10"/>
      <c r="C426" s="10"/>
      <c r="D426" s="10"/>
      <c r="E426" s="10"/>
      <c r="F426" s="10"/>
      <c r="G426" s="19"/>
      <c r="H426" s="19"/>
      <c r="I426" s="10"/>
      <c r="J426" s="10"/>
      <c r="K426" s="10"/>
      <c r="L426" s="10"/>
      <c r="M426" s="10"/>
      <c r="N426" s="10"/>
      <c r="O426" s="10"/>
      <c r="P426" s="10"/>
      <c r="Q426" s="4"/>
      <c r="R426" s="4"/>
    </row>
    <row r="427" spans="1:18" ht="13">
      <c r="A427" s="10"/>
      <c r="B427" s="10"/>
      <c r="C427" s="10"/>
      <c r="D427" s="10"/>
      <c r="E427" s="10"/>
      <c r="F427" s="10"/>
      <c r="G427" s="19"/>
      <c r="H427" s="19"/>
      <c r="I427" s="10"/>
      <c r="J427" s="10"/>
      <c r="K427" s="10"/>
      <c r="L427" s="10"/>
      <c r="M427" s="10"/>
      <c r="N427" s="10"/>
      <c r="O427" s="10"/>
      <c r="P427" s="10"/>
      <c r="Q427" s="4"/>
      <c r="R427" s="4"/>
    </row>
    <row r="428" spans="1:18" ht="13">
      <c r="A428" s="10"/>
      <c r="B428" s="10"/>
      <c r="C428" s="10"/>
      <c r="D428" s="10"/>
      <c r="E428" s="10"/>
      <c r="F428" s="10"/>
      <c r="G428" s="19"/>
      <c r="H428" s="19"/>
      <c r="I428" s="10"/>
      <c r="J428" s="10"/>
      <c r="K428" s="10"/>
      <c r="L428" s="10"/>
      <c r="M428" s="10"/>
      <c r="N428" s="10"/>
      <c r="O428" s="10"/>
      <c r="P428" s="10"/>
      <c r="Q428" s="4"/>
      <c r="R428" s="4"/>
    </row>
    <row r="429" spans="1:18" ht="13">
      <c r="A429" s="10"/>
      <c r="B429" s="10"/>
      <c r="C429" s="10"/>
      <c r="D429" s="10"/>
      <c r="E429" s="10"/>
      <c r="F429" s="10"/>
      <c r="G429" s="19"/>
      <c r="H429" s="19"/>
      <c r="I429" s="10"/>
      <c r="J429" s="10"/>
      <c r="K429" s="10"/>
      <c r="L429" s="10"/>
      <c r="M429" s="10"/>
      <c r="N429" s="10"/>
      <c r="O429" s="10"/>
      <c r="P429" s="10"/>
      <c r="Q429" s="4"/>
      <c r="R429" s="4"/>
    </row>
    <row r="430" spans="1:18" ht="13">
      <c r="A430" s="10"/>
      <c r="B430" s="10"/>
      <c r="C430" s="10"/>
      <c r="D430" s="10"/>
      <c r="E430" s="10"/>
      <c r="F430" s="10"/>
      <c r="G430" s="19"/>
      <c r="H430" s="19"/>
      <c r="I430" s="10"/>
      <c r="J430" s="10"/>
      <c r="K430" s="10"/>
      <c r="L430" s="10"/>
      <c r="M430" s="10"/>
      <c r="N430" s="10"/>
      <c r="O430" s="10"/>
      <c r="P430" s="10"/>
      <c r="Q430" s="4"/>
      <c r="R430" s="4"/>
    </row>
    <row r="431" spans="1:18" ht="13">
      <c r="A431" s="10"/>
      <c r="B431" s="10"/>
      <c r="C431" s="10"/>
      <c r="D431" s="10"/>
      <c r="E431" s="10"/>
      <c r="F431" s="10"/>
      <c r="G431" s="19"/>
      <c r="H431" s="19"/>
      <c r="I431" s="10"/>
      <c r="J431" s="10"/>
      <c r="K431" s="10"/>
      <c r="L431" s="10"/>
      <c r="M431" s="10"/>
      <c r="N431" s="10"/>
      <c r="O431" s="10"/>
      <c r="P431" s="10"/>
      <c r="Q431" s="4"/>
      <c r="R431" s="4"/>
    </row>
    <row r="432" spans="1:18" ht="13">
      <c r="A432" s="10"/>
      <c r="B432" s="10"/>
      <c r="C432" s="10"/>
      <c r="D432" s="10"/>
      <c r="E432" s="10"/>
      <c r="F432" s="10"/>
      <c r="G432" s="19"/>
      <c r="H432" s="19"/>
      <c r="I432" s="10"/>
      <c r="J432" s="10"/>
      <c r="K432" s="10"/>
      <c r="L432" s="10"/>
      <c r="M432" s="10"/>
      <c r="N432" s="10"/>
      <c r="O432" s="10"/>
      <c r="P432" s="10"/>
      <c r="Q432" s="4"/>
      <c r="R432" s="4"/>
    </row>
    <row r="433" spans="1:18" ht="13">
      <c r="A433" s="10"/>
      <c r="B433" s="10"/>
      <c r="C433" s="10"/>
      <c r="D433" s="10"/>
      <c r="E433" s="10"/>
      <c r="F433" s="10"/>
      <c r="G433" s="19"/>
      <c r="H433" s="19"/>
      <c r="I433" s="10"/>
      <c r="J433" s="10"/>
      <c r="K433" s="10"/>
      <c r="L433" s="10"/>
      <c r="M433" s="10"/>
      <c r="N433" s="10"/>
      <c r="O433" s="10"/>
      <c r="P433" s="10"/>
      <c r="Q433" s="4"/>
      <c r="R433" s="4"/>
    </row>
    <row r="434" spans="1:18" ht="13">
      <c r="A434" s="10"/>
      <c r="B434" s="10"/>
      <c r="C434" s="10"/>
      <c r="D434" s="10"/>
      <c r="E434" s="10"/>
      <c r="F434" s="10"/>
      <c r="G434" s="19"/>
      <c r="H434" s="19"/>
      <c r="I434" s="10"/>
      <c r="J434" s="10"/>
      <c r="K434" s="10"/>
      <c r="L434" s="10"/>
      <c r="M434" s="10"/>
      <c r="N434" s="10"/>
      <c r="O434" s="10"/>
      <c r="P434" s="10"/>
      <c r="Q434" s="4"/>
      <c r="R434" s="4"/>
    </row>
    <row r="435" spans="1:18" ht="13">
      <c r="A435" s="10"/>
      <c r="B435" s="10"/>
      <c r="C435" s="10"/>
      <c r="D435" s="10"/>
      <c r="E435" s="10"/>
      <c r="F435" s="10"/>
      <c r="G435" s="19"/>
      <c r="H435" s="19"/>
      <c r="I435" s="10"/>
      <c r="J435" s="10"/>
      <c r="K435" s="10"/>
      <c r="L435" s="10"/>
      <c r="M435" s="10"/>
      <c r="N435" s="10"/>
      <c r="O435" s="10"/>
      <c r="P435" s="10"/>
      <c r="Q435" s="4"/>
      <c r="R435" s="4"/>
    </row>
    <row r="436" spans="1:18" ht="13">
      <c r="A436" s="10"/>
      <c r="B436" s="10"/>
      <c r="C436" s="10"/>
      <c r="D436" s="10"/>
      <c r="E436" s="10"/>
      <c r="F436" s="10"/>
      <c r="G436" s="19"/>
      <c r="H436" s="19"/>
      <c r="I436" s="10"/>
      <c r="J436" s="10"/>
      <c r="K436" s="10"/>
      <c r="L436" s="10"/>
      <c r="M436" s="10"/>
      <c r="N436" s="10"/>
      <c r="O436" s="10"/>
      <c r="P436" s="10"/>
      <c r="Q436" s="4"/>
      <c r="R436" s="4"/>
    </row>
    <row r="437" spans="1:18" ht="13">
      <c r="A437" s="10"/>
      <c r="B437" s="10"/>
      <c r="C437" s="10"/>
      <c r="D437" s="10"/>
      <c r="E437" s="10"/>
      <c r="F437" s="10"/>
      <c r="G437" s="19"/>
      <c r="H437" s="19"/>
      <c r="I437" s="10"/>
      <c r="J437" s="10"/>
      <c r="K437" s="10"/>
      <c r="L437" s="10"/>
      <c r="M437" s="10"/>
      <c r="N437" s="10"/>
      <c r="O437" s="10"/>
      <c r="P437" s="10"/>
      <c r="Q437" s="4"/>
      <c r="R437" s="4"/>
    </row>
    <row r="438" spans="1:18" ht="13">
      <c r="A438" s="10"/>
      <c r="B438" s="10"/>
      <c r="C438" s="10"/>
      <c r="D438" s="10"/>
      <c r="E438" s="10"/>
      <c r="F438" s="10"/>
      <c r="G438" s="19"/>
      <c r="H438" s="19"/>
      <c r="I438" s="10"/>
      <c r="J438" s="10"/>
      <c r="K438" s="10"/>
      <c r="L438" s="10"/>
      <c r="M438" s="10"/>
      <c r="N438" s="10"/>
      <c r="O438" s="10"/>
      <c r="P438" s="10"/>
      <c r="Q438" s="4"/>
      <c r="R438" s="4"/>
    </row>
    <row r="439" spans="1:18" ht="13">
      <c r="A439" s="10"/>
      <c r="B439" s="10"/>
      <c r="C439" s="10"/>
      <c r="D439" s="10"/>
      <c r="E439" s="10"/>
      <c r="F439" s="10"/>
      <c r="G439" s="19"/>
      <c r="H439" s="19"/>
      <c r="I439" s="10"/>
      <c r="J439" s="10"/>
      <c r="K439" s="10"/>
      <c r="L439" s="10"/>
      <c r="M439" s="10"/>
      <c r="N439" s="10"/>
      <c r="O439" s="10"/>
      <c r="P439" s="10"/>
      <c r="Q439" s="4"/>
      <c r="R439" s="4"/>
    </row>
    <row r="440" spans="1:18" ht="13">
      <c r="A440" s="10"/>
      <c r="B440" s="10"/>
      <c r="C440" s="10"/>
      <c r="D440" s="10"/>
      <c r="E440" s="10"/>
      <c r="F440" s="10"/>
      <c r="G440" s="19"/>
      <c r="H440" s="19"/>
      <c r="I440" s="10"/>
      <c r="J440" s="10"/>
      <c r="K440" s="10"/>
      <c r="L440" s="10"/>
      <c r="M440" s="10"/>
      <c r="N440" s="10"/>
      <c r="O440" s="10"/>
      <c r="P440" s="10"/>
      <c r="Q440" s="4"/>
      <c r="R440" s="4"/>
    </row>
    <row r="441" spans="1:18" ht="13">
      <c r="A441" s="10"/>
      <c r="B441" s="10"/>
      <c r="C441" s="10"/>
      <c r="D441" s="10"/>
      <c r="E441" s="10"/>
      <c r="F441" s="10"/>
      <c r="G441" s="19"/>
      <c r="H441" s="19"/>
      <c r="I441" s="10"/>
      <c r="J441" s="10"/>
      <c r="K441" s="10"/>
      <c r="L441" s="10"/>
      <c r="M441" s="10"/>
      <c r="N441" s="10"/>
      <c r="O441" s="10"/>
      <c r="P441" s="10"/>
      <c r="Q441" s="4"/>
      <c r="R441" s="4"/>
    </row>
    <row r="442" spans="1:18" ht="13">
      <c r="A442" s="10"/>
      <c r="B442" s="10"/>
      <c r="C442" s="10"/>
      <c r="D442" s="10"/>
      <c r="E442" s="10"/>
      <c r="F442" s="10"/>
      <c r="G442" s="19"/>
      <c r="H442" s="19"/>
      <c r="I442" s="10"/>
      <c r="J442" s="10"/>
      <c r="K442" s="10"/>
      <c r="L442" s="10"/>
      <c r="M442" s="10"/>
      <c r="N442" s="10"/>
      <c r="O442" s="10"/>
      <c r="P442" s="10"/>
      <c r="Q442" s="4"/>
      <c r="R442" s="4"/>
    </row>
    <row r="443" spans="1:18" ht="13">
      <c r="A443" s="10"/>
      <c r="B443" s="10"/>
      <c r="C443" s="10"/>
      <c r="D443" s="10"/>
      <c r="E443" s="10"/>
      <c r="F443" s="10"/>
      <c r="G443" s="19"/>
      <c r="H443" s="19"/>
      <c r="I443" s="10"/>
      <c r="J443" s="10"/>
      <c r="K443" s="10"/>
      <c r="L443" s="10"/>
      <c r="M443" s="10"/>
      <c r="N443" s="10"/>
      <c r="O443" s="10"/>
      <c r="P443" s="10"/>
      <c r="Q443" s="4"/>
      <c r="R443" s="4"/>
    </row>
    <row r="444" spans="1:18" ht="13">
      <c r="A444" s="10"/>
      <c r="B444" s="10"/>
      <c r="C444" s="10"/>
      <c r="D444" s="10"/>
      <c r="E444" s="10"/>
      <c r="F444" s="10"/>
      <c r="G444" s="19"/>
      <c r="H444" s="19"/>
      <c r="I444" s="10"/>
      <c r="J444" s="10"/>
      <c r="K444" s="10"/>
      <c r="L444" s="10"/>
      <c r="M444" s="10"/>
      <c r="N444" s="10"/>
      <c r="O444" s="10"/>
      <c r="P444" s="10"/>
      <c r="Q444" s="4"/>
      <c r="R444" s="4"/>
    </row>
    <row r="445" spans="1:18" ht="13">
      <c r="A445" s="10"/>
      <c r="B445" s="10"/>
      <c r="C445" s="10"/>
      <c r="D445" s="10"/>
      <c r="E445" s="10"/>
      <c r="F445" s="10"/>
      <c r="G445" s="19"/>
      <c r="H445" s="19"/>
      <c r="I445" s="10"/>
      <c r="J445" s="10"/>
      <c r="K445" s="10"/>
      <c r="L445" s="10"/>
      <c r="M445" s="10"/>
      <c r="N445" s="10"/>
      <c r="O445" s="10"/>
      <c r="P445" s="10"/>
      <c r="Q445" s="4"/>
      <c r="R445" s="4"/>
    </row>
    <row r="446" spans="1:18" ht="13">
      <c r="A446" s="10"/>
      <c r="B446" s="10"/>
      <c r="C446" s="10"/>
      <c r="D446" s="10"/>
      <c r="E446" s="10"/>
      <c r="F446" s="10"/>
      <c r="G446" s="19"/>
      <c r="H446" s="19"/>
      <c r="I446" s="10"/>
      <c r="J446" s="10"/>
      <c r="K446" s="10"/>
      <c r="L446" s="10"/>
      <c r="M446" s="10"/>
      <c r="N446" s="10"/>
      <c r="O446" s="10"/>
      <c r="P446" s="10"/>
      <c r="Q446" s="4"/>
      <c r="R446" s="4"/>
    </row>
    <row r="447" spans="1:18" ht="13">
      <c r="A447" s="10"/>
      <c r="B447" s="10"/>
      <c r="C447" s="10"/>
      <c r="D447" s="10"/>
      <c r="E447" s="10"/>
      <c r="F447" s="10"/>
      <c r="G447" s="19"/>
      <c r="H447" s="19"/>
      <c r="I447" s="10"/>
      <c r="J447" s="10"/>
      <c r="K447" s="10"/>
      <c r="L447" s="10"/>
      <c r="M447" s="10"/>
      <c r="N447" s="10"/>
      <c r="O447" s="10"/>
      <c r="P447" s="10"/>
      <c r="Q447" s="4"/>
      <c r="R447" s="4"/>
    </row>
    <row r="448" spans="1:18" ht="13">
      <c r="A448" s="10"/>
      <c r="B448" s="10"/>
      <c r="C448" s="10"/>
      <c r="D448" s="10"/>
      <c r="E448" s="10"/>
      <c r="F448" s="10"/>
      <c r="G448" s="19"/>
      <c r="H448" s="19"/>
      <c r="I448" s="10"/>
      <c r="J448" s="10"/>
      <c r="K448" s="10"/>
      <c r="L448" s="10"/>
      <c r="M448" s="10"/>
      <c r="N448" s="10"/>
      <c r="O448" s="10"/>
      <c r="P448" s="10"/>
      <c r="Q448" s="4"/>
      <c r="R448" s="4"/>
    </row>
    <row r="449" spans="1:18" ht="13">
      <c r="A449" s="10"/>
      <c r="B449" s="10"/>
      <c r="C449" s="10"/>
      <c r="D449" s="10"/>
      <c r="E449" s="10"/>
      <c r="F449" s="10"/>
      <c r="G449" s="19"/>
      <c r="H449" s="19"/>
      <c r="I449" s="10"/>
      <c r="J449" s="10"/>
      <c r="K449" s="10"/>
      <c r="L449" s="10"/>
      <c r="M449" s="10"/>
      <c r="N449" s="10"/>
      <c r="O449" s="10"/>
      <c r="P449" s="10"/>
      <c r="Q449" s="4"/>
      <c r="R449" s="4"/>
    </row>
    <row r="450" spans="1:18" ht="13">
      <c r="A450" s="10"/>
      <c r="B450" s="10"/>
      <c r="C450" s="10"/>
      <c r="D450" s="10"/>
      <c r="E450" s="10"/>
      <c r="F450" s="10"/>
      <c r="G450" s="19"/>
      <c r="H450" s="19"/>
      <c r="I450" s="10"/>
      <c r="J450" s="10"/>
      <c r="K450" s="10"/>
      <c r="L450" s="10"/>
      <c r="M450" s="10"/>
      <c r="N450" s="10"/>
      <c r="O450" s="10"/>
      <c r="P450" s="10"/>
      <c r="Q450" s="4"/>
      <c r="R450" s="4"/>
    </row>
    <row r="451" spans="1:18" ht="13">
      <c r="A451" s="10"/>
      <c r="B451" s="10"/>
      <c r="C451" s="10"/>
      <c r="D451" s="10"/>
      <c r="E451" s="10"/>
      <c r="F451" s="10"/>
      <c r="G451" s="19"/>
      <c r="H451" s="19"/>
      <c r="I451" s="10"/>
      <c r="J451" s="10"/>
      <c r="K451" s="10"/>
      <c r="L451" s="10"/>
      <c r="M451" s="10"/>
      <c r="N451" s="10"/>
      <c r="O451" s="10"/>
      <c r="P451" s="10"/>
      <c r="Q451" s="4"/>
      <c r="R451" s="4"/>
    </row>
    <row r="452" spans="1:18" ht="13">
      <c r="A452" s="10"/>
      <c r="B452" s="10"/>
      <c r="C452" s="10"/>
      <c r="D452" s="10"/>
      <c r="E452" s="10"/>
      <c r="F452" s="10"/>
      <c r="G452" s="19"/>
      <c r="H452" s="19"/>
      <c r="I452" s="10"/>
      <c r="J452" s="10"/>
      <c r="K452" s="10"/>
      <c r="L452" s="10"/>
      <c r="M452" s="10"/>
      <c r="N452" s="10"/>
      <c r="O452" s="10"/>
      <c r="P452" s="10"/>
      <c r="Q452" s="4"/>
      <c r="R452" s="4"/>
    </row>
    <row r="453" spans="1:18" ht="13">
      <c r="A453" s="10"/>
      <c r="B453" s="10"/>
      <c r="C453" s="10"/>
      <c r="D453" s="10"/>
      <c r="E453" s="10"/>
      <c r="F453" s="10"/>
      <c r="G453" s="19"/>
      <c r="H453" s="19"/>
      <c r="I453" s="10"/>
      <c r="J453" s="10"/>
      <c r="K453" s="10"/>
      <c r="L453" s="10"/>
      <c r="M453" s="10"/>
      <c r="N453" s="10"/>
      <c r="O453" s="10"/>
      <c r="P453" s="10"/>
      <c r="Q453" s="4"/>
      <c r="R453" s="4"/>
    </row>
    <row r="454" spans="1:18" ht="13">
      <c r="A454" s="10"/>
      <c r="B454" s="10"/>
      <c r="C454" s="10"/>
      <c r="D454" s="10"/>
      <c r="E454" s="10"/>
      <c r="F454" s="10"/>
      <c r="G454" s="19"/>
      <c r="H454" s="19"/>
      <c r="I454" s="10"/>
      <c r="J454" s="10"/>
      <c r="K454" s="10"/>
      <c r="L454" s="10"/>
      <c r="M454" s="10"/>
      <c r="N454" s="10"/>
      <c r="O454" s="10"/>
      <c r="P454" s="10"/>
      <c r="Q454" s="4"/>
      <c r="R454" s="4"/>
    </row>
    <row r="455" spans="1:18" ht="13">
      <c r="A455" s="10"/>
      <c r="B455" s="10"/>
      <c r="C455" s="10"/>
      <c r="D455" s="10"/>
      <c r="E455" s="10"/>
      <c r="F455" s="10"/>
      <c r="G455" s="19"/>
      <c r="H455" s="19"/>
      <c r="I455" s="10"/>
      <c r="J455" s="10"/>
      <c r="K455" s="10"/>
      <c r="L455" s="10"/>
      <c r="M455" s="10"/>
      <c r="N455" s="10"/>
      <c r="O455" s="10"/>
      <c r="P455" s="10"/>
      <c r="Q455" s="4"/>
      <c r="R455" s="4"/>
    </row>
    <row r="456" spans="1:18" ht="13">
      <c r="A456" s="10"/>
      <c r="B456" s="10"/>
      <c r="C456" s="10"/>
      <c r="D456" s="10"/>
      <c r="E456" s="10"/>
      <c r="F456" s="10"/>
      <c r="G456" s="19"/>
      <c r="H456" s="19"/>
      <c r="I456" s="10"/>
      <c r="J456" s="10"/>
      <c r="K456" s="10"/>
      <c r="L456" s="10"/>
      <c r="M456" s="10"/>
      <c r="N456" s="10"/>
      <c r="O456" s="10"/>
      <c r="P456" s="10"/>
      <c r="Q456" s="4"/>
      <c r="R456" s="4"/>
    </row>
    <row r="457" spans="1:18" ht="13">
      <c r="A457" s="10"/>
      <c r="B457" s="10"/>
      <c r="C457" s="10"/>
      <c r="D457" s="10"/>
      <c r="E457" s="10"/>
      <c r="F457" s="10"/>
      <c r="G457" s="19"/>
      <c r="H457" s="19"/>
      <c r="I457" s="10"/>
      <c r="J457" s="10"/>
      <c r="K457" s="10"/>
      <c r="L457" s="10"/>
      <c r="M457" s="10"/>
      <c r="N457" s="10"/>
      <c r="O457" s="10"/>
      <c r="P457" s="10"/>
      <c r="Q457" s="4"/>
      <c r="R457" s="4"/>
    </row>
    <row r="458" spans="1:18" ht="13">
      <c r="A458" s="10"/>
      <c r="B458" s="10"/>
      <c r="C458" s="10"/>
      <c r="D458" s="10"/>
      <c r="E458" s="10"/>
      <c r="F458" s="10"/>
      <c r="G458" s="19"/>
      <c r="H458" s="19"/>
      <c r="I458" s="10"/>
      <c r="J458" s="10"/>
      <c r="K458" s="10"/>
      <c r="L458" s="10"/>
      <c r="M458" s="10"/>
      <c r="N458" s="10"/>
      <c r="O458" s="10"/>
      <c r="P458" s="10"/>
      <c r="Q458" s="4"/>
      <c r="R458" s="4"/>
    </row>
    <row r="459" spans="1:18" ht="13">
      <c r="A459" s="10"/>
      <c r="B459" s="10"/>
      <c r="C459" s="10"/>
      <c r="D459" s="10"/>
      <c r="E459" s="10"/>
      <c r="F459" s="10"/>
      <c r="G459" s="19"/>
      <c r="H459" s="19"/>
      <c r="I459" s="10"/>
      <c r="J459" s="10"/>
      <c r="K459" s="10"/>
      <c r="L459" s="10"/>
      <c r="M459" s="10"/>
      <c r="N459" s="10"/>
      <c r="O459" s="10"/>
      <c r="P459" s="10"/>
      <c r="Q459" s="4"/>
      <c r="R459" s="4"/>
    </row>
    <row r="460" spans="1:18" ht="13">
      <c r="A460" s="10"/>
      <c r="B460" s="10"/>
      <c r="C460" s="10"/>
      <c r="D460" s="10"/>
      <c r="E460" s="10"/>
      <c r="F460" s="10"/>
      <c r="G460" s="19"/>
      <c r="H460" s="19"/>
      <c r="I460" s="10"/>
      <c r="J460" s="10"/>
      <c r="K460" s="10"/>
      <c r="L460" s="10"/>
      <c r="M460" s="10"/>
      <c r="N460" s="10"/>
      <c r="O460" s="10"/>
      <c r="P460" s="10"/>
      <c r="Q460" s="4"/>
      <c r="R460" s="4"/>
    </row>
    <row r="461" spans="1:18" ht="13">
      <c r="A461" s="10"/>
      <c r="B461" s="10"/>
      <c r="C461" s="10"/>
      <c r="D461" s="10"/>
      <c r="E461" s="10"/>
      <c r="F461" s="10"/>
      <c r="G461" s="19"/>
      <c r="H461" s="19"/>
      <c r="I461" s="10"/>
      <c r="J461" s="10"/>
      <c r="K461" s="10"/>
      <c r="L461" s="10"/>
      <c r="M461" s="10"/>
      <c r="N461" s="10"/>
      <c r="O461" s="10"/>
      <c r="P461" s="10"/>
      <c r="Q461" s="4"/>
      <c r="R461" s="4"/>
    </row>
    <row r="462" spans="1:18" ht="13">
      <c r="A462" s="10"/>
      <c r="B462" s="10"/>
      <c r="C462" s="10"/>
      <c r="D462" s="10"/>
      <c r="E462" s="10"/>
      <c r="F462" s="10"/>
      <c r="G462" s="19"/>
      <c r="H462" s="19"/>
      <c r="I462" s="10"/>
      <c r="J462" s="10"/>
      <c r="K462" s="10"/>
      <c r="L462" s="10"/>
      <c r="M462" s="10"/>
      <c r="N462" s="10"/>
      <c r="O462" s="10"/>
      <c r="P462" s="10"/>
      <c r="Q462" s="4"/>
      <c r="R462" s="4"/>
    </row>
    <row r="463" spans="1:18" ht="13">
      <c r="A463" s="10"/>
      <c r="B463" s="10"/>
      <c r="C463" s="10"/>
      <c r="D463" s="10"/>
      <c r="E463" s="10"/>
      <c r="F463" s="10"/>
      <c r="G463" s="19"/>
      <c r="H463" s="19"/>
      <c r="I463" s="10"/>
      <c r="J463" s="10"/>
      <c r="K463" s="10"/>
      <c r="L463" s="10"/>
      <c r="M463" s="10"/>
      <c r="N463" s="10"/>
      <c r="O463" s="10"/>
      <c r="P463" s="10"/>
      <c r="Q463" s="4"/>
      <c r="R463" s="4"/>
    </row>
    <row r="464" spans="1:18" ht="13">
      <c r="A464" s="10"/>
      <c r="B464" s="10"/>
      <c r="C464" s="10"/>
      <c r="D464" s="10"/>
      <c r="E464" s="10"/>
      <c r="F464" s="10"/>
      <c r="G464" s="19"/>
      <c r="H464" s="19"/>
      <c r="I464" s="10"/>
      <c r="J464" s="10"/>
      <c r="K464" s="10"/>
      <c r="L464" s="10"/>
      <c r="M464" s="10"/>
      <c r="N464" s="10"/>
      <c r="O464" s="10"/>
      <c r="P464" s="10"/>
      <c r="Q464" s="4"/>
      <c r="R464" s="4"/>
    </row>
    <row r="465" spans="1:18" ht="13">
      <c r="A465" s="10"/>
      <c r="B465" s="10"/>
      <c r="C465" s="10"/>
      <c r="D465" s="10"/>
      <c r="E465" s="10"/>
      <c r="F465" s="10"/>
      <c r="G465" s="19"/>
      <c r="H465" s="19"/>
      <c r="I465" s="10"/>
      <c r="J465" s="10"/>
      <c r="K465" s="10"/>
      <c r="L465" s="10"/>
      <c r="M465" s="10"/>
      <c r="N465" s="10"/>
      <c r="O465" s="10"/>
      <c r="P465" s="10"/>
      <c r="Q465" s="4"/>
      <c r="R465" s="4"/>
    </row>
    <row r="466" spans="1:18" ht="13">
      <c r="A466" s="10"/>
      <c r="B466" s="10"/>
      <c r="C466" s="10"/>
      <c r="D466" s="10"/>
      <c r="E466" s="10"/>
      <c r="F466" s="10"/>
      <c r="G466" s="19"/>
      <c r="H466" s="19"/>
      <c r="I466" s="10"/>
      <c r="J466" s="10"/>
      <c r="K466" s="10"/>
      <c r="L466" s="10"/>
      <c r="M466" s="10"/>
      <c r="N466" s="10"/>
      <c r="O466" s="10"/>
      <c r="P466" s="10"/>
      <c r="Q466" s="4"/>
      <c r="R466" s="4"/>
    </row>
    <row r="467" spans="1:18" ht="13">
      <c r="A467" s="10"/>
      <c r="B467" s="10"/>
      <c r="C467" s="10"/>
      <c r="D467" s="10"/>
      <c r="E467" s="10"/>
      <c r="F467" s="10"/>
      <c r="G467" s="19"/>
      <c r="H467" s="19"/>
      <c r="I467" s="10"/>
      <c r="J467" s="10"/>
      <c r="K467" s="10"/>
      <c r="L467" s="10"/>
      <c r="M467" s="10"/>
      <c r="N467" s="10"/>
      <c r="O467" s="10"/>
      <c r="P467" s="10"/>
      <c r="Q467" s="4"/>
      <c r="R467" s="4"/>
    </row>
    <row r="468" spans="1:18" ht="13">
      <c r="A468" s="10"/>
      <c r="B468" s="10"/>
      <c r="C468" s="10"/>
      <c r="D468" s="10"/>
      <c r="E468" s="10"/>
      <c r="F468" s="10"/>
      <c r="G468" s="19"/>
      <c r="H468" s="19"/>
      <c r="I468" s="10"/>
      <c r="J468" s="10"/>
      <c r="K468" s="10"/>
      <c r="L468" s="10"/>
      <c r="M468" s="10"/>
      <c r="N468" s="10"/>
      <c r="O468" s="10"/>
      <c r="P468" s="10"/>
      <c r="Q468" s="4"/>
      <c r="R468" s="4"/>
    </row>
    <row r="469" spans="1:18" ht="13">
      <c r="A469" s="10"/>
      <c r="B469" s="10"/>
      <c r="C469" s="10"/>
      <c r="D469" s="10"/>
      <c r="E469" s="10"/>
      <c r="F469" s="10"/>
      <c r="G469" s="19"/>
      <c r="H469" s="19"/>
      <c r="I469" s="10"/>
      <c r="J469" s="10"/>
      <c r="K469" s="10"/>
      <c r="L469" s="10"/>
      <c r="M469" s="10"/>
      <c r="N469" s="10"/>
      <c r="O469" s="10"/>
      <c r="P469" s="10"/>
      <c r="Q469" s="4"/>
      <c r="R469" s="4"/>
    </row>
    <row r="470" spans="1:18" ht="13">
      <c r="A470" s="10"/>
      <c r="B470" s="10"/>
      <c r="C470" s="10"/>
      <c r="D470" s="10"/>
      <c r="E470" s="10"/>
      <c r="F470" s="10"/>
      <c r="G470" s="19"/>
      <c r="H470" s="19"/>
      <c r="I470" s="10"/>
      <c r="J470" s="10"/>
      <c r="K470" s="10"/>
      <c r="L470" s="10"/>
      <c r="M470" s="10"/>
      <c r="N470" s="10"/>
      <c r="O470" s="10"/>
      <c r="P470" s="10"/>
      <c r="Q470" s="4"/>
      <c r="R470" s="4"/>
    </row>
    <row r="471" spans="1:18" ht="13">
      <c r="A471" s="10"/>
      <c r="B471" s="10"/>
      <c r="C471" s="10"/>
      <c r="D471" s="10"/>
      <c r="E471" s="10"/>
      <c r="F471" s="10"/>
      <c r="G471" s="19"/>
      <c r="H471" s="19"/>
      <c r="I471" s="10"/>
      <c r="J471" s="10"/>
      <c r="K471" s="10"/>
      <c r="L471" s="10"/>
      <c r="M471" s="10"/>
      <c r="N471" s="10"/>
      <c r="O471" s="10"/>
      <c r="P471" s="10"/>
      <c r="Q471" s="4"/>
      <c r="R471" s="4"/>
    </row>
    <row r="472" spans="1:18" ht="13">
      <c r="A472" s="10"/>
      <c r="B472" s="10"/>
      <c r="C472" s="10"/>
      <c r="D472" s="10"/>
      <c r="E472" s="10"/>
      <c r="F472" s="10"/>
      <c r="G472" s="19"/>
      <c r="H472" s="19"/>
      <c r="I472" s="10"/>
      <c r="J472" s="10"/>
      <c r="K472" s="10"/>
      <c r="L472" s="10"/>
      <c r="M472" s="10"/>
      <c r="N472" s="10"/>
      <c r="O472" s="10"/>
      <c r="P472" s="10"/>
      <c r="Q472" s="4"/>
      <c r="R472" s="4"/>
    </row>
    <row r="473" spans="1:18" ht="13">
      <c r="A473" s="10"/>
      <c r="B473" s="10"/>
      <c r="C473" s="10"/>
      <c r="D473" s="10"/>
      <c r="E473" s="10"/>
      <c r="F473" s="10"/>
      <c r="G473" s="19"/>
      <c r="H473" s="19"/>
      <c r="I473" s="10"/>
      <c r="J473" s="10"/>
      <c r="K473" s="10"/>
      <c r="L473" s="10"/>
      <c r="M473" s="10"/>
      <c r="N473" s="10"/>
      <c r="O473" s="10"/>
      <c r="P473" s="10"/>
      <c r="Q473" s="4"/>
      <c r="R473" s="4"/>
    </row>
    <row r="474" spans="1:18" ht="13">
      <c r="A474" s="10"/>
      <c r="B474" s="10"/>
      <c r="C474" s="10"/>
      <c r="D474" s="10"/>
      <c r="E474" s="10"/>
      <c r="F474" s="10"/>
      <c r="G474" s="19"/>
      <c r="H474" s="19"/>
      <c r="I474" s="10"/>
      <c r="J474" s="10"/>
      <c r="K474" s="10"/>
      <c r="L474" s="10"/>
      <c r="M474" s="10"/>
      <c r="N474" s="10"/>
      <c r="O474" s="10"/>
      <c r="P474" s="10"/>
      <c r="Q474" s="4"/>
      <c r="R474" s="4"/>
    </row>
    <row r="475" spans="1:18" ht="13">
      <c r="A475" s="10"/>
      <c r="B475" s="10"/>
      <c r="C475" s="10"/>
      <c r="D475" s="10"/>
      <c r="E475" s="10"/>
      <c r="F475" s="10"/>
      <c r="G475" s="19"/>
      <c r="H475" s="19"/>
      <c r="I475" s="10"/>
      <c r="J475" s="10"/>
      <c r="K475" s="10"/>
      <c r="L475" s="10"/>
      <c r="M475" s="10"/>
      <c r="N475" s="10"/>
      <c r="O475" s="10"/>
      <c r="P475" s="10"/>
      <c r="Q475" s="4"/>
      <c r="R475" s="4"/>
    </row>
    <row r="476" spans="1:18" ht="13">
      <c r="A476" s="10"/>
      <c r="B476" s="10"/>
      <c r="C476" s="10"/>
      <c r="D476" s="10"/>
      <c r="E476" s="10"/>
      <c r="F476" s="10"/>
      <c r="G476" s="19"/>
      <c r="H476" s="19"/>
      <c r="I476" s="10"/>
      <c r="J476" s="10"/>
      <c r="K476" s="10"/>
      <c r="L476" s="10"/>
      <c r="M476" s="10"/>
      <c r="N476" s="10"/>
      <c r="O476" s="10"/>
      <c r="P476" s="10"/>
      <c r="Q476" s="4"/>
      <c r="R476" s="4"/>
    </row>
    <row r="477" spans="1:18" ht="13">
      <c r="A477" s="10"/>
      <c r="B477" s="10"/>
      <c r="C477" s="10"/>
      <c r="D477" s="10"/>
      <c r="E477" s="10"/>
      <c r="F477" s="10"/>
      <c r="G477" s="19"/>
      <c r="H477" s="19"/>
      <c r="I477" s="10"/>
      <c r="J477" s="10"/>
      <c r="K477" s="10"/>
      <c r="L477" s="10"/>
      <c r="M477" s="10"/>
      <c r="N477" s="10"/>
      <c r="O477" s="10"/>
      <c r="P477" s="10"/>
      <c r="Q477" s="4"/>
      <c r="R477" s="4"/>
    </row>
    <row r="478" spans="1:18" ht="13">
      <c r="A478" s="10"/>
      <c r="B478" s="10"/>
      <c r="C478" s="10"/>
      <c r="D478" s="10"/>
      <c r="E478" s="10"/>
      <c r="F478" s="10"/>
      <c r="G478" s="19"/>
      <c r="H478" s="19"/>
      <c r="I478" s="10"/>
      <c r="J478" s="10"/>
      <c r="K478" s="10"/>
      <c r="L478" s="10"/>
      <c r="M478" s="10"/>
      <c r="N478" s="10"/>
      <c r="O478" s="10"/>
      <c r="P478" s="10"/>
      <c r="Q478" s="4"/>
      <c r="R478" s="4"/>
    </row>
    <row r="479" spans="1:18" ht="13">
      <c r="A479" s="10"/>
      <c r="B479" s="10"/>
      <c r="C479" s="10"/>
      <c r="D479" s="10"/>
      <c r="E479" s="10"/>
      <c r="F479" s="10"/>
      <c r="G479" s="19"/>
      <c r="H479" s="19"/>
      <c r="I479" s="10"/>
      <c r="J479" s="10"/>
      <c r="K479" s="10"/>
      <c r="L479" s="10"/>
      <c r="M479" s="10"/>
      <c r="N479" s="10"/>
      <c r="O479" s="10"/>
      <c r="P479" s="10"/>
      <c r="Q479" s="4"/>
      <c r="R479" s="4"/>
    </row>
    <row r="480" spans="1:18" ht="13">
      <c r="A480" s="10"/>
      <c r="B480" s="10"/>
      <c r="C480" s="10"/>
      <c r="D480" s="10"/>
      <c r="E480" s="10"/>
      <c r="F480" s="10"/>
      <c r="G480" s="19"/>
      <c r="H480" s="19"/>
      <c r="I480" s="10"/>
      <c r="J480" s="10"/>
      <c r="K480" s="10"/>
      <c r="L480" s="10"/>
      <c r="M480" s="10"/>
      <c r="N480" s="10"/>
      <c r="O480" s="10"/>
      <c r="P480" s="10"/>
      <c r="Q480" s="4"/>
      <c r="R480" s="4"/>
    </row>
    <row r="481" spans="1:18" ht="13">
      <c r="A481" s="10"/>
      <c r="B481" s="10"/>
      <c r="C481" s="10"/>
      <c r="D481" s="10"/>
      <c r="E481" s="10"/>
      <c r="F481" s="10"/>
      <c r="G481" s="19"/>
      <c r="H481" s="19"/>
      <c r="I481" s="10"/>
      <c r="J481" s="10"/>
      <c r="K481" s="10"/>
      <c r="L481" s="10"/>
      <c r="M481" s="10"/>
      <c r="N481" s="10"/>
      <c r="O481" s="10"/>
      <c r="P481" s="10"/>
      <c r="Q481" s="4"/>
      <c r="R481" s="4"/>
    </row>
    <row r="482" spans="1:18" ht="13">
      <c r="A482" s="10"/>
      <c r="B482" s="10"/>
      <c r="C482" s="10"/>
      <c r="D482" s="10"/>
      <c r="E482" s="10"/>
      <c r="F482" s="10"/>
      <c r="G482" s="19"/>
      <c r="H482" s="19"/>
      <c r="I482" s="10"/>
      <c r="J482" s="10"/>
      <c r="K482" s="10"/>
      <c r="L482" s="10"/>
      <c r="M482" s="10"/>
      <c r="N482" s="10"/>
      <c r="O482" s="10"/>
      <c r="P482" s="10"/>
      <c r="Q482" s="4"/>
      <c r="R482" s="4"/>
    </row>
    <row r="483" spans="1:18" ht="13">
      <c r="A483" s="10"/>
      <c r="B483" s="10"/>
      <c r="C483" s="10"/>
      <c r="D483" s="10"/>
      <c r="E483" s="10"/>
      <c r="F483" s="10"/>
      <c r="G483" s="19"/>
      <c r="H483" s="19"/>
      <c r="I483" s="10"/>
      <c r="J483" s="10"/>
      <c r="K483" s="10"/>
      <c r="L483" s="10"/>
      <c r="M483" s="10"/>
      <c r="N483" s="10"/>
      <c r="O483" s="10"/>
      <c r="P483" s="10"/>
      <c r="Q483" s="4"/>
      <c r="R483" s="4"/>
    </row>
    <row r="484" spans="1:18" ht="13">
      <c r="A484" s="10"/>
      <c r="B484" s="10"/>
      <c r="C484" s="10"/>
      <c r="D484" s="10"/>
      <c r="E484" s="10"/>
      <c r="F484" s="10"/>
      <c r="G484" s="19"/>
      <c r="H484" s="19"/>
      <c r="I484" s="10"/>
      <c r="J484" s="10"/>
      <c r="K484" s="10"/>
      <c r="L484" s="10"/>
      <c r="M484" s="10"/>
      <c r="N484" s="10"/>
      <c r="O484" s="10"/>
      <c r="P484" s="10"/>
      <c r="Q484" s="4"/>
      <c r="R484" s="4"/>
    </row>
    <row r="485" spans="1:18" ht="13">
      <c r="A485" s="10"/>
      <c r="B485" s="10"/>
      <c r="C485" s="10"/>
      <c r="D485" s="10"/>
      <c r="E485" s="10"/>
      <c r="F485" s="10"/>
      <c r="G485" s="19"/>
      <c r="H485" s="19"/>
      <c r="I485" s="10"/>
      <c r="J485" s="10"/>
      <c r="K485" s="10"/>
      <c r="L485" s="10"/>
      <c r="M485" s="10"/>
      <c r="N485" s="10"/>
      <c r="O485" s="10"/>
      <c r="P485" s="10"/>
      <c r="Q485" s="4"/>
      <c r="R485" s="4"/>
    </row>
    <row r="486" spans="1:18" ht="13">
      <c r="A486" s="10"/>
      <c r="B486" s="10"/>
      <c r="C486" s="10"/>
      <c r="D486" s="10"/>
      <c r="E486" s="10"/>
      <c r="F486" s="10"/>
      <c r="G486" s="19"/>
      <c r="H486" s="19"/>
      <c r="I486" s="10"/>
      <c r="J486" s="10"/>
      <c r="K486" s="10"/>
      <c r="L486" s="10"/>
      <c r="M486" s="10"/>
      <c r="N486" s="10"/>
      <c r="O486" s="10"/>
      <c r="P486" s="10"/>
      <c r="Q486" s="4"/>
      <c r="R486" s="4"/>
    </row>
    <row r="487" spans="1:18" ht="13">
      <c r="A487" s="10"/>
      <c r="B487" s="10"/>
      <c r="C487" s="10"/>
      <c r="D487" s="10"/>
      <c r="E487" s="10"/>
      <c r="F487" s="10"/>
      <c r="G487" s="19"/>
      <c r="H487" s="19"/>
      <c r="I487" s="10"/>
      <c r="J487" s="10"/>
      <c r="K487" s="10"/>
      <c r="L487" s="10"/>
      <c r="M487" s="10"/>
      <c r="N487" s="10"/>
      <c r="O487" s="10"/>
      <c r="P487" s="10"/>
      <c r="Q487" s="4"/>
      <c r="R487" s="4"/>
    </row>
    <row r="488" spans="1:18" ht="13">
      <c r="A488" s="10"/>
      <c r="B488" s="10"/>
      <c r="C488" s="10"/>
      <c r="D488" s="10"/>
      <c r="E488" s="10"/>
      <c r="F488" s="10"/>
      <c r="G488" s="19"/>
      <c r="H488" s="19"/>
      <c r="I488" s="10"/>
      <c r="J488" s="10"/>
      <c r="K488" s="10"/>
      <c r="L488" s="10"/>
      <c r="M488" s="10"/>
      <c r="N488" s="10"/>
      <c r="O488" s="10"/>
      <c r="P488" s="10"/>
      <c r="Q488" s="4"/>
      <c r="R488" s="4"/>
    </row>
    <row r="489" spans="1:18" ht="13">
      <c r="A489" s="10"/>
      <c r="B489" s="10"/>
      <c r="C489" s="10"/>
      <c r="D489" s="10"/>
      <c r="E489" s="10"/>
      <c r="F489" s="10"/>
      <c r="G489" s="19"/>
      <c r="H489" s="19"/>
      <c r="I489" s="10"/>
      <c r="J489" s="10"/>
      <c r="K489" s="10"/>
      <c r="L489" s="10"/>
      <c r="M489" s="10"/>
      <c r="N489" s="10"/>
      <c r="O489" s="10"/>
      <c r="P489" s="10"/>
      <c r="Q489" s="4"/>
      <c r="R489" s="4"/>
    </row>
    <row r="490" spans="1:18" ht="13">
      <c r="A490" s="10"/>
      <c r="B490" s="10"/>
      <c r="C490" s="10"/>
      <c r="D490" s="10"/>
      <c r="E490" s="10"/>
      <c r="F490" s="10"/>
      <c r="G490" s="19"/>
      <c r="H490" s="19"/>
      <c r="I490" s="10"/>
      <c r="J490" s="10"/>
      <c r="K490" s="10"/>
      <c r="L490" s="10"/>
      <c r="M490" s="10"/>
      <c r="N490" s="10"/>
      <c r="O490" s="10"/>
      <c r="P490" s="10"/>
      <c r="Q490" s="4"/>
      <c r="R490" s="4"/>
    </row>
    <row r="491" spans="1:18" ht="13">
      <c r="A491" s="10"/>
      <c r="B491" s="10"/>
      <c r="C491" s="10"/>
      <c r="D491" s="10"/>
      <c r="E491" s="10"/>
      <c r="F491" s="10"/>
      <c r="G491" s="19"/>
      <c r="H491" s="19"/>
      <c r="I491" s="10"/>
      <c r="J491" s="10"/>
      <c r="K491" s="10"/>
      <c r="L491" s="10"/>
      <c r="M491" s="10"/>
      <c r="N491" s="10"/>
      <c r="O491" s="10"/>
      <c r="P491" s="10"/>
      <c r="Q491" s="4"/>
      <c r="R491" s="4"/>
    </row>
    <row r="492" spans="1:18" ht="13">
      <c r="A492" s="10"/>
      <c r="B492" s="10"/>
      <c r="C492" s="10"/>
      <c r="D492" s="10"/>
      <c r="E492" s="10"/>
      <c r="F492" s="10"/>
      <c r="G492" s="19"/>
      <c r="H492" s="19"/>
      <c r="I492" s="10"/>
      <c r="J492" s="10"/>
      <c r="K492" s="10"/>
      <c r="L492" s="10"/>
      <c r="M492" s="10"/>
      <c r="N492" s="10"/>
      <c r="O492" s="10"/>
      <c r="P492" s="10"/>
      <c r="Q492" s="4"/>
      <c r="R492" s="4"/>
    </row>
    <row r="493" spans="1:18" ht="13">
      <c r="A493" s="10"/>
      <c r="B493" s="10"/>
      <c r="C493" s="10"/>
      <c r="D493" s="10"/>
      <c r="E493" s="10"/>
      <c r="F493" s="10"/>
      <c r="G493" s="19"/>
      <c r="H493" s="19"/>
      <c r="I493" s="10"/>
      <c r="J493" s="10"/>
      <c r="K493" s="10"/>
      <c r="L493" s="10"/>
      <c r="M493" s="10"/>
      <c r="N493" s="10"/>
      <c r="O493" s="10"/>
      <c r="P493" s="10"/>
      <c r="Q493" s="4"/>
      <c r="R493" s="4"/>
    </row>
    <row r="494" spans="1:18" ht="13">
      <c r="A494" s="10"/>
      <c r="B494" s="10"/>
      <c r="C494" s="10"/>
      <c r="D494" s="10"/>
      <c r="E494" s="10"/>
      <c r="F494" s="10"/>
      <c r="G494" s="19"/>
      <c r="H494" s="19"/>
      <c r="I494" s="10"/>
      <c r="J494" s="10"/>
      <c r="K494" s="10"/>
      <c r="L494" s="10"/>
      <c r="M494" s="10"/>
      <c r="N494" s="10"/>
      <c r="O494" s="10"/>
      <c r="P494" s="10"/>
      <c r="Q494" s="4"/>
      <c r="R494" s="4"/>
    </row>
    <row r="495" spans="1:18" ht="13">
      <c r="A495" s="10"/>
      <c r="B495" s="10"/>
      <c r="C495" s="10"/>
      <c r="D495" s="10"/>
      <c r="E495" s="10"/>
      <c r="F495" s="10"/>
      <c r="G495" s="19"/>
      <c r="H495" s="19"/>
      <c r="I495" s="10"/>
      <c r="J495" s="10"/>
      <c r="K495" s="10"/>
      <c r="L495" s="10"/>
      <c r="M495" s="10"/>
      <c r="N495" s="10"/>
      <c r="O495" s="10"/>
      <c r="P495" s="10"/>
      <c r="Q495" s="4"/>
      <c r="R495" s="4"/>
    </row>
    <row r="496" spans="1:18" ht="13">
      <c r="A496" s="10"/>
      <c r="B496" s="10"/>
      <c r="C496" s="10"/>
      <c r="D496" s="10"/>
      <c r="E496" s="10"/>
      <c r="F496" s="10"/>
      <c r="G496" s="19"/>
      <c r="H496" s="19"/>
      <c r="I496" s="10"/>
      <c r="J496" s="10"/>
      <c r="K496" s="10"/>
      <c r="L496" s="10"/>
      <c r="M496" s="10"/>
      <c r="N496" s="10"/>
      <c r="O496" s="10"/>
      <c r="P496" s="10"/>
      <c r="Q496" s="4"/>
      <c r="R496" s="4"/>
    </row>
    <row r="497" spans="1:18" ht="13">
      <c r="A497" s="10"/>
      <c r="B497" s="10"/>
      <c r="C497" s="10"/>
      <c r="D497" s="10"/>
      <c r="E497" s="10"/>
      <c r="F497" s="10"/>
      <c r="G497" s="19"/>
      <c r="H497" s="19"/>
      <c r="I497" s="10"/>
      <c r="J497" s="10"/>
      <c r="K497" s="10"/>
      <c r="L497" s="10"/>
      <c r="M497" s="10"/>
      <c r="N497" s="10"/>
      <c r="O497" s="10"/>
      <c r="P497" s="10"/>
      <c r="Q497" s="4"/>
      <c r="R497" s="4"/>
    </row>
    <row r="498" spans="1:18" ht="13">
      <c r="A498" s="10"/>
      <c r="B498" s="10"/>
      <c r="C498" s="10"/>
      <c r="D498" s="10"/>
      <c r="E498" s="10"/>
      <c r="F498" s="10"/>
      <c r="G498" s="19"/>
      <c r="H498" s="19"/>
      <c r="I498" s="10"/>
      <c r="J498" s="10"/>
      <c r="K498" s="10"/>
      <c r="L498" s="10"/>
      <c r="M498" s="10"/>
      <c r="N498" s="10"/>
      <c r="O498" s="10"/>
      <c r="P498" s="10"/>
      <c r="Q498" s="4"/>
      <c r="R498" s="4"/>
    </row>
    <row r="499" spans="1:18" ht="13">
      <c r="A499" s="10"/>
      <c r="B499" s="10"/>
      <c r="C499" s="10"/>
      <c r="D499" s="10"/>
      <c r="E499" s="10"/>
      <c r="F499" s="10"/>
      <c r="G499" s="19"/>
      <c r="H499" s="19"/>
      <c r="I499" s="10"/>
      <c r="J499" s="10"/>
      <c r="K499" s="10"/>
      <c r="L499" s="10"/>
      <c r="M499" s="10"/>
      <c r="N499" s="10"/>
      <c r="O499" s="10"/>
      <c r="P499" s="10"/>
      <c r="Q499" s="4"/>
      <c r="R499" s="4"/>
    </row>
    <row r="500" spans="1:18" ht="13">
      <c r="A500" s="10"/>
      <c r="B500" s="10"/>
      <c r="C500" s="10"/>
      <c r="D500" s="10"/>
      <c r="E500" s="10"/>
      <c r="F500" s="10"/>
      <c r="G500" s="19"/>
      <c r="H500" s="19"/>
      <c r="I500" s="10"/>
      <c r="J500" s="10"/>
      <c r="K500" s="10"/>
      <c r="L500" s="10"/>
      <c r="M500" s="10"/>
      <c r="N500" s="10"/>
      <c r="O500" s="10"/>
      <c r="P500" s="10"/>
      <c r="Q500" s="4"/>
      <c r="R500" s="4"/>
    </row>
    <row r="501" spans="1:18" ht="13">
      <c r="A501" s="10"/>
      <c r="B501" s="10"/>
      <c r="C501" s="10"/>
      <c r="D501" s="10"/>
      <c r="E501" s="10"/>
      <c r="F501" s="10"/>
      <c r="G501" s="19"/>
      <c r="H501" s="19"/>
      <c r="I501" s="10"/>
      <c r="J501" s="10"/>
      <c r="K501" s="10"/>
      <c r="L501" s="10"/>
      <c r="M501" s="10"/>
      <c r="N501" s="10"/>
      <c r="O501" s="10"/>
      <c r="P501" s="10"/>
      <c r="Q501" s="4"/>
      <c r="R501" s="4"/>
    </row>
    <row r="502" spans="1:18" ht="13">
      <c r="A502" s="10"/>
      <c r="B502" s="10"/>
      <c r="C502" s="10"/>
      <c r="D502" s="10"/>
      <c r="E502" s="10"/>
      <c r="F502" s="10"/>
      <c r="G502" s="19"/>
      <c r="H502" s="19"/>
      <c r="I502" s="10"/>
      <c r="J502" s="10"/>
      <c r="K502" s="10"/>
      <c r="L502" s="10"/>
      <c r="M502" s="10"/>
      <c r="N502" s="10"/>
      <c r="O502" s="10"/>
      <c r="P502" s="10"/>
      <c r="Q502" s="4"/>
      <c r="R502" s="4"/>
    </row>
    <row r="503" spans="1:18" ht="13">
      <c r="A503" s="10"/>
      <c r="B503" s="10"/>
      <c r="C503" s="10"/>
      <c r="D503" s="10"/>
      <c r="E503" s="10"/>
      <c r="F503" s="10"/>
      <c r="G503" s="19"/>
      <c r="H503" s="19"/>
      <c r="I503" s="10"/>
      <c r="J503" s="10"/>
      <c r="K503" s="10"/>
      <c r="L503" s="10"/>
      <c r="M503" s="10"/>
      <c r="N503" s="10"/>
      <c r="O503" s="10"/>
      <c r="P503" s="10"/>
      <c r="Q503" s="4"/>
      <c r="R503" s="4"/>
    </row>
    <row r="504" spans="1:18" ht="13">
      <c r="A504" s="10"/>
      <c r="B504" s="10"/>
      <c r="C504" s="10"/>
      <c r="D504" s="10"/>
      <c r="E504" s="10"/>
      <c r="F504" s="10"/>
      <c r="G504" s="19"/>
      <c r="H504" s="19"/>
      <c r="I504" s="10"/>
      <c r="J504" s="10"/>
      <c r="K504" s="10"/>
      <c r="L504" s="10"/>
      <c r="M504" s="10"/>
      <c r="N504" s="10"/>
      <c r="O504" s="10"/>
      <c r="P504" s="10"/>
      <c r="Q504" s="4"/>
      <c r="R504" s="4"/>
    </row>
    <row r="505" spans="1:18" ht="13">
      <c r="A505" s="10"/>
      <c r="B505" s="10"/>
      <c r="C505" s="10"/>
      <c r="D505" s="10"/>
      <c r="E505" s="10"/>
      <c r="F505" s="10"/>
      <c r="G505" s="19"/>
      <c r="H505" s="19"/>
      <c r="I505" s="10"/>
      <c r="J505" s="10"/>
      <c r="K505" s="10"/>
      <c r="L505" s="10"/>
      <c r="M505" s="10"/>
      <c r="N505" s="10"/>
      <c r="O505" s="10"/>
      <c r="P505" s="10"/>
      <c r="Q505" s="4"/>
      <c r="R505" s="4"/>
    </row>
    <row r="506" spans="1:18" ht="13">
      <c r="A506" s="10"/>
      <c r="B506" s="10"/>
      <c r="C506" s="10"/>
      <c r="D506" s="10"/>
      <c r="E506" s="10"/>
      <c r="F506" s="10"/>
      <c r="G506" s="19"/>
      <c r="H506" s="19"/>
      <c r="I506" s="10"/>
      <c r="J506" s="10"/>
      <c r="K506" s="10"/>
      <c r="L506" s="10"/>
      <c r="M506" s="10"/>
      <c r="N506" s="10"/>
      <c r="O506" s="10"/>
      <c r="P506" s="10"/>
      <c r="Q506" s="4"/>
      <c r="R506" s="4"/>
    </row>
    <row r="507" spans="1:18" ht="13">
      <c r="A507" s="10"/>
      <c r="B507" s="10"/>
      <c r="C507" s="10"/>
      <c r="D507" s="10"/>
      <c r="E507" s="10"/>
      <c r="F507" s="10"/>
      <c r="G507" s="19"/>
      <c r="H507" s="19"/>
      <c r="I507" s="10"/>
      <c r="J507" s="10"/>
      <c r="K507" s="10"/>
      <c r="L507" s="10"/>
      <c r="M507" s="10"/>
      <c r="N507" s="10"/>
      <c r="O507" s="10"/>
      <c r="P507" s="10"/>
      <c r="Q507" s="4"/>
      <c r="R507" s="4"/>
    </row>
    <row r="508" spans="1:18" ht="13">
      <c r="A508" s="10"/>
      <c r="B508" s="10"/>
      <c r="C508" s="10"/>
      <c r="D508" s="10"/>
      <c r="E508" s="10"/>
      <c r="F508" s="10"/>
      <c r="G508" s="19"/>
      <c r="H508" s="19"/>
      <c r="I508" s="10"/>
      <c r="J508" s="10"/>
      <c r="K508" s="10"/>
      <c r="L508" s="10"/>
      <c r="M508" s="10"/>
      <c r="N508" s="10"/>
      <c r="O508" s="10"/>
      <c r="P508" s="10"/>
      <c r="Q508" s="4"/>
      <c r="R508" s="4"/>
    </row>
    <row r="509" spans="1:18" ht="13">
      <c r="A509" s="10"/>
      <c r="B509" s="10"/>
      <c r="C509" s="10"/>
      <c r="D509" s="10"/>
      <c r="E509" s="10"/>
      <c r="F509" s="10"/>
      <c r="G509" s="19"/>
      <c r="H509" s="19"/>
      <c r="I509" s="10"/>
      <c r="J509" s="10"/>
      <c r="K509" s="10"/>
      <c r="L509" s="10"/>
      <c r="M509" s="10"/>
      <c r="N509" s="10"/>
      <c r="O509" s="10"/>
      <c r="P509" s="10"/>
      <c r="Q509" s="4"/>
      <c r="R509" s="4"/>
    </row>
    <row r="510" spans="1:18" ht="13">
      <c r="A510" s="10"/>
      <c r="B510" s="10"/>
      <c r="C510" s="10"/>
      <c r="D510" s="10"/>
      <c r="E510" s="10"/>
      <c r="F510" s="10"/>
      <c r="G510" s="19"/>
      <c r="H510" s="19"/>
      <c r="I510" s="10"/>
      <c r="J510" s="10"/>
      <c r="K510" s="10"/>
      <c r="L510" s="10"/>
      <c r="M510" s="10"/>
      <c r="N510" s="10"/>
      <c r="O510" s="10"/>
      <c r="P510" s="10"/>
      <c r="Q510" s="4"/>
      <c r="R510" s="4"/>
    </row>
    <row r="511" spans="1:18" ht="13">
      <c r="A511" s="10"/>
      <c r="B511" s="10"/>
      <c r="C511" s="10"/>
      <c r="D511" s="10"/>
      <c r="E511" s="10"/>
      <c r="F511" s="10"/>
      <c r="G511" s="19"/>
      <c r="H511" s="19"/>
      <c r="I511" s="10"/>
      <c r="J511" s="10"/>
      <c r="K511" s="10"/>
      <c r="L511" s="10"/>
      <c r="M511" s="10"/>
      <c r="N511" s="10"/>
      <c r="O511" s="10"/>
      <c r="P511" s="10"/>
      <c r="Q511" s="4"/>
      <c r="R511" s="4"/>
    </row>
    <row r="512" spans="1:18" ht="13">
      <c r="A512" s="10"/>
      <c r="B512" s="10"/>
      <c r="C512" s="10"/>
      <c r="D512" s="10"/>
      <c r="E512" s="10"/>
      <c r="F512" s="10"/>
      <c r="G512" s="19"/>
      <c r="H512" s="19"/>
      <c r="I512" s="10"/>
      <c r="J512" s="10"/>
      <c r="K512" s="10"/>
      <c r="L512" s="10"/>
      <c r="M512" s="10"/>
      <c r="N512" s="10"/>
      <c r="O512" s="10"/>
      <c r="P512" s="10"/>
      <c r="Q512" s="4"/>
      <c r="R512" s="4"/>
    </row>
    <row r="513" spans="1:18" ht="13">
      <c r="A513" s="10"/>
      <c r="B513" s="10"/>
      <c r="C513" s="10"/>
      <c r="D513" s="10"/>
      <c r="E513" s="10"/>
      <c r="F513" s="10"/>
      <c r="G513" s="19"/>
      <c r="H513" s="19"/>
      <c r="I513" s="10"/>
      <c r="J513" s="10"/>
      <c r="K513" s="10"/>
      <c r="L513" s="10"/>
      <c r="M513" s="10"/>
      <c r="N513" s="10"/>
      <c r="O513" s="10"/>
      <c r="P513" s="10"/>
      <c r="Q513" s="4"/>
      <c r="R513" s="4"/>
    </row>
    <row r="514" spans="1:18" ht="13">
      <c r="A514" s="10"/>
      <c r="B514" s="10"/>
      <c r="C514" s="10"/>
      <c r="D514" s="10"/>
      <c r="E514" s="10"/>
      <c r="F514" s="10"/>
      <c r="G514" s="19"/>
      <c r="H514" s="19"/>
      <c r="I514" s="10"/>
      <c r="J514" s="10"/>
      <c r="K514" s="10"/>
      <c r="L514" s="10"/>
      <c r="M514" s="10"/>
      <c r="N514" s="10"/>
      <c r="O514" s="10"/>
      <c r="P514" s="10"/>
      <c r="Q514" s="4"/>
      <c r="R514" s="4"/>
    </row>
    <row r="515" spans="1:18" ht="13">
      <c r="A515" s="10"/>
      <c r="B515" s="10"/>
      <c r="C515" s="10"/>
      <c r="D515" s="10"/>
      <c r="E515" s="10"/>
      <c r="F515" s="10"/>
      <c r="G515" s="19"/>
      <c r="H515" s="19"/>
      <c r="I515" s="10"/>
      <c r="J515" s="10"/>
      <c r="K515" s="10"/>
      <c r="L515" s="10"/>
      <c r="M515" s="10"/>
      <c r="N515" s="10"/>
      <c r="O515" s="10"/>
      <c r="P515" s="10"/>
      <c r="Q515" s="4"/>
      <c r="R515" s="4"/>
    </row>
    <row r="516" spans="1:18" ht="13">
      <c r="A516" s="10"/>
      <c r="B516" s="10"/>
      <c r="C516" s="10"/>
      <c r="D516" s="10"/>
      <c r="E516" s="10"/>
      <c r="F516" s="10"/>
      <c r="G516" s="19"/>
      <c r="H516" s="19"/>
      <c r="I516" s="10"/>
      <c r="J516" s="10"/>
      <c r="K516" s="10"/>
      <c r="L516" s="10"/>
      <c r="M516" s="10"/>
      <c r="N516" s="10"/>
      <c r="O516" s="10"/>
      <c r="P516" s="10"/>
      <c r="Q516" s="4"/>
      <c r="R516" s="4"/>
    </row>
    <row r="517" spans="1:18" ht="13">
      <c r="A517" s="10"/>
      <c r="B517" s="10"/>
      <c r="C517" s="10"/>
      <c r="D517" s="10"/>
      <c r="E517" s="10"/>
      <c r="F517" s="10"/>
      <c r="G517" s="19"/>
      <c r="H517" s="19"/>
      <c r="I517" s="10"/>
      <c r="J517" s="10"/>
      <c r="K517" s="10"/>
      <c r="L517" s="10"/>
      <c r="M517" s="10"/>
      <c r="N517" s="10"/>
      <c r="O517" s="10"/>
      <c r="P517" s="10"/>
      <c r="Q517" s="4"/>
      <c r="R517" s="4"/>
    </row>
    <row r="518" spans="1:18" ht="13">
      <c r="A518" s="10"/>
      <c r="B518" s="10"/>
      <c r="C518" s="10"/>
      <c r="D518" s="10"/>
      <c r="E518" s="10"/>
      <c r="F518" s="10"/>
      <c r="G518" s="19"/>
      <c r="H518" s="19"/>
      <c r="I518" s="10"/>
      <c r="J518" s="10"/>
      <c r="K518" s="10"/>
      <c r="L518" s="10"/>
      <c r="M518" s="10"/>
      <c r="N518" s="10"/>
      <c r="O518" s="10"/>
      <c r="P518" s="10"/>
      <c r="Q518" s="4"/>
      <c r="R518" s="4"/>
    </row>
    <row r="519" spans="1:18" ht="13">
      <c r="A519" s="10"/>
      <c r="B519" s="10"/>
      <c r="C519" s="10"/>
      <c r="D519" s="10"/>
      <c r="E519" s="10"/>
      <c r="F519" s="10"/>
      <c r="G519" s="19"/>
      <c r="H519" s="19"/>
      <c r="I519" s="10"/>
      <c r="J519" s="10"/>
      <c r="K519" s="10"/>
      <c r="L519" s="10"/>
      <c r="M519" s="10"/>
      <c r="N519" s="10"/>
      <c r="O519" s="10"/>
      <c r="P519" s="10"/>
      <c r="Q519" s="4"/>
      <c r="R519" s="4"/>
    </row>
    <row r="520" spans="1:18" ht="13">
      <c r="A520" s="10"/>
      <c r="B520" s="10"/>
      <c r="C520" s="10"/>
      <c r="D520" s="10"/>
      <c r="E520" s="10"/>
      <c r="F520" s="10"/>
      <c r="G520" s="19"/>
      <c r="H520" s="19"/>
      <c r="I520" s="10"/>
      <c r="J520" s="10"/>
      <c r="K520" s="10"/>
      <c r="L520" s="10"/>
      <c r="M520" s="10"/>
      <c r="N520" s="10"/>
      <c r="O520" s="10"/>
      <c r="P520" s="10"/>
      <c r="Q520" s="4"/>
      <c r="R520" s="4"/>
    </row>
    <row r="521" spans="1:18" ht="13">
      <c r="A521" s="10"/>
      <c r="B521" s="10"/>
      <c r="C521" s="10"/>
      <c r="D521" s="10"/>
      <c r="E521" s="10"/>
      <c r="F521" s="10"/>
      <c r="G521" s="19"/>
      <c r="H521" s="19"/>
      <c r="I521" s="10"/>
      <c r="J521" s="10"/>
      <c r="K521" s="10"/>
      <c r="L521" s="10"/>
      <c r="M521" s="10"/>
      <c r="N521" s="10"/>
      <c r="O521" s="10"/>
      <c r="P521" s="10"/>
      <c r="Q521" s="4"/>
      <c r="R521" s="4"/>
    </row>
    <row r="522" spans="1:18" ht="13">
      <c r="A522" s="10"/>
      <c r="B522" s="10"/>
      <c r="C522" s="10"/>
      <c r="D522" s="10"/>
      <c r="E522" s="10"/>
      <c r="F522" s="10"/>
      <c r="G522" s="19"/>
      <c r="H522" s="19"/>
      <c r="I522" s="10"/>
      <c r="J522" s="10"/>
      <c r="K522" s="10"/>
      <c r="L522" s="10"/>
      <c r="M522" s="10"/>
      <c r="N522" s="10"/>
      <c r="O522" s="10"/>
      <c r="P522" s="10"/>
      <c r="Q522" s="4"/>
      <c r="R522" s="4"/>
    </row>
    <row r="523" spans="1:18" ht="13">
      <c r="A523" s="10"/>
      <c r="B523" s="10"/>
      <c r="C523" s="10"/>
      <c r="D523" s="10"/>
      <c r="E523" s="10"/>
      <c r="F523" s="10"/>
      <c r="G523" s="19"/>
      <c r="H523" s="19"/>
      <c r="I523" s="10"/>
      <c r="J523" s="10"/>
      <c r="K523" s="10"/>
      <c r="L523" s="10"/>
      <c r="M523" s="10"/>
      <c r="N523" s="10"/>
      <c r="O523" s="10"/>
      <c r="P523" s="10"/>
      <c r="Q523" s="4"/>
      <c r="R523" s="4"/>
    </row>
    <row r="524" spans="1:18" ht="13">
      <c r="A524" s="10"/>
      <c r="B524" s="10"/>
      <c r="C524" s="10"/>
      <c r="D524" s="10"/>
      <c r="E524" s="10"/>
      <c r="F524" s="10"/>
      <c r="G524" s="19"/>
      <c r="H524" s="19"/>
      <c r="I524" s="10"/>
      <c r="J524" s="10"/>
      <c r="K524" s="10"/>
      <c r="L524" s="10"/>
      <c r="M524" s="10"/>
      <c r="N524" s="10"/>
      <c r="O524" s="10"/>
      <c r="P524" s="10"/>
      <c r="Q524" s="4"/>
      <c r="R524" s="4"/>
    </row>
    <row r="525" spans="1:18" ht="13">
      <c r="A525" s="10"/>
      <c r="B525" s="10"/>
      <c r="C525" s="10"/>
      <c r="D525" s="10"/>
      <c r="E525" s="10"/>
      <c r="F525" s="10"/>
      <c r="G525" s="19"/>
      <c r="H525" s="19"/>
      <c r="I525" s="10"/>
      <c r="J525" s="10"/>
      <c r="K525" s="10"/>
      <c r="L525" s="10"/>
      <c r="M525" s="10"/>
      <c r="N525" s="10"/>
      <c r="O525" s="10"/>
      <c r="P525" s="10"/>
      <c r="Q525" s="4"/>
      <c r="R525" s="4"/>
    </row>
    <row r="526" spans="1:18" ht="13">
      <c r="A526" s="10"/>
      <c r="B526" s="10"/>
      <c r="C526" s="10"/>
      <c r="D526" s="10"/>
      <c r="E526" s="10"/>
      <c r="F526" s="10"/>
      <c r="G526" s="19"/>
      <c r="H526" s="19"/>
      <c r="I526" s="10"/>
      <c r="J526" s="10"/>
      <c r="K526" s="10"/>
      <c r="L526" s="10"/>
      <c r="M526" s="10"/>
      <c r="N526" s="10"/>
      <c r="O526" s="10"/>
      <c r="P526" s="10"/>
      <c r="Q526" s="4"/>
      <c r="R526" s="4"/>
    </row>
    <row r="527" spans="1:18" ht="13">
      <c r="A527" s="10"/>
      <c r="B527" s="10"/>
      <c r="C527" s="10"/>
      <c r="D527" s="10"/>
      <c r="E527" s="10"/>
      <c r="F527" s="10"/>
      <c r="G527" s="19"/>
      <c r="H527" s="19"/>
      <c r="I527" s="10"/>
      <c r="J527" s="10"/>
      <c r="K527" s="10"/>
      <c r="L527" s="10"/>
      <c r="M527" s="10"/>
      <c r="N527" s="10"/>
      <c r="O527" s="10"/>
      <c r="P527" s="10"/>
      <c r="Q527" s="4"/>
      <c r="R527" s="4"/>
    </row>
    <row r="528" spans="1:18" ht="13">
      <c r="A528" s="10"/>
      <c r="B528" s="10"/>
      <c r="C528" s="10"/>
      <c r="D528" s="10"/>
      <c r="E528" s="10"/>
      <c r="F528" s="10"/>
      <c r="G528" s="19"/>
      <c r="H528" s="19"/>
      <c r="I528" s="10"/>
      <c r="J528" s="10"/>
      <c r="K528" s="10"/>
      <c r="L528" s="10"/>
      <c r="M528" s="10"/>
      <c r="N528" s="10"/>
      <c r="O528" s="10"/>
      <c r="P528" s="10"/>
      <c r="Q528" s="4"/>
      <c r="R528" s="4"/>
    </row>
    <row r="529" spans="1:18" ht="13">
      <c r="A529" s="10"/>
      <c r="B529" s="10"/>
      <c r="C529" s="10"/>
      <c r="D529" s="10"/>
      <c r="E529" s="10"/>
      <c r="F529" s="10"/>
      <c r="G529" s="19"/>
      <c r="H529" s="19"/>
      <c r="I529" s="10"/>
      <c r="J529" s="10"/>
      <c r="K529" s="10"/>
      <c r="L529" s="10"/>
      <c r="M529" s="10"/>
      <c r="N529" s="10"/>
      <c r="O529" s="10"/>
      <c r="P529" s="10"/>
      <c r="Q529" s="4"/>
      <c r="R529" s="4"/>
    </row>
    <row r="530" spans="1:18" ht="13">
      <c r="A530" s="10"/>
      <c r="B530" s="10"/>
      <c r="C530" s="10"/>
      <c r="D530" s="10"/>
      <c r="E530" s="10"/>
      <c r="F530" s="10"/>
      <c r="G530" s="19"/>
      <c r="H530" s="19"/>
      <c r="I530" s="10"/>
      <c r="J530" s="10"/>
      <c r="K530" s="10"/>
      <c r="L530" s="10"/>
      <c r="M530" s="10"/>
      <c r="N530" s="10"/>
      <c r="O530" s="10"/>
      <c r="P530" s="10"/>
      <c r="Q530" s="4"/>
      <c r="R530" s="4"/>
    </row>
    <row r="531" spans="1:18" ht="13">
      <c r="A531" s="10"/>
      <c r="B531" s="10"/>
      <c r="C531" s="10"/>
      <c r="D531" s="10"/>
      <c r="E531" s="10"/>
      <c r="F531" s="10"/>
      <c r="G531" s="19"/>
      <c r="H531" s="19"/>
      <c r="I531" s="10"/>
      <c r="J531" s="10"/>
      <c r="K531" s="10"/>
      <c r="L531" s="10"/>
      <c r="M531" s="10"/>
      <c r="N531" s="10"/>
      <c r="O531" s="10"/>
      <c r="P531" s="10"/>
      <c r="Q531" s="4"/>
      <c r="R531" s="4"/>
    </row>
    <row r="532" spans="1:18" ht="13">
      <c r="A532" s="10"/>
      <c r="B532" s="10"/>
      <c r="C532" s="10"/>
      <c r="D532" s="10"/>
      <c r="E532" s="10"/>
      <c r="F532" s="10"/>
      <c r="G532" s="19"/>
      <c r="H532" s="19"/>
      <c r="I532" s="10"/>
      <c r="J532" s="10"/>
      <c r="K532" s="10"/>
      <c r="L532" s="10"/>
      <c r="M532" s="10"/>
      <c r="N532" s="10"/>
      <c r="O532" s="10"/>
      <c r="P532" s="10"/>
      <c r="Q532" s="4"/>
      <c r="R532" s="4"/>
    </row>
    <row r="533" spans="1:18" ht="13">
      <c r="A533" s="10"/>
      <c r="B533" s="10"/>
      <c r="C533" s="10"/>
      <c r="D533" s="10"/>
      <c r="E533" s="10"/>
      <c r="F533" s="10"/>
      <c r="G533" s="19"/>
      <c r="H533" s="19"/>
      <c r="I533" s="10"/>
      <c r="J533" s="10"/>
      <c r="K533" s="10"/>
      <c r="L533" s="10"/>
      <c r="M533" s="10"/>
      <c r="N533" s="10"/>
      <c r="O533" s="10"/>
      <c r="P533" s="10"/>
      <c r="Q533" s="4"/>
      <c r="R533" s="4"/>
    </row>
    <row r="534" spans="1:18" ht="13">
      <c r="A534" s="10"/>
      <c r="B534" s="10"/>
      <c r="C534" s="10"/>
      <c r="D534" s="10"/>
      <c r="E534" s="10"/>
      <c r="F534" s="10"/>
      <c r="G534" s="19"/>
      <c r="H534" s="19"/>
      <c r="I534" s="10"/>
      <c r="J534" s="10"/>
      <c r="K534" s="10"/>
      <c r="L534" s="10"/>
      <c r="M534" s="10"/>
      <c r="N534" s="10"/>
      <c r="O534" s="10"/>
      <c r="P534" s="10"/>
      <c r="Q534" s="4"/>
      <c r="R534" s="4"/>
    </row>
    <row r="535" spans="1:18" ht="13">
      <c r="A535" s="10"/>
      <c r="B535" s="10"/>
      <c r="C535" s="10"/>
      <c r="D535" s="10"/>
      <c r="E535" s="10"/>
      <c r="F535" s="10"/>
      <c r="G535" s="19"/>
      <c r="H535" s="19"/>
      <c r="I535" s="10"/>
      <c r="J535" s="10"/>
      <c r="K535" s="10"/>
      <c r="L535" s="10"/>
      <c r="M535" s="10"/>
      <c r="N535" s="10"/>
      <c r="O535" s="10"/>
      <c r="P535" s="10"/>
      <c r="Q535" s="4"/>
      <c r="R535" s="4"/>
    </row>
    <row r="536" spans="1:18" ht="13">
      <c r="A536" s="10"/>
      <c r="B536" s="10"/>
      <c r="C536" s="10"/>
      <c r="D536" s="10"/>
      <c r="E536" s="10"/>
      <c r="F536" s="10"/>
      <c r="G536" s="19"/>
      <c r="H536" s="19"/>
      <c r="I536" s="10"/>
      <c r="J536" s="10"/>
      <c r="K536" s="10"/>
      <c r="L536" s="10"/>
      <c r="M536" s="10"/>
      <c r="N536" s="10"/>
      <c r="O536" s="10"/>
      <c r="P536" s="10"/>
      <c r="Q536" s="4"/>
      <c r="R536" s="4"/>
    </row>
    <row r="537" spans="1:18" ht="13">
      <c r="A537" s="10"/>
      <c r="B537" s="10"/>
      <c r="C537" s="10"/>
      <c r="D537" s="10"/>
      <c r="E537" s="10"/>
      <c r="F537" s="10"/>
      <c r="G537" s="19"/>
      <c r="H537" s="19"/>
      <c r="I537" s="10"/>
      <c r="J537" s="10"/>
      <c r="K537" s="10"/>
      <c r="L537" s="10"/>
      <c r="M537" s="10"/>
      <c r="N537" s="10"/>
      <c r="O537" s="10"/>
      <c r="P537" s="10"/>
      <c r="Q537" s="4"/>
      <c r="R537" s="4"/>
    </row>
    <row r="538" spans="1:18" ht="13">
      <c r="A538" s="10"/>
      <c r="B538" s="10"/>
      <c r="C538" s="10"/>
      <c r="D538" s="10"/>
      <c r="E538" s="10"/>
      <c r="F538" s="10"/>
      <c r="G538" s="19"/>
      <c r="H538" s="19"/>
      <c r="I538" s="10"/>
      <c r="J538" s="10"/>
      <c r="K538" s="10"/>
      <c r="L538" s="10"/>
      <c r="M538" s="10"/>
      <c r="N538" s="10"/>
      <c r="O538" s="10"/>
      <c r="P538" s="10"/>
      <c r="Q538" s="4"/>
      <c r="R538" s="4"/>
    </row>
    <row r="539" spans="1:18" ht="13">
      <c r="A539" s="10"/>
      <c r="B539" s="10"/>
      <c r="C539" s="10"/>
      <c r="D539" s="10"/>
      <c r="E539" s="10"/>
      <c r="F539" s="10"/>
      <c r="G539" s="19"/>
      <c r="H539" s="19"/>
      <c r="I539" s="10"/>
      <c r="J539" s="10"/>
      <c r="K539" s="10"/>
      <c r="L539" s="10"/>
      <c r="M539" s="10"/>
      <c r="N539" s="10"/>
      <c r="O539" s="10"/>
      <c r="P539" s="10"/>
      <c r="Q539" s="4"/>
      <c r="R539" s="4"/>
    </row>
    <row r="540" spans="1:18" ht="13">
      <c r="A540" s="10"/>
      <c r="B540" s="10"/>
      <c r="C540" s="10"/>
      <c r="D540" s="10"/>
      <c r="E540" s="10"/>
      <c r="F540" s="10"/>
      <c r="G540" s="19"/>
      <c r="H540" s="19"/>
      <c r="I540" s="10"/>
      <c r="J540" s="10"/>
      <c r="K540" s="10"/>
      <c r="L540" s="10"/>
      <c r="M540" s="10"/>
      <c r="N540" s="10"/>
      <c r="O540" s="10"/>
      <c r="P540" s="10"/>
      <c r="Q540" s="4"/>
      <c r="R540" s="4"/>
    </row>
    <row r="541" spans="1:18" ht="13">
      <c r="A541" s="10"/>
      <c r="B541" s="10"/>
      <c r="C541" s="10"/>
      <c r="D541" s="10"/>
      <c r="E541" s="10"/>
      <c r="F541" s="10"/>
      <c r="G541" s="19"/>
      <c r="H541" s="19"/>
      <c r="I541" s="10"/>
      <c r="J541" s="10"/>
      <c r="K541" s="10"/>
      <c r="L541" s="10"/>
      <c r="M541" s="10"/>
      <c r="N541" s="10"/>
      <c r="O541" s="10"/>
      <c r="P541" s="10"/>
      <c r="Q541" s="4"/>
      <c r="R541" s="4"/>
    </row>
    <row r="542" spans="1:18" ht="13">
      <c r="A542" s="10"/>
      <c r="B542" s="10"/>
      <c r="C542" s="10"/>
      <c r="D542" s="10"/>
      <c r="E542" s="10"/>
      <c r="F542" s="10"/>
      <c r="G542" s="19"/>
      <c r="H542" s="19"/>
      <c r="I542" s="10"/>
      <c r="J542" s="10"/>
      <c r="K542" s="10"/>
      <c r="L542" s="10"/>
      <c r="M542" s="10"/>
      <c r="N542" s="10"/>
      <c r="O542" s="10"/>
      <c r="P542" s="10"/>
      <c r="Q542" s="4"/>
      <c r="R542" s="4"/>
    </row>
    <row r="543" spans="1:18" ht="13">
      <c r="A543" s="10"/>
      <c r="B543" s="10"/>
      <c r="C543" s="10"/>
      <c r="D543" s="10"/>
      <c r="E543" s="10"/>
      <c r="F543" s="10"/>
      <c r="G543" s="19"/>
      <c r="H543" s="19"/>
      <c r="I543" s="10"/>
      <c r="J543" s="10"/>
      <c r="K543" s="10"/>
      <c r="L543" s="10"/>
      <c r="M543" s="10"/>
      <c r="N543" s="10"/>
      <c r="O543" s="10"/>
      <c r="P543" s="10"/>
      <c r="Q543" s="4"/>
      <c r="R543" s="4"/>
    </row>
    <row r="544" spans="1:18" ht="13">
      <c r="A544" s="10"/>
      <c r="B544" s="10"/>
      <c r="C544" s="10"/>
      <c r="D544" s="10"/>
      <c r="E544" s="10"/>
      <c r="F544" s="10"/>
      <c r="G544" s="19"/>
      <c r="H544" s="19"/>
      <c r="I544" s="10"/>
      <c r="J544" s="10"/>
      <c r="K544" s="10"/>
      <c r="L544" s="10"/>
      <c r="M544" s="10"/>
      <c r="N544" s="10"/>
      <c r="O544" s="10"/>
      <c r="P544" s="10"/>
      <c r="Q544" s="4"/>
      <c r="R544" s="4"/>
    </row>
    <row r="545" spans="1:18" ht="13">
      <c r="A545" s="10"/>
      <c r="B545" s="10"/>
      <c r="C545" s="10"/>
      <c r="D545" s="10"/>
      <c r="E545" s="10"/>
      <c r="F545" s="10"/>
      <c r="G545" s="19"/>
      <c r="H545" s="19"/>
      <c r="I545" s="10"/>
      <c r="J545" s="10"/>
      <c r="K545" s="10"/>
      <c r="L545" s="10"/>
      <c r="M545" s="10"/>
      <c r="N545" s="10"/>
      <c r="O545" s="10"/>
      <c r="P545" s="10"/>
      <c r="Q545" s="4"/>
      <c r="R545" s="4"/>
    </row>
    <row r="546" spans="1:18" ht="13">
      <c r="A546" s="10"/>
      <c r="B546" s="10"/>
      <c r="C546" s="10"/>
      <c r="D546" s="10"/>
      <c r="E546" s="10"/>
      <c r="F546" s="10"/>
      <c r="G546" s="19"/>
      <c r="H546" s="19"/>
      <c r="I546" s="10"/>
      <c r="J546" s="10"/>
      <c r="K546" s="10"/>
      <c r="L546" s="10"/>
      <c r="M546" s="10"/>
      <c r="N546" s="10"/>
      <c r="O546" s="10"/>
      <c r="P546" s="10"/>
      <c r="Q546" s="4"/>
      <c r="R546" s="4"/>
    </row>
    <row r="547" spans="1:18" ht="13">
      <c r="A547" s="10"/>
      <c r="B547" s="10"/>
      <c r="C547" s="10"/>
      <c r="D547" s="10"/>
      <c r="E547" s="10"/>
      <c r="F547" s="10"/>
      <c r="G547" s="19"/>
      <c r="H547" s="19"/>
      <c r="I547" s="10"/>
      <c r="J547" s="10"/>
      <c r="K547" s="10"/>
      <c r="L547" s="10"/>
      <c r="M547" s="10"/>
      <c r="N547" s="10"/>
      <c r="O547" s="10"/>
      <c r="P547" s="10"/>
      <c r="Q547" s="4"/>
      <c r="R547" s="4"/>
    </row>
    <row r="548" spans="1:18" ht="13">
      <c r="A548" s="10"/>
      <c r="B548" s="10"/>
      <c r="C548" s="10"/>
      <c r="D548" s="10"/>
      <c r="E548" s="10"/>
      <c r="F548" s="10"/>
      <c r="G548" s="19"/>
      <c r="H548" s="19"/>
      <c r="I548" s="10"/>
      <c r="J548" s="10"/>
      <c r="K548" s="10"/>
      <c r="L548" s="10"/>
      <c r="M548" s="10"/>
      <c r="N548" s="10"/>
      <c r="O548" s="10"/>
      <c r="P548" s="10"/>
      <c r="Q548" s="4"/>
      <c r="R548" s="4"/>
    </row>
    <row r="549" spans="1:18" ht="13">
      <c r="A549" s="10"/>
      <c r="B549" s="10"/>
      <c r="C549" s="10"/>
      <c r="D549" s="10"/>
      <c r="E549" s="10"/>
      <c r="F549" s="10"/>
      <c r="G549" s="19"/>
      <c r="H549" s="19"/>
      <c r="I549" s="10"/>
      <c r="J549" s="10"/>
      <c r="K549" s="10"/>
      <c r="L549" s="10"/>
      <c r="M549" s="10"/>
      <c r="N549" s="10"/>
      <c r="O549" s="10"/>
      <c r="P549" s="10"/>
      <c r="Q549" s="4"/>
      <c r="R549" s="4"/>
    </row>
    <row r="550" spans="1:18" ht="13">
      <c r="A550" s="10"/>
      <c r="B550" s="10"/>
      <c r="C550" s="10"/>
      <c r="D550" s="10"/>
      <c r="E550" s="10"/>
      <c r="F550" s="10"/>
      <c r="G550" s="19"/>
      <c r="H550" s="19"/>
      <c r="I550" s="10"/>
      <c r="J550" s="10"/>
      <c r="K550" s="10"/>
      <c r="L550" s="10"/>
      <c r="M550" s="10"/>
      <c r="N550" s="10"/>
      <c r="O550" s="10"/>
      <c r="P550" s="10"/>
      <c r="Q550" s="4"/>
      <c r="R550" s="4"/>
    </row>
    <row r="551" spans="1:18" ht="13">
      <c r="A551" s="10"/>
      <c r="B551" s="10"/>
      <c r="C551" s="10"/>
      <c r="D551" s="10"/>
      <c r="E551" s="10"/>
      <c r="F551" s="10"/>
      <c r="G551" s="19"/>
      <c r="H551" s="19"/>
      <c r="I551" s="10"/>
      <c r="J551" s="10"/>
      <c r="K551" s="10"/>
      <c r="L551" s="10"/>
      <c r="M551" s="10"/>
      <c r="N551" s="10"/>
      <c r="O551" s="10"/>
      <c r="P551" s="10"/>
      <c r="Q551" s="4"/>
      <c r="R551" s="4"/>
    </row>
    <row r="552" spans="1:18" ht="13">
      <c r="A552" s="10"/>
      <c r="B552" s="10"/>
      <c r="C552" s="10"/>
      <c r="D552" s="10"/>
      <c r="E552" s="10"/>
      <c r="F552" s="10"/>
      <c r="G552" s="19"/>
      <c r="H552" s="19"/>
      <c r="I552" s="10"/>
      <c r="J552" s="10"/>
      <c r="K552" s="10"/>
      <c r="L552" s="10"/>
      <c r="M552" s="10"/>
      <c r="N552" s="10"/>
      <c r="O552" s="10"/>
      <c r="P552" s="10"/>
      <c r="Q552" s="4"/>
      <c r="R552" s="4"/>
    </row>
    <row r="553" spans="1:18" ht="13">
      <c r="A553" s="10"/>
      <c r="B553" s="10"/>
      <c r="C553" s="10"/>
      <c r="D553" s="10"/>
      <c r="E553" s="10"/>
      <c r="F553" s="10"/>
      <c r="G553" s="19"/>
      <c r="H553" s="19"/>
      <c r="I553" s="10"/>
      <c r="J553" s="10"/>
      <c r="K553" s="10"/>
      <c r="L553" s="10"/>
      <c r="M553" s="10"/>
      <c r="N553" s="10"/>
      <c r="O553" s="10"/>
      <c r="P553" s="10"/>
      <c r="Q553" s="4"/>
      <c r="R553" s="4"/>
    </row>
    <row r="554" spans="1:18" ht="13">
      <c r="A554" s="10"/>
      <c r="B554" s="10"/>
      <c r="C554" s="10"/>
      <c r="D554" s="10"/>
      <c r="E554" s="10"/>
      <c r="F554" s="10"/>
      <c r="G554" s="19"/>
      <c r="H554" s="19"/>
      <c r="I554" s="10"/>
      <c r="J554" s="10"/>
      <c r="K554" s="10"/>
      <c r="L554" s="10"/>
      <c r="M554" s="10"/>
      <c r="N554" s="10"/>
      <c r="O554" s="10"/>
      <c r="P554" s="10"/>
      <c r="Q554" s="4"/>
      <c r="R554" s="4"/>
    </row>
    <row r="555" spans="1:18" ht="13">
      <c r="A555" s="10"/>
      <c r="B555" s="10"/>
      <c r="C555" s="10"/>
      <c r="D555" s="10"/>
      <c r="E555" s="10"/>
      <c r="F555" s="10"/>
      <c r="G555" s="19"/>
      <c r="H555" s="19"/>
      <c r="I555" s="10"/>
      <c r="J555" s="10"/>
      <c r="K555" s="10"/>
      <c r="L555" s="10"/>
      <c r="M555" s="10"/>
      <c r="N555" s="10"/>
      <c r="O555" s="10"/>
      <c r="P555" s="10"/>
      <c r="Q555" s="4"/>
      <c r="R555" s="4"/>
    </row>
    <row r="556" spans="1:18" ht="13">
      <c r="A556" s="10"/>
      <c r="B556" s="10"/>
      <c r="C556" s="10"/>
      <c r="D556" s="10"/>
      <c r="E556" s="10"/>
      <c r="F556" s="10"/>
      <c r="G556" s="19"/>
      <c r="H556" s="19"/>
      <c r="I556" s="10"/>
      <c r="J556" s="10"/>
      <c r="K556" s="10"/>
      <c r="L556" s="10"/>
      <c r="M556" s="10"/>
      <c r="N556" s="10"/>
      <c r="O556" s="10"/>
      <c r="P556" s="10"/>
      <c r="Q556" s="4"/>
      <c r="R556" s="4"/>
    </row>
    <row r="557" spans="1:18" ht="13">
      <c r="A557" s="10"/>
      <c r="B557" s="10"/>
      <c r="C557" s="10"/>
      <c r="D557" s="10"/>
      <c r="E557" s="10"/>
      <c r="F557" s="10"/>
      <c r="G557" s="19"/>
      <c r="H557" s="19"/>
      <c r="I557" s="10"/>
      <c r="J557" s="10"/>
      <c r="K557" s="10"/>
      <c r="L557" s="10"/>
      <c r="M557" s="10"/>
      <c r="N557" s="10"/>
      <c r="O557" s="10"/>
      <c r="P557" s="10"/>
      <c r="Q557" s="4"/>
      <c r="R557" s="4"/>
    </row>
    <row r="558" spans="1:18" ht="13">
      <c r="A558" s="10"/>
      <c r="B558" s="10"/>
      <c r="C558" s="10"/>
      <c r="D558" s="10"/>
      <c r="E558" s="10"/>
      <c r="F558" s="10"/>
      <c r="G558" s="19"/>
      <c r="H558" s="19"/>
      <c r="I558" s="10"/>
      <c r="J558" s="10"/>
      <c r="K558" s="10"/>
      <c r="L558" s="10"/>
      <c r="M558" s="10"/>
      <c r="N558" s="10"/>
      <c r="O558" s="10"/>
      <c r="P558" s="10"/>
      <c r="Q558" s="4"/>
      <c r="R558" s="4"/>
    </row>
    <row r="559" spans="1:18" ht="13">
      <c r="A559" s="10"/>
      <c r="B559" s="10"/>
      <c r="C559" s="10"/>
      <c r="D559" s="10"/>
      <c r="E559" s="10"/>
      <c r="F559" s="10"/>
      <c r="G559" s="19"/>
      <c r="H559" s="19"/>
      <c r="I559" s="10"/>
      <c r="J559" s="10"/>
      <c r="K559" s="10"/>
      <c r="L559" s="10"/>
      <c r="M559" s="10"/>
      <c r="N559" s="10"/>
      <c r="O559" s="10"/>
      <c r="P559" s="10"/>
      <c r="Q559" s="4"/>
      <c r="R559" s="4"/>
    </row>
    <row r="560" spans="1:18" ht="13">
      <c r="A560" s="10"/>
      <c r="B560" s="10"/>
      <c r="C560" s="10"/>
      <c r="D560" s="10"/>
      <c r="E560" s="10"/>
      <c r="F560" s="10"/>
      <c r="G560" s="19"/>
      <c r="H560" s="19"/>
      <c r="I560" s="10"/>
      <c r="J560" s="10"/>
      <c r="K560" s="10"/>
      <c r="L560" s="10"/>
      <c r="M560" s="10"/>
      <c r="N560" s="10"/>
      <c r="O560" s="10"/>
      <c r="P560" s="10"/>
      <c r="Q560" s="4"/>
      <c r="R560" s="4"/>
    </row>
    <row r="561" spans="1:18" ht="13">
      <c r="A561" s="10"/>
      <c r="B561" s="10"/>
      <c r="C561" s="10"/>
      <c r="D561" s="10"/>
      <c r="E561" s="10"/>
      <c r="F561" s="10"/>
      <c r="G561" s="19"/>
      <c r="H561" s="19"/>
      <c r="I561" s="10"/>
      <c r="J561" s="10"/>
      <c r="K561" s="10"/>
      <c r="L561" s="10"/>
      <c r="M561" s="10"/>
      <c r="N561" s="10"/>
      <c r="O561" s="10"/>
      <c r="P561" s="10"/>
      <c r="Q561" s="4"/>
      <c r="R561" s="4"/>
    </row>
    <row r="562" spans="1:18" ht="13">
      <c r="A562" s="10"/>
      <c r="B562" s="10"/>
      <c r="C562" s="10"/>
      <c r="D562" s="10"/>
      <c r="E562" s="10"/>
      <c r="F562" s="10"/>
      <c r="G562" s="19"/>
      <c r="H562" s="19"/>
      <c r="I562" s="10"/>
      <c r="J562" s="10"/>
      <c r="K562" s="10"/>
      <c r="L562" s="10"/>
      <c r="M562" s="10"/>
      <c r="N562" s="10"/>
      <c r="O562" s="10"/>
      <c r="P562" s="10"/>
      <c r="Q562" s="4"/>
      <c r="R562" s="4"/>
    </row>
    <row r="563" spans="1:18" ht="13">
      <c r="A563" s="10"/>
      <c r="B563" s="10"/>
      <c r="C563" s="10"/>
      <c r="D563" s="10"/>
      <c r="E563" s="10"/>
      <c r="F563" s="10"/>
      <c r="G563" s="19"/>
      <c r="H563" s="19"/>
      <c r="I563" s="10"/>
      <c r="J563" s="10"/>
      <c r="K563" s="10"/>
      <c r="L563" s="10"/>
      <c r="M563" s="10"/>
      <c r="N563" s="10"/>
      <c r="O563" s="10"/>
      <c r="P563" s="10"/>
      <c r="Q563" s="4"/>
      <c r="R563" s="4"/>
    </row>
    <row r="564" spans="1:18" ht="13">
      <c r="A564" s="10"/>
      <c r="B564" s="10"/>
      <c r="C564" s="10"/>
      <c r="D564" s="10"/>
      <c r="E564" s="10"/>
      <c r="F564" s="10"/>
      <c r="G564" s="19"/>
      <c r="H564" s="19"/>
      <c r="I564" s="10"/>
      <c r="J564" s="10"/>
      <c r="K564" s="10"/>
      <c r="L564" s="10"/>
      <c r="M564" s="10"/>
      <c r="N564" s="10"/>
      <c r="O564" s="10"/>
      <c r="P564" s="10"/>
      <c r="Q564" s="4"/>
      <c r="R564" s="4"/>
    </row>
    <row r="565" spans="1:18" ht="13">
      <c r="A565" s="10"/>
      <c r="B565" s="10"/>
      <c r="C565" s="10"/>
      <c r="D565" s="10"/>
      <c r="E565" s="10"/>
      <c r="F565" s="10"/>
      <c r="G565" s="19"/>
      <c r="H565" s="19"/>
      <c r="I565" s="10"/>
      <c r="J565" s="10"/>
      <c r="K565" s="10"/>
      <c r="L565" s="10"/>
      <c r="M565" s="10"/>
      <c r="N565" s="10"/>
      <c r="O565" s="10"/>
      <c r="P565" s="10"/>
      <c r="Q565" s="4"/>
      <c r="R565" s="4"/>
    </row>
    <row r="566" spans="1:18" ht="13">
      <c r="A566" s="10"/>
      <c r="B566" s="10"/>
      <c r="C566" s="10"/>
      <c r="D566" s="10"/>
      <c r="E566" s="10"/>
      <c r="F566" s="10"/>
      <c r="G566" s="19"/>
      <c r="H566" s="19"/>
      <c r="I566" s="10"/>
      <c r="J566" s="10"/>
      <c r="K566" s="10"/>
      <c r="L566" s="10"/>
      <c r="M566" s="10"/>
      <c r="N566" s="10"/>
      <c r="O566" s="10"/>
      <c r="P566" s="10"/>
      <c r="Q566" s="4"/>
      <c r="R566" s="4"/>
    </row>
    <row r="567" spans="1:18" ht="13">
      <c r="A567" s="10"/>
      <c r="B567" s="10"/>
      <c r="C567" s="10"/>
      <c r="D567" s="10"/>
      <c r="E567" s="10"/>
      <c r="F567" s="10"/>
      <c r="G567" s="19"/>
      <c r="H567" s="19"/>
      <c r="I567" s="10"/>
      <c r="J567" s="10"/>
      <c r="K567" s="10"/>
      <c r="L567" s="10"/>
      <c r="M567" s="10"/>
      <c r="N567" s="10"/>
      <c r="O567" s="10"/>
      <c r="P567" s="10"/>
      <c r="Q567" s="4"/>
      <c r="R567" s="4"/>
    </row>
    <row r="568" spans="1:18" ht="13">
      <c r="A568" s="10"/>
      <c r="B568" s="10"/>
      <c r="C568" s="10"/>
      <c r="D568" s="10"/>
      <c r="E568" s="10"/>
      <c r="F568" s="10"/>
      <c r="G568" s="19"/>
      <c r="H568" s="19"/>
      <c r="I568" s="10"/>
      <c r="J568" s="10"/>
      <c r="K568" s="10"/>
      <c r="L568" s="10"/>
      <c r="M568" s="10"/>
      <c r="N568" s="10"/>
      <c r="O568" s="10"/>
      <c r="P568" s="10"/>
      <c r="Q568" s="4"/>
      <c r="R568" s="4"/>
    </row>
    <row r="569" spans="1:18" ht="13">
      <c r="A569" s="10"/>
      <c r="B569" s="10"/>
      <c r="C569" s="10"/>
      <c r="D569" s="10"/>
      <c r="E569" s="10"/>
      <c r="F569" s="10"/>
      <c r="G569" s="19"/>
      <c r="H569" s="19"/>
      <c r="I569" s="10"/>
      <c r="J569" s="10"/>
      <c r="K569" s="10"/>
      <c r="L569" s="10"/>
      <c r="M569" s="10"/>
      <c r="N569" s="10"/>
      <c r="O569" s="10"/>
      <c r="P569" s="10"/>
      <c r="Q569" s="4"/>
      <c r="R569" s="4"/>
    </row>
    <row r="570" spans="1:18" ht="13">
      <c r="A570" s="10"/>
      <c r="B570" s="10"/>
      <c r="C570" s="10"/>
      <c r="D570" s="10"/>
      <c r="E570" s="10"/>
      <c r="F570" s="10"/>
      <c r="G570" s="19"/>
      <c r="H570" s="19"/>
      <c r="I570" s="10"/>
      <c r="J570" s="10"/>
      <c r="K570" s="10"/>
      <c r="L570" s="10"/>
      <c r="M570" s="10"/>
      <c r="N570" s="10"/>
      <c r="O570" s="10"/>
      <c r="P570" s="10"/>
      <c r="Q570" s="4"/>
      <c r="R570" s="4"/>
    </row>
    <row r="571" spans="1:18" ht="13">
      <c r="A571" s="10"/>
      <c r="B571" s="10"/>
      <c r="C571" s="10"/>
      <c r="D571" s="10"/>
      <c r="E571" s="10"/>
      <c r="F571" s="10"/>
      <c r="G571" s="19"/>
      <c r="H571" s="19"/>
      <c r="I571" s="10"/>
      <c r="J571" s="10"/>
      <c r="K571" s="10"/>
      <c r="L571" s="10"/>
      <c r="M571" s="10"/>
      <c r="N571" s="10"/>
      <c r="O571" s="10"/>
      <c r="P571" s="10"/>
      <c r="Q571" s="4"/>
      <c r="R571" s="4"/>
    </row>
    <row r="572" spans="1:18" ht="13">
      <c r="A572" s="10"/>
      <c r="B572" s="10"/>
      <c r="C572" s="10"/>
      <c r="D572" s="10"/>
      <c r="E572" s="10"/>
      <c r="F572" s="10"/>
      <c r="G572" s="19"/>
      <c r="H572" s="19"/>
      <c r="I572" s="10"/>
      <c r="J572" s="10"/>
      <c r="K572" s="10"/>
      <c r="L572" s="10"/>
      <c r="M572" s="10"/>
      <c r="N572" s="10"/>
      <c r="O572" s="10"/>
      <c r="P572" s="10"/>
      <c r="Q572" s="4"/>
      <c r="R572" s="4"/>
    </row>
    <row r="573" spans="1:18" ht="13">
      <c r="A573" s="10"/>
      <c r="B573" s="10"/>
      <c r="C573" s="10"/>
      <c r="D573" s="10"/>
      <c r="E573" s="10"/>
      <c r="F573" s="10"/>
      <c r="G573" s="19"/>
      <c r="H573" s="19"/>
      <c r="I573" s="10"/>
      <c r="J573" s="10"/>
      <c r="K573" s="10"/>
      <c r="L573" s="10"/>
      <c r="M573" s="10"/>
      <c r="N573" s="10"/>
      <c r="O573" s="10"/>
      <c r="P573" s="10"/>
      <c r="Q573" s="4"/>
      <c r="R573" s="4"/>
    </row>
    <row r="574" spans="1:18" ht="13">
      <c r="A574" s="10"/>
      <c r="B574" s="10"/>
      <c r="C574" s="10"/>
      <c r="D574" s="10"/>
      <c r="E574" s="10"/>
      <c r="F574" s="10"/>
      <c r="G574" s="19"/>
      <c r="H574" s="19"/>
      <c r="I574" s="10"/>
      <c r="J574" s="10"/>
      <c r="K574" s="10"/>
      <c r="L574" s="10"/>
      <c r="M574" s="10"/>
      <c r="N574" s="10"/>
      <c r="O574" s="10"/>
      <c r="P574" s="10"/>
      <c r="Q574" s="4"/>
      <c r="R574" s="4"/>
    </row>
    <row r="575" spans="1:18" ht="13">
      <c r="A575" s="10"/>
      <c r="B575" s="10"/>
      <c r="C575" s="10"/>
      <c r="D575" s="10"/>
      <c r="E575" s="10"/>
      <c r="F575" s="10"/>
      <c r="G575" s="19"/>
      <c r="H575" s="19"/>
      <c r="I575" s="10"/>
      <c r="J575" s="10"/>
      <c r="K575" s="10"/>
      <c r="L575" s="10"/>
      <c r="M575" s="10"/>
      <c r="N575" s="10"/>
      <c r="O575" s="10"/>
      <c r="P575" s="10"/>
      <c r="Q575" s="4"/>
      <c r="R575" s="4"/>
    </row>
    <row r="576" spans="1:18" ht="13">
      <c r="A576" s="10"/>
      <c r="B576" s="10"/>
      <c r="C576" s="10"/>
      <c r="D576" s="10"/>
      <c r="E576" s="10"/>
      <c r="F576" s="10"/>
      <c r="G576" s="19"/>
      <c r="H576" s="19"/>
      <c r="I576" s="10"/>
      <c r="J576" s="10"/>
      <c r="K576" s="10"/>
      <c r="L576" s="10"/>
      <c r="M576" s="10"/>
      <c r="N576" s="10"/>
      <c r="O576" s="10"/>
      <c r="P576" s="10"/>
      <c r="Q576" s="4"/>
      <c r="R576" s="4"/>
    </row>
    <row r="577" spans="1:18" ht="13">
      <c r="A577" s="10"/>
      <c r="B577" s="10"/>
      <c r="C577" s="10"/>
      <c r="D577" s="10"/>
      <c r="E577" s="10"/>
      <c r="F577" s="10"/>
      <c r="G577" s="19"/>
      <c r="H577" s="19"/>
      <c r="I577" s="10"/>
      <c r="J577" s="10"/>
      <c r="K577" s="10"/>
      <c r="L577" s="10"/>
      <c r="M577" s="10"/>
      <c r="N577" s="10"/>
      <c r="O577" s="10"/>
      <c r="P577" s="10"/>
      <c r="Q577" s="4"/>
      <c r="R577" s="4"/>
    </row>
    <row r="578" spans="1:18" ht="13">
      <c r="A578" s="10"/>
      <c r="B578" s="10"/>
      <c r="C578" s="10"/>
      <c r="D578" s="10"/>
      <c r="E578" s="10"/>
      <c r="F578" s="10"/>
      <c r="G578" s="19"/>
      <c r="H578" s="19"/>
      <c r="I578" s="10"/>
      <c r="J578" s="10"/>
      <c r="K578" s="10"/>
      <c r="L578" s="10"/>
      <c r="M578" s="10"/>
      <c r="N578" s="10"/>
      <c r="O578" s="10"/>
      <c r="P578" s="10"/>
      <c r="Q578" s="4"/>
      <c r="R578" s="4"/>
    </row>
    <row r="579" spans="1:18" ht="13">
      <c r="A579" s="10"/>
      <c r="B579" s="10"/>
      <c r="C579" s="10"/>
      <c r="D579" s="10"/>
      <c r="E579" s="10"/>
      <c r="F579" s="10"/>
      <c r="G579" s="19"/>
      <c r="H579" s="19"/>
      <c r="I579" s="10"/>
      <c r="J579" s="10"/>
      <c r="K579" s="10"/>
      <c r="L579" s="10"/>
      <c r="M579" s="10"/>
      <c r="N579" s="10"/>
      <c r="O579" s="10"/>
      <c r="P579" s="10"/>
      <c r="Q579" s="4"/>
      <c r="R579" s="4"/>
    </row>
    <row r="580" spans="1:18" ht="13">
      <c r="A580" s="10"/>
      <c r="B580" s="10"/>
      <c r="C580" s="10"/>
      <c r="D580" s="10"/>
      <c r="E580" s="10"/>
      <c r="F580" s="10"/>
      <c r="G580" s="19"/>
      <c r="H580" s="19"/>
      <c r="I580" s="10"/>
      <c r="J580" s="10"/>
      <c r="K580" s="10"/>
      <c r="L580" s="10"/>
      <c r="M580" s="10"/>
      <c r="N580" s="10"/>
      <c r="O580" s="10"/>
      <c r="P580" s="10"/>
      <c r="Q580" s="4"/>
      <c r="R580" s="4"/>
    </row>
    <row r="581" spans="1:18" ht="13">
      <c r="A581" s="10"/>
      <c r="B581" s="10"/>
      <c r="C581" s="10"/>
      <c r="D581" s="10"/>
      <c r="E581" s="10"/>
      <c r="F581" s="10"/>
      <c r="G581" s="19"/>
      <c r="H581" s="19"/>
      <c r="I581" s="10"/>
      <c r="J581" s="10"/>
      <c r="K581" s="10"/>
      <c r="L581" s="10"/>
      <c r="M581" s="10"/>
      <c r="N581" s="10"/>
      <c r="O581" s="10"/>
      <c r="P581" s="10"/>
      <c r="Q581" s="4"/>
      <c r="R581" s="4"/>
    </row>
    <row r="582" spans="1:18" ht="13">
      <c r="A582" s="10"/>
      <c r="B582" s="10"/>
      <c r="C582" s="10"/>
      <c r="D582" s="10"/>
      <c r="E582" s="10"/>
      <c r="F582" s="10"/>
      <c r="G582" s="19"/>
      <c r="H582" s="19"/>
      <c r="I582" s="10"/>
      <c r="J582" s="10"/>
      <c r="K582" s="10"/>
      <c r="L582" s="10"/>
      <c r="M582" s="10"/>
      <c r="N582" s="10"/>
      <c r="O582" s="10"/>
      <c r="P582" s="10"/>
      <c r="Q582" s="4"/>
      <c r="R582" s="4"/>
    </row>
    <row r="583" spans="1:18" ht="13">
      <c r="A583" s="10"/>
      <c r="B583" s="10"/>
      <c r="C583" s="10"/>
      <c r="D583" s="10"/>
      <c r="E583" s="10"/>
      <c r="F583" s="10"/>
      <c r="G583" s="19"/>
      <c r="H583" s="19"/>
      <c r="I583" s="10"/>
      <c r="J583" s="10"/>
      <c r="K583" s="10"/>
      <c r="L583" s="10"/>
      <c r="M583" s="10"/>
      <c r="N583" s="10"/>
      <c r="O583" s="10"/>
      <c r="P583" s="10"/>
      <c r="Q583" s="4"/>
      <c r="R583" s="4"/>
    </row>
    <row r="584" spans="1:18" ht="13">
      <c r="A584" s="10"/>
      <c r="B584" s="10"/>
      <c r="C584" s="10"/>
      <c r="D584" s="10"/>
      <c r="E584" s="10"/>
      <c r="F584" s="10"/>
      <c r="G584" s="19"/>
      <c r="H584" s="19"/>
      <c r="I584" s="10"/>
      <c r="J584" s="10"/>
      <c r="K584" s="10"/>
      <c r="L584" s="10"/>
      <c r="M584" s="10"/>
      <c r="N584" s="10"/>
      <c r="O584" s="10"/>
      <c r="P584" s="10"/>
      <c r="Q584" s="4"/>
      <c r="R584" s="4"/>
    </row>
    <row r="585" spans="1:18" ht="13">
      <c r="A585" s="10"/>
      <c r="B585" s="10"/>
      <c r="C585" s="10"/>
      <c r="D585" s="10"/>
      <c r="E585" s="10"/>
      <c r="F585" s="10"/>
      <c r="G585" s="19"/>
      <c r="H585" s="19"/>
      <c r="I585" s="10"/>
      <c r="J585" s="10"/>
      <c r="K585" s="10"/>
      <c r="L585" s="10"/>
      <c r="M585" s="10"/>
      <c r="N585" s="10"/>
      <c r="O585" s="10"/>
      <c r="P585" s="10"/>
      <c r="Q585" s="4"/>
      <c r="R585" s="4"/>
    </row>
    <row r="586" spans="1:18" ht="13">
      <c r="A586" s="10"/>
      <c r="B586" s="10"/>
      <c r="C586" s="10"/>
      <c r="D586" s="10"/>
      <c r="E586" s="10"/>
      <c r="F586" s="10"/>
      <c r="G586" s="19"/>
      <c r="H586" s="19"/>
      <c r="I586" s="10"/>
      <c r="J586" s="10"/>
      <c r="K586" s="10"/>
      <c r="L586" s="10"/>
      <c r="M586" s="10"/>
      <c r="N586" s="10"/>
      <c r="O586" s="10"/>
      <c r="P586" s="10"/>
      <c r="Q586" s="4"/>
      <c r="R586" s="4"/>
    </row>
    <row r="587" spans="1:18" ht="13">
      <c r="A587" s="10"/>
      <c r="B587" s="10"/>
      <c r="C587" s="10"/>
      <c r="D587" s="10"/>
      <c r="E587" s="10"/>
      <c r="F587" s="10"/>
      <c r="G587" s="19"/>
      <c r="H587" s="19"/>
      <c r="I587" s="10"/>
      <c r="J587" s="10"/>
      <c r="K587" s="10"/>
      <c r="L587" s="10"/>
      <c r="M587" s="10"/>
      <c r="N587" s="10"/>
      <c r="O587" s="10"/>
      <c r="P587" s="10"/>
      <c r="Q587" s="4"/>
      <c r="R587" s="4"/>
    </row>
    <row r="588" spans="1:18" ht="13">
      <c r="A588" s="10"/>
      <c r="B588" s="10"/>
      <c r="C588" s="10"/>
      <c r="D588" s="10"/>
      <c r="E588" s="10"/>
      <c r="F588" s="10"/>
      <c r="G588" s="19"/>
      <c r="H588" s="19"/>
      <c r="I588" s="10"/>
      <c r="J588" s="10"/>
      <c r="K588" s="10"/>
      <c r="L588" s="10"/>
      <c r="M588" s="10"/>
      <c r="N588" s="10"/>
      <c r="O588" s="10"/>
      <c r="P588" s="10"/>
      <c r="Q588" s="4"/>
      <c r="R588" s="4"/>
    </row>
    <row r="589" spans="1:18" ht="13">
      <c r="A589" s="10"/>
      <c r="B589" s="10"/>
      <c r="C589" s="10"/>
      <c r="D589" s="10"/>
      <c r="E589" s="10"/>
      <c r="F589" s="10"/>
      <c r="G589" s="19"/>
      <c r="H589" s="19"/>
      <c r="I589" s="10"/>
      <c r="J589" s="10"/>
      <c r="K589" s="10"/>
      <c r="L589" s="10"/>
      <c r="M589" s="10"/>
      <c r="N589" s="10"/>
      <c r="O589" s="10"/>
      <c r="P589" s="10"/>
      <c r="Q589" s="4"/>
      <c r="R589" s="4"/>
    </row>
    <row r="590" spans="1:18" ht="13">
      <c r="A590" s="10"/>
      <c r="B590" s="10"/>
      <c r="C590" s="10"/>
      <c r="D590" s="10"/>
      <c r="E590" s="10"/>
      <c r="F590" s="10"/>
      <c r="G590" s="19"/>
      <c r="H590" s="19"/>
      <c r="I590" s="10"/>
      <c r="J590" s="10"/>
      <c r="K590" s="10"/>
      <c r="L590" s="10"/>
      <c r="M590" s="10"/>
      <c r="N590" s="10"/>
      <c r="O590" s="10"/>
      <c r="P590" s="10"/>
      <c r="Q590" s="4"/>
      <c r="R590" s="4"/>
    </row>
    <row r="591" spans="1:18" ht="13">
      <c r="A591" s="10"/>
      <c r="B591" s="10"/>
      <c r="C591" s="10"/>
      <c r="D591" s="10"/>
      <c r="E591" s="10"/>
      <c r="F591" s="10"/>
      <c r="G591" s="19"/>
      <c r="H591" s="19"/>
      <c r="I591" s="10"/>
      <c r="J591" s="10"/>
      <c r="K591" s="10"/>
      <c r="L591" s="10"/>
      <c r="M591" s="10"/>
      <c r="N591" s="10"/>
      <c r="O591" s="10"/>
      <c r="P591" s="10"/>
      <c r="Q591" s="4"/>
      <c r="R591" s="4"/>
    </row>
    <row r="592" spans="1:18" ht="13">
      <c r="A592" s="10"/>
      <c r="B592" s="10"/>
      <c r="C592" s="10"/>
      <c r="D592" s="10"/>
      <c r="E592" s="10"/>
      <c r="F592" s="10"/>
      <c r="G592" s="19"/>
      <c r="H592" s="19"/>
      <c r="I592" s="10"/>
      <c r="J592" s="10"/>
      <c r="K592" s="10"/>
      <c r="L592" s="10"/>
      <c r="M592" s="10"/>
      <c r="N592" s="10"/>
      <c r="O592" s="10"/>
      <c r="P592" s="10"/>
      <c r="Q592" s="4"/>
      <c r="R592" s="4"/>
    </row>
    <row r="593" spans="1:18" ht="13">
      <c r="A593" s="10"/>
      <c r="B593" s="10"/>
      <c r="C593" s="10"/>
      <c r="D593" s="10"/>
      <c r="E593" s="10"/>
      <c r="F593" s="10"/>
      <c r="G593" s="19"/>
      <c r="H593" s="19"/>
      <c r="I593" s="10"/>
      <c r="J593" s="10"/>
      <c r="K593" s="10"/>
      <c r="L593" s="10"/>
      <c r="M593" s="10"/>
      <c r="N593" s="10"/>
      <c r="O593" s="10"/>
      <c r="P593" s="10"/>
      <c r="Q593" s="4"/>
      <c r="R593" s="4"/>
    </row>
    <row r="594" spans="1:18" ht="13">
      <c r="A594" s="10"/>
      <c r="B594" s="10"/>
      <c r="C594" s="10"/>
      <c r="D594" s="10"/>
      <c r="E594" s="10"/>
      <c r="F594" s="10"/>
      <c r="G594" s="19"/>
      <c r="H594" s="19"/>
      <c r="I594" s="10"/>
      <c r="J594" s="10"/>
      <c r="K594" s="10"/>
      <c r="L594" s="10"/>
      <c r="M594" s="10"/>
      <c r="N594" s="10"/>
      <c r="O594" s="10"/>
      <c r="P594" s="10"/>
      <c r="Q594" s="4"/>
      <c r="R594" s="4"/>
    </row>
    <row r="595" spans="1:18" ht="13">
      <c r="A595" s="10"/>
      <c r="B595" s="10"/>
      <c r="C595" s="10"/>
      <c r="D595" s="10"/>
      <c r="E595" s="10"/>
      <c r="F595" s="10"/>
      <c r="G595" s="19"/>
      <c r="H595" s="19"/>
      <c r="I595" s="10"/>
      <c r="J595" s="10"/>
      <c r="K595" s="10"/>
      <c r="L595" s="10"/>
      <c r="M595" s="10"/>
      <c r="N595" s="10"/>
      <c r="O595" s="10"/>
      <c r="P595" s="10"/>
      <c r="Q595" s="4"/>
      <c r="R595" s="4"/>
    </row>
    <row r="596" spans="1:18" ht="13">
      <c r="A596" s="10"/>
      <c r="B596" s="10"/>
      <c r="C596" s="10"/>
      <c r="D596" s="10"/>
      <c r="E596" s="10"/>
      <c r="F596" s="10"/>
      <c r="G596" s="19"/>
      <c r="H596" s="19"/>
      <c r="I596" s="10"/>
      <c r="J596" s="10"/>
      <c r="K596" s="10"/>
      <c r="L596" s="10"/>
      <c r="M596" s="10"/>
      <c r="N596" s="10"/>
      <c r="O596" s="10"/>
      <c r="P596" s="10"/>
      <c r="Q596" s="4"/>
      <c r="R596" s="4"/>
    </row>
    <row r="597" spans="1:18" ht="13">
      <c r="A597" s="10"/>
      <c r="B597" s="10"/>
      <c r="C597" s="10"/>
      <c r="D597" s="10"/>
      <c r="E597" s="10"/>
      <c r="F597" s="10"/>
      <c r="G597" s="19"/>
      <c r="H597" s="19"/>
      <c r="I597" s="10"/>
      <c r="J597" s="10"/>
      <c r="K597" s="10"/>
      <c r="L597" s="10"/>
      <c r="M597" s="10"/>
      <c r="N597" s="10"/>
      <c r="O597" s="10"/>
      <c r="P597" s="10"/>
      <c r="Q597" s="4"/>
      <c r="R597" s="4"/>
    </row>
    <row r="598" spans="1:18" ht="13">
      <c r="A598" s="10"/>
      <c r="B598" s="10"/>
      <c r="C598" s="10"/>
      <c r="D598" s="10"/>
      <c r="E598" s="10"/>
      <c r="F598" s="10"/>
      <c r="G598" s="19"/>
      <c r="H598" s="19"/>
      <c r="I598" s="10"/>
      <c r="J598" s="10"/>
      <c r="K598" s="10"/>
      <c r="L598" s="10"/>
      <c r="M598" s="10"/>
      <c r="N598" s="10"/>
      <c r="O598" s="10"/>
      <c r="P598" s="10"/>
      <c r="Q598" s="4"/>
      <c r="R598" s="4"/>
    </row>
    <row r="599" spans="1:18" ht="13">
      <c r="A599" s="10"/>
      <c r="B599" s="10"/>
      <c r="C599" s="10"/>
      <c r="D599" s="10"/>
      <c r="E599" s="10"/>
      <c r="F599" s="10"/>
      <c r="G599" s="19"/>
      <c r="H599" s="19"/>
      <c r="I599" s="10"/>
      <c r="J599" s="10"/>
      <c r="K599" s="10"/>
      <c r="L599" s="10"/>
      <c r="M599" s="10"/>
      <c r="N599" s="10"/>
      <c r="O599" s="10"/>
      <c r="P599" s="10"/>
      <c r="Q599" s="4"/>
      <c r="R599" s="4"/>
    </row>
    <row r="600" spans="1:18" ht="13">
      <c r="A600" s="10"/>
      <c r="B600" s="10"/>
      <c r="C600" s="10"/>
      <c r="D600" s="10"/>
      <c r="E600" s="10"/>
      <c r="F600" s="10"/>
      <c r="G600" s="19"/>
      <c r="H600" s="19"/>
      <c r="I600" s="10"/>
      <c r="J600" s="10"/>
      <c r="K600" s="10"/>
      <c r="L600" s="10"/>
      <c r="M600" s="10"/>
      <c r="N600" s="10"/>
      <c r="O600" s="10"/>
      <c r="P600" s="10"/>
      <c r="Q600" s="4"/>
      <c r="R600" s="4"/>
    </row>
    <row r="601" spans="1:18" ht="13">
      <c r="A601" s="10"/>
      <c r="B601" s="10"/>
      <c r="C601" s="10"/>
      <c r="D601" s="10"/>
      <c r="E601" s="10"/>
      <c r="F601" s="10"/>
      <c r="G601" s="19"/>
      <c r="H601" s="19"/>
      <c r="I601" s="10"/>
      <c r="J601" s="10"/>
      <c r="K601" s="10"/>
      <c r="L601" s="10"/>
      <c r="M601" s="10"/>
      <c r="N601" s="10"/>
      <c r="O601" s="10"/>
      <c r="P601" s="10"/>
      <c r="Q601" s="4"/>
      <c r="R601" s="4"/>
    </row>
    <row r="602" spans="1:18" ht="13">
      <c r="A602" s="10"/>
      <c r="B602" s="10"/>
      <c r="C602" s="10"/>
      <c r="D602" s="10"/>
      <c r="E602" s="10"/>
      <c r="F602" s="10"/>
      <c r="G602" s="19"/>
      <c r="H602" s="19"/>
      <c r="I602" s="10"/>
      <c r="J602" s="10"/>
      <c r="K602" s="10"/>
      <c r="L602" s="10"/>
      <c r="M602" s="10"/>
      <c r="N602" s="10"/>
      <c r="O602" s="10"/>
      <c r="P602" s="10"/>
      <c r="Q602" s="4"/>
      <c r="R602" s="4"/>
    </row>
    <row r="603" spans="1:18" ht="13">
      <c r="A603" s="10"/>
      <c r="B603" s="10"/>
      <c r="C603" s="10"/>
      <c r="D603" s="10"/>
      <c r="E603" s="10"/>
      <c r="F603" s="10"/>
      <c r="G603" s="19"/>
      <c r="H603" s="19"/>
      <c r="I603" s="10"/>
      <c r="J603" s="10"/>
      <c r="K603" s="10"/>
      <c r="L603" s="10"/>
      <c r="M603" s="10"/>
      <c r="N603" s="10"/>
      <c r="O603" s="10"/>
      <c r="P603" s="10"/>
      <c r="Q603" s="4"/>
      <c r="R603" s="4"/>
    </row>
    <row r="604" spans="1:18" ht="13">
      <c r="A604" s="10"/>
      <c r="B604" s="10"/>
      <c r="C604" s="10"/>
      <c r="D604" s="10"/>
      <c r="E604" s="10"/>
      <c r="F604" s="10"/>
      <c r="G604" s="19"/>
      <c r="H604" s="19"/>
      <c r="I604" s="10"/>
      <c r="J604" s="10"/>
      <c r="K604" s="10"/>
      <c r="L604" s="10"/>
      <c r="M604" s="10"/>
      <c r="N604" s="10"/>
      <c r="O604" s="10"/>
      <c r="P604" s="10"/>
      <c r="Q604" s="4"/>
      <c r="R604" s="4"/>
    </row>
    <row r="605" spans="1:18" ht="13">
      <c r="A605" s="10"/>
      <c r="B605" s="10"/>
      <c r="C605" s="10"/>
      <c r="D605" s="10"/>
      <c r="E605" s="10"/>
      <c r="F605" s="10"/>
      <c r="G605" s="19"/>
      <c r="H605" s="19"/>
      <c r="I605" s="10"/>
      <c r="J605" s="10"/>
      <c r="K605" s="10"/>
      <c r="L605" s="10"/>
      <c r="M605" s="10"/>
      <c r="N605" s="10"/>
      <c r="O605" s="10"/>
      <c r="P605" s="10"/>
      <c r="Q605" s="4"/>
      <c r="R605" s="4"/>
    </row>
    <row r="606" spans="1:18" ht="13">
      <c r="A606" s="10"/>
      <c r="B606" s="10"/>
      <c r="C606" s="10"/>
      <c r="D606" s="10"/>
      <c r="E606" s="10"/>
      <c r="F606" s="10"/>
      <c r="G606" s="19"/>
      <c r="H606" s="19"/>
      <c r="I606" s="10"/>
      <c r="J606" s="10"/>
      <c r="K606" s="10"/>
      <c r="L606" s="10"/>
      <c r="M606" s="10"/>
      <c r="N606" s="10"/>
      <c r="O606" s="10"/>
      <c r="P606" s="10"/>
      <c r="Q606" s="4"/>
      <c r="R606" s="4"/>
    </row>
    <row r="607" spans="1:18" ht="13">
      <c r="A607" s="10"/>
      <c r="B607" s="10"/>
      <c r="C607" s="10"/>
      <c r="D607" s="10"/>
      <c r="E607" s="10"/>
      <c r="F607" s="10"/>
      <c r="G607" s="19"/>
      <c r="H607" s="19"/>
      <c r="I607" s="10"/>
      <c r="J607" s="10"/>
      <c r="K607" s="10"/>
      <c r="L607" s="10"/>
      <c r="M607" s="10"/>
      <c r="N607" s="10"/>
      <c r="O607" s="10"/>
      <c r="P607" s="10"/>
      <c r="Q607" s="4"/>
      <c r="R607" s="4"/>
    </row>
    <row r="608" spans="1:18" ht="13">
      <c r="A608" s="10"/>
      <c r="B608" s="10"/>
      <c r="C608" s="10"/>
      <c r="D608" s="10"/>
      <c r="E608" s="10"/>
      <c r="F608" s="10"/>
      <c r="G608" s="19"/>
      <c r="H608" s="19"/>
      <c r="I608" s="10"/>
      <c r="J608" s="10"/>
      <c r="K608" s="10"/>
      <c r="L608" s="10"/>
      <c r="M608" s="10"/>
      <c r="N608" s="10"/>
      <c r="O608" s="10"/>
      <c r="P608" s="10"/>
      <c r="Q608" s="4"/>
      <c r="R608" s="4"/>
    </row>
    <row r="609" spans="1:18" ht="13">
      <c r="A609" s="10"/>
      <c r="B609" s="10"/>
      <c r="C609" s="10"/>
      <c r="D609" s="10"/>
      <c r="E609" s="10"/>
      <c r="F609" s="10"/>
      <c r="G609" s="19"/>
      <c r="H609" s="19"/>
      <c r="I609" s="10"/>
      <c r="J609" s="10"/>
      <c r="K609" s="10"/>
      <c r="L609" s="10"/>
      <c r="M609" s="10"/>
      <c r="N609" s="10"/>
      <c r="O609" s="10"/>
      <c r="P609" s="10"/>
      <c r="Q609" s="4"/>
      <c r="R609" s="4"/>
    </row>
    <row r="610" spans="1:18" ht="13">
      <c r="A610" s="10"/>
      <c r="B610" s="10"/>
      <c r="C610" s="10"/>
      <c r="D610" s="10"/>
      <c r="E610" s="10"/>
      <c r="F610" s="10"/>
      <c r="G610" s="19"/>
      <c r="H610" s="19"/>
      <c r="I610" s="10"/>
      <c r="J610" s="10"/>
      <c r="K610" s="10"/>
      <c r="L610" s="10"/>
      <c r="M610" s="10"/>
      <c r="N610" s="10"/>
      <c r="O610" s="10"/>
      <c r="P610" s="10"/>
      <c r="Q610" s="4"/>
      <c r="R610" s="4"/>
    </row>
    <row r="611" spans="1:18" ht="13">
      <c r="A611" s="10"/>
      <c r="B611" s="10"/>
      <c r="C611" s="10"/>
      <c r="D611" s="10"/>
      <c r="E611" s="10"/>
      <c r="F611" s="10"/>
      <c r="G611" s="19"/>
      <c r="H611" s="19"/>
      <c r="I611" s="10"/>
      <c r="J611" s="10"/>
      <c r="K611" s="10"/>
      <c r="L611" s="10"/>
      <c r="M611" s="10"/>
      <c r="N611" s="10"/>
      <c r="O611" s="10"/>
      <c r="P611" s="10"/>
      <c r="Q611" s="4"/>
      <c r="R611" s="4"/>
    </row>
    <row r="612" spans="1:18" ht="13">
      <c r="A612" s="10"/>
      <c r="B612" s="10"/>
      <c r="C612" s="10"/>
      <c r="D612" s="10"/>
      <c r="E612" s="10"/>
      <c r="F612" s="10"/>
      <c r="G612" s="19"/>
      <c r="H612" s="19"/>
      <c r="I612" s="10"/>
      <c r="J612" s="10"/>
      <c r="K612" s="10"/>
      <c r="L612" s="10"/>
      <c r="M612" s="10"/>
      <c r="N612" s="10"/>
      <c r="O612" s="10"/>
      <c r="P612" s="10"/>
      <c r="Q612" s="4"/>
      <c r="R612" s="4"/>
    </row>
    <row r="613" spans="1:18" ht="13">
      <c r="A613" s="10"/>
      <c r="B613" s="10"/>
      <c r="C613" s="10"/>
      <c r="D613" s="10"/>
      <c r="E613" s="10"/>
      <c r="F613" s="10"/>
      <c r="G613" s="19"/>
      <c r="H613" s="19"/>
      <c r="I613" s="10"/>
      <c r="J613" s="10"/>
      <c r="K613" s="10"/>
      <c r="L613" s="10"/>
      <c r="M613" s="10"/>
      <c r="N613" s="10"/>
      <c r="O613" s="10"/>
      <c r="P613" s="10"/>
      <c r="Q613" s="4"/>
      <c r="R613" s="4"/>
    </row>
    <row r="614" spans="1:18" ht="13">
      <c r="A614" s="10"/>
      <c r="B614" s="10"/>
      <c r="C614" s="10"/>
      <c r="D614" s="10"/>
      <c r="E614" s="10"/>
      <c r="F614" s="10"/>
      <c r="G614" s="19"/>
      <c r="H614" s="19"/>
      <c r="I614" s="10"/>
      <c r="J614" s="10"/>
      <c r="K614" s="10"/>
      <c r="L614" s="10"/>
      <c r="M614" s="10"/>
      <c r="N614" s="10"/>
      <c r="O614" s="10"/>
      <c r="P614" s="10"/>
      <c r="Q614" s="4"/>
      <c r="R614" s="4"/>
    </row>
    <row r="615" spans="1:18" ht="13">
      <c r="A615" s="10"/>
      <c r="B615" s="10"/>
      <c r="C615" s="10"/>
      <c r="D615" s="10"/>
      <c r="E615" s="10"/>
      <c r="F615" s="10"/>
      <c r="G615" s="19"/>
      <c r="H615" s="19"/>
      <c r="I615" s="10"/>
      <c r="J615" s="10"/>
      <c r="K615" s="10"/>
      <c r="L615" s="10"/>
      <c r="M615" s="10"/>
      <c r="N615" s="10"/>
      <c r="O615" s="10"/>
      <c r="P615" s="10"/>
      <c r="Q615" s="4"/>
      <c r="R615" s="4"/>
    </row>
    <row r="616" spans="1:18" ht="13">
      <c r="A616" s="10"/>
      <c r="B616" s="10"/>
      <c r="C616" s="10"/>
      <c r="D616" s="10"/>
      <c r="E616" s="10"/>
      <c r="F616" s="10"/>
      <c r="G616" s="19"/>
      <c r="H616" s="19"/>
      <c r="I616" s="10"/>
      <c r="J616" s="10"/>
      <c r="K616" s="10"/>
      <c r="L616" s="10"/>
      <c r="M616" s="10"/>
      <c r="N616" s="10"/>
      <c r="O616" s="10"/>
      <c r="P616" s="10"/>
      <c r="Q616" s="4"/>
      <c r="R616" s="4"/>
    </row>
    <row r="617" spans="1:18" ht="13">
      <c r="A617" s="10"/>
      <c r="B617" s="10"/>
      <c r="C617" s="10"/>
      <c r="D617" s="10"/>
      <c r="E617" s="10"/>
      <c r="F617" s="10"/>
      <c r="G617" s="19"/>
      <c r="H617" s="19"/>
      <c r="I617" s="10"/>
      <c r="J617" s="10"/>
      <c r="K617" s="10"/>
      <c r="L617" s="10"/>
      <c r="M617" s="10"/>
      <c r="N617" s="10"/>
      <c r="O617" s="10"/>
      <c r="P617" s="10"/>
      <c r="Q617" s="4"/>
      <c r="R617" s="4"/>
    </row>
    <row r="618" spans="1:18" ht="13">
      <c r="A618" s="10"/>
      <c r="B618" s="10"/>
      <c r="C618" s="10"/>
      <c r="D618" s="10"/>
      <c r="E618" s="10"/>
      <c r="F618" s="10"/>
      <c r="G618" s="19"/>
      <c r="H618" s="19"/>
      <c r="I618" s="10"/>
      <c r="J618" s="10"/>
      <c r="K618" s="10"/>
      <c r="L618" s="10"/>
      <c r="M618" s="10"/>
      <c r="N618" s="10"/>
      <c r="O618" s="10"/>
      <c r="P618" s="10"/>
      <c r="Q618" s="4"/>
      <c r="R618" s="4"/>
    </row>
    <row r="619" spans="1:18" ht="13">
      <c r="A619" s="10"/>
      <c r="B619" s="10"/>
      <c r="C619" s="10"/>
      <c r="D619" s="10"/>
      <c r="E619" s="10"/>
      <c r="F619" s="10"/>
      <c r="G619" s="19"/>
      <c r="H619" s="19"/>
      <c r="I619" s="10"/>
      <c r="J619" s="10"/>
      <c r="K619" s="10"/>
      <c r="L619" s="10"/>
      <c r="M619" s="10"/>
      <c r="N619" s="10"/>
      <c r="O619" s="10"/>
      <c r="P619" s="10"/>
      <c r="Q619" s="4"/>
      <c r="R619" s="4"/>
    </row>
    <row r="620" spans="1:18" ht="13">
      <c r="A620" s="10"/>
      <c r="B620" s="10"/>
      <c r="C620" s="10"/>
      <c r="D620" s="10"/>
      <c r="E620" s="10"/>
      <c r="F620" s="10"/>
      <c r="G620" s="19"/>
      <c r="H620" s="19"/>
      <c r="I620" s="10"/>
      <c r="J620" s="10"/>
      <c r="K620" s="10"/>
      <c r="L620" s="10"/>
      <c r="M620" s="10"/>
      <c r="N620" s="10"/>
      <c r="O620" s="10"/>
      <c r="P620" s="10"/>
      <c r="Q620" s="4"/>
      <c r="R620" s="4"/>
    </row>
    <row r="621" spans="1:18" ht="13">
      <c r="A621" s="10"/>
      <c r="B621" s="10"/>
      <c r="C621" s="10"/>
      <c r="D621" s="10"/>
      <c r="E621" s="10"/>
      <c r="F621" s="10"/>
      <c r="G621" s="19"/>
      <c r="H621" s="19"/>
      <c r="I621" s="10"/>
      <c r="J621" s="10"/>
      <c r="K621" s="10"/>
      <c r="L621" s="10"/>
      <c r="M621" s="10"/>
      <c r="N621" s="10"/>
      <c r="O621" s="10"/>
      <c r="P621" s="10"/>
      <c r="Q621" s="4"/>
      <c r="R621" s="4"/>
    </row>
    <row r="622" spans="1:18" ht="13">
      <c r="A622" s="10"/>
      <c r="B622" s="10"/>
      <c r="C622" s="10"/>
      <c r="D622" s="10"/>
      <c r="E622" s="10"/>
      <c r="F622" s="10"/>
      <c r="G622" s="19"/>
      <c r="H622" s="19"/>
      <c r="I622" s="10"/>
      <c r="J622" s="10"/>
      <c r="K622" s="10"/>
      <c r="L622" s="10"/>
      <c r="M622" s="10"/>
      <c r="N622" s="10"/>
      <c r="O622" s="10"/>
      <c r="P622" s="10"/>
      <c r="Q622" s="4"/>
      <c r="R622" s="4"/>
    </row>
    <row r="623" spans="1:18" ht="13">
      <c r="A623" s="10"/>
      <c r="B623" s="10"/>
      <c r="C623" s="10"/>
      <c r="D623" s="10"/>
      <c r="E623" s="10"/>
      <c r="F623" s="10"/>
      <c r="G623" s="19"/>
      <c r="H623" s="19"/>
      <c r="I623" s="10"/>
      <c r="J623" s="10"/>
      <c r="K623" s="10"/>
      <c r="L623" s="10"/>
      <c r="M623" s="10"/>
      <c r="N623" s="10"/>
      <c r="O623" s="10"/>
      <c r="P623" s="10"/>
      <c r="Q623" s="4"/>
      <c r="R623" s="4"/>
    </row>
    <row r="624" spans="1:18" ht="13">
      <c r="A624" s="10"/>
      <c r="B624" s="10"/>
      <c r="C624" s="10"/>
      <c r="D624" s="10"/>
      <c r="E624" s="10"/>
      <c r="F624" s="10"/>
      <c r="G624" s="19"/>
      <c r="H624" s="19"/>
      <c r="I624" s="10"/>
      <c r="J624" s="10"/>
      <c r="K624" s="10"/>
      <c r="L624" s="10"/>
      <c r="M624" s="10"/>
      <c r="N624" s="10"/>
      <c r="O624" s="10"/>
      <c r="P624" s="10"/>
      <c r="Q624" s="4"/>
      <c r="R624" s="4"/>
    </row>
    <row r="625" spans="1:18" ht="13">
      <c r="A625" s="10"/>
      <c r="B625" s="10"/>
      <c r="C625" s="10"/>
      <c r="D625" s="10"/>
      <c r="E625" s="10"/>
      <c r="F625" s="10"/>
      <c r="G625" s="19"/>
      <c r="H625" s="19"/>
      <c r="I625" s="10"/>
      <c r="J625" s="10"/>
      <c r="K625" s="10"/>
      <c r="L625" s="10"/>
      <c r="M625" s="10"/>
      <c r="N625" s="10"/>
      <c r="O625" s="10"/>
      <c r="P625" s="10"/>
      <c r="Q625" s="4"/>
      <c r="R625" s="4"/>
    </row>
    <row r="626" spans="1:18" ht="13">
      <c r="A626" s="10"/>
      <c r="B626" s="10"/>
      <c r="C626" s="10"/>
      <c r="D626" s="10"/>
      <c r="E626" s="10"/>
      <c r="F626" s="10"/>
      <c r="G626" s="19"/>
      <c r="H626" s="19"/>
      <c r="I626" s="10"/>
      <c r="J626" s="10"/>
      <c r="K626" s="10"/>
      <c r="L626" s="10"/>
      <c r="M626" s="10"/>
      <c r="N626" s="10"/>
      <c r="O626" s="10"/>
      <c r="P626" s="10"/>
      <c r="Q626" s="4"/>
      <c r="R626" s="4"/>
    </row>
    <row r="627" spans="1:18" ht="13">
      <c r="A627" s="10"/>
      <c r="B627" s="10"/>
      <c r="C627" s="10"/>
      <c r="D627" s="10"/>
      <c r="E627" s="10"/>
      <c r="F627" s="10"/>
      <c r="G627" s="19"/>
      <c r="H627" s="19"/>
      <c r="I627" s="10"/>
      <c r="J627" s="10"/>
      <c r="K627" s="10"/>
      <c r="L627" s="10"/>
      <c r="M627" s="10"/>
      <c r="N627" s="10"/>
      <c r="O627" s="10"/>
      <c r="P627" s="10"/>
      <c r="Q627" s="4"/>
      <c r="R627" s="4"/>
    </row>
    <row r="628" spans="1:18" ht="13">
      <c r="A628" s="10"/>
      <c r="B628" s="10"/>
      <c r="C628" s="10"/>
      <c r="D628" s="10"/>
      <c r="E628" s="10"/>
      <c r="F628" s="10"/>
      <c r="G628" s="19"/>
      <c r="H628" s="19"/>
      <c r="I628" s="10"/>
      <c r="J628" s="10"/>
      <c r="K628" s="10"/>
      <c r="L628" s="10"/>
      <c r="M628" s="10"/>
      <c r="N628" s="10"/>
      <c r="O628" s="10"/>
      <c r="P628" s="10"/>
      <c r="Q628" s="4"/>
      <c r="R628" s="4"/>
    </row>
    <row r="629" spans="1:18" ht="13">
      <c r="A629" s="10"/>
      <c r="B629" s="10"/>
      <c r="C629" s="10"/>
      <c r="D629" s="10"/>
      <c r="E629" s="10"/>
      <c r="F629" s="10"/>
      <c r="G629" s="19"/>
      <c r="H629" s="19"/>
      <c r="I629" s="10"/>
      <c r="J629" s="10"/>
      <c r="K629" s="10"/>
      <c r="L629" s="10"/>
      <c r="M629" s="10"/>
      <c r="N629" s="10"/>
      <c r="O629" s="10"/>
      <c r="P629" s="10"/>
      <c r="Q629" s="4"/>
      <c r="R629" s="4"/>
    </row>
    <row r="630" spans="1:18" ht="13">
      <c r="A630" s="10"/>
      <c r="B630" s="10"/>
      <c r="C630" s="10"/>
      <c r="D630" s="10"/>
      <c r="E630" s="10"/>
      <c r="F630" s="10"/>
      <c r="G630" s="19"/>
      <c r="H630" s="19"/>
      <c r="I630" s="10"/>
      <c r="J630" s="10"/>
      <c r="K630" s="10"/>
      <c r="L630" s="10"/>
      <c r="M630" s="10"/>
      <c r="N630" s="10"/>
      <c r="O630" s="10"/>
      <c r="P630" s="10"/>
      <c r="Q630" s="4"/>
      <c r="R630" s="4"/>
    </row>
    <row r="631" spans="1:18" ht="13">
      <c r="A631" s="10"/>
      <c r="B631" s="10"/>
      <c r="C631" s="10"/>
      <c r="D631" s="10"/>
      <c r="E631" s="10"/>
      <c r="F631" s="10"/>
      <c r="G631" s="19"/>
      <c r="H631" s="19"/>
      <c r="I631" s="10"/>
      <c r="J631" s="10"/>
      <c r="K631" s="10"/>
      <c r="L631" s="10"/>
      <c r="M631" s="10"/>
      <c r="N631" s="10"/>
      <c r="O631" s="10"/>
      <c r="P631" s="10"/>
      <c r="Q631" s="4"/>
      <c r="R631" s="4"/>
    </row>
    <row r="632" spans="1:18" ht="13">
      <c r="A632" s="10"/>
      <c r="B632" s="10"/>
      <c r="C632" s="10"/>
      <c r="D632" s="10"/>
      <c r="E632" s="10"/>
      <c r="F632" s="10"/>
      <c r="G632" s="19"/>
      <c r="H632" s="19"/>
      <c r="I632" s="10"/>
      <c r="J632" s="10"/>
      <c r="K632" s="10"/>
      <c r="L632" s="10"/>
      <c r="M632" s="10"/>
      <c r="N632" s="10"/>
      <c r="O632" s="10"/>
      <c r="P632" s="10"/>
      <c r="Q632" s="4"/>
      <c r="R632" s="4"/>
    </row>
    <row r="633" spans="1:18" ht="13">
      <c r="A633" s="10"/>
      <c r="B633" s="10"/>
      <c r="C633" s="10"/>
      <c r="D633" s="10"/>
      <c r="E633" s="10"/>
      <c r="F633" s="10"/>
      <c r="G633" s="19"/>
      <c r="H633" s="19"/>
      <c r="I633" s="10"/>
      <c r="J633" s="10"/>
      <c r="K633" s="10"/>
      <c r="L633" s="10"/>
      <c r="M633" s="10"/>
      <c r="N633" s="10"/>
      <c r="O633" s="10"/>
      <c r="P633" s="10"/>
      <c r="Q633" s="4"/>
      <c r="R633" s="4"/>
    </row>
    <row r="634" spans="1:18" ht="13">
      <c r="A634" s="10"/>
      <c r="B634" s="10"/>
      <c r="C634" s="10"/>
      <c r="D634" s="10"/>
      <c r="E634" s="10"/>
      <c r="F634" s="10"/>
      <c r="G634" s="19"/>
      <c r="H634" s="19"/>
      <c r="I634" s="10"/>
      <c r="J634" s="10"/>
      <c r="K634" s="10"/>
      <c r="L634" s="10"/>
      <c r="M634" s="10"/>
      <c r="N634" s="10"/>
      <c r="O634" s="10"/>
      <c r="P634" s="10"/>
      <c r="Q634" s="4"/>
      <c r="R634" s="4"/>
    </row>
    <row r="635" spans="1:18" ht="13">
      <c r="A635" s="10"/>
      <c r="B635" s="10"/>
      <c r="C635" s="10"/>
      <c r="D635" s="10"/>
      <c r="E635" s="10"/>
      <c r="F635" s="10"/>
      <c r="G635" s="19"/>
      <c r="H635" s="19"/>
      <c r="I635" s="10"/>
      <c r="J635" s="10"/>
      <c r="K635" s="10"/>
      <c r="L635" s="10"/>
      <c r="M635" s="10"/>
      <c r="N635" s="10"/>
      <c r="O635" s="10"/>
      <c r="P635" s="10"/>
      <c r="Q635" s="4"/>
      <c r="R635" s="4"/>
    </row>
    <row r="636" spans="1:18" ht="13">
      <c r="A636" s="10"/>
      <c r="B636" s="10"/>
      <c r="C636" s="10"/>
      <c r="D636" s="10"/>
      <c r="E636" s="10"/>
      <c r="F636" s="10"/>
      <c r="G636" s="19"/>
      <c r="H636" s="19"/>
      <c r="I636" s="10"/>
      <c r="J636" s="10"/>
      <c r="K636" s="10"/>
      <c r="L636" s="10"/>
      <c r="M636" s="10"/>
      <c r="N636" s="10"/>
      <c r="O636" s="10"/>
      <c r="P636" s="10"/>
      <c r="Q636" s="4"/>
      <c r="R636" s="4"/>
    </row>
    <row r="637" spans="1:18" ht="13">
      <c r="A637" s="10"/>
      <c r="B637" s="10"/>
      <c r="C637" s="10"/>
      <c r="D637" s="10"/>
      <c r="E637" s="10"/>
      <c r="F637" s="10"/>
      <c r="G637" s="19"/>
      <c r="H637" s="19"/>
      <c r="I637" s="10"/>
      <c r="J637" s="10"/>
      <c r="K637" s="10"/>
      <c r="L637" s="10"/>
      <c r="M637" s="10"/>
      <c r="N637" s="10"/>
      <c r="O637" s="10"/>
      <c r="P637" s="10"/>
      <c r="Q637" s="4"/>
      <c r="R637" s="4"/>
    </row>
    <row r="638" spans="1:18" ht="13">
      <c r="A638" s="10"/>
      <c r="B638" s="10"/>
      <c r="C638" s="10"/>
      <c r="D638" s="10"/>
      <c r="E638" s="10"/>
      <c r="F638" s="10"/>
      <c r="G638" s="19"/>
      <c r="H638" s="19"/>
      <c r="I638" s="10"/>
      <c r="J638" s="10"/>
      <c r="K638" s="10"/>
      <c r="L638" s="10"/>
      <c r="M638" s="10"/>
      <c r="N638" s="10"/>
      <c r="O638" s="10"/>
      <c r="P638" s="10"/>
      <c r="Q638" s="4"/>
      <c r="R638" s="4"/>
    </row>
    <row r="639" spans="1:18" ht="13">
      <c r="A639" s="10"/>
      <c r="B639" s="10"/>
      <c r="C639" s="10"/>
      <c r="D639" s="10"/>
      <c r="E639" s="10"/>
      <c r="F639" s="10"/>
      <c r="G639" s="19"/>
      <c r="H639" s="19"/>
      <c r="I639" s="10"/>
      <c r="J639" s="10"/>
      <c r="K639" s="10"/>
      <c r="L639" s="10"/>
      <c r="M639" s="10"/>
      <c r="N639" s="10"/>
      <c r="O639" s="10"/>
      <c r="P639" s="10"/>
      <c r="Q639" s="4"/>
      <c r="R639" s="4"/>
    </row>
    <row r="640" spans="1:18" ht="13">
      <c r="A640" s="10"/>
      <c r="B640" s="10"/>
      <c r="C640" s="10"/>
      <c r="D640" s="10"/>
      <c r="E640" s="10"/>
      <c r="F640" s="10"/>
      <c r="G640" s="19"/>
      <c r="H640" s="19"/>
      <c r="I640" s="10"/>
      <c r="J640" s="10"/>
      <c r="K640" s="10"/>
      <c r="L640" s="10"/>
      <c r="M640" s="10"/>
      <c r="N640" s="10"/>
      <c r="O640" s="10"/>
      <c r="P640" s="10"/>
      <c r="Q640" s="4"/>
      <c r="R640" s="4"/>
    </row>
    <row r="641" spans="1:18" ht="13">
      <c r="A641" s="10"/>
      <c r="B641" s="10"/>
      <c r="C641" s="10"/>
      <c r="D641" s="10"/>
      <c r="E641" s="10"/>
      <c r="F641" s="10"/>
      <c r="G641" s="19"/>
      <c r="H641" s="19"/>
      <c r="I641" s="10"/>
      <c r="J641" s="10"/>
      <c r="K641" s="10"/>
      <c r="L641" s="10"/>
      <c r="M641" s="10"/>
      <c r="N641" s="10"/>
      <c r="O641" s="10"/>
      <c r="P641" s="10"/>
      <c r="Q641" s="4"/>
      <c r="R641" s="4"/>
    </row>
    <row r="642" spans="1:18" ht="13">
      <c r="A642" s="10"/>
      <c r="B642" s="10"/>
      <c r="C642" s="10"/>
      <c r="D642" s="10"/>
      <c r="E642" s="10"/>
      <c r="F642" s="10"/>
      <c r="G642" s="19"/>
      <c r="H642" s="19"/>
      <c r="I642" s="10"/>
      <c r="J642" s="10"/>
      <c r="K642" s="10"/>
      <c r="L642" s="10"/>
      <c r="M642" s="10"/>
      <c r="N642" s="10"/>
      <c r="O642" s="10"/>
      <c r="P642" s="10"/>
      <c r="Q642" s="4"/>
      <c r="R642" s="4"/>
    </row>
    <row r="643" spans="1:18" ht="13">
      <c r="A643" s="10"/>
      <c r="B643" s="10"/>
      <c r="C643" s="10"/>
      <c r="D643" s="10"/>
      <c r="E643" s="10"/>
      <c r="F643" s="10"/>
      <c r="G643" s="19"/>
      <c r="H643" s="19"/>
      <c r="I643" s="10"/>
      <c r="J643" s="10"/>
      <c r="K643" s="10"/>
      <c r="L643" s="10"/>
      <c r="M643" s="10"/>
      <c r="N643" s="10"/>
      <c r="O643" s="10"/>
      <c r="P643" s="10"/>
      <c r="Q643" s="4"/>
      <c r="R643" s="4"/>
    </row>
    <row r="644" spans="1:18" ht="13">
      <c r="A644" s="10"/>
      <c r="B644" s="10"/>
      <c r="C644" s="10"/>
      <c r="D644" s="10"/>
      <c r="E644" s="10"/>
      <c r="F644" s="10"/>
      <c r="G644" s="19"/>
      <c r="H644" s="19"/>
      <c r="I644" s="10"/>
      <c r="J644" s="10"/>
      <c r="K644" s="10"/>
      <c r="L644" s="10"/>
      <c r="M644" s="10"/>
      <c r="N644" s="10"/>
      <c r="O644" s="10"/>
      <c r="P644" s="10"/>
      <c r="Q644" s="4"/>
      <c r="R644" s="4"/>
    </row>
    <row r="645" spans="1:18" ht="13">
      <c r="A645" s="10"/>
      <c r="B645" s="10"/>
      <c r="C645" s="10"/>
      <c r="D645" s="10"/>
      <c r="E645" s="10"/>
      <c r="F645" s="10"/>
      <c r="G645" s="19"/>
      <c r="H645" s="19"/>
      <c r="I645" s="10"/>
      <c r="J645" s="10"/>
      <c r="K645" s="10"/>
      <c r="L645" s="10"/>
      <c r="M645" s="10"/>
      <c r="N645" s="10"/>
      <c r="O645" s="10"/>
      <c r="P645" s="10"/>
      <c r="Q645" s="4"/>
      <c r="R645" s="4"/>
    </row>
    <row r="646" spans="1:18" ht="13">
      <c r="A646" s="10"/>
      <c r="B646" s="10"/>
      <c r="C646" s="10"/>
      <c r="D646" s="10"/>
      <c r="E646" s="10"/>
      <c r="F646" s="10"/>
      <c r="G646" s="19"/>
      <c r="H646" s="19"/>
      <c r="I646" s="10"/>
      <c r="J646" s="10"/>
      <c r="K646" s="10"/>
      <c r="L646" s="10"/>
      <c r="M646" s="10"/>
      <c r="N646" s="10"/>
      <c r="O646" s="10"/>
      <c r="P646" s="10"/>
      <c r="Q646" s="4"/>
      <c r="R646" s="4"/>
    </row>
    <row r="647" spans="1:18" ht="13">
      <c r="A647" s="10"/>
      <c r="B647" s="10"/>
      <c r="C647" s="10"/>
      <c r="D647" s="10"/>
      <c r="E647" s="10"/>
      <c r="F647" s="10"/>
      <c r="G647" s="19"/>
      <c r="H647" s="19"/>
      <c r="I647" s="10"/>
      <c r="J647" s="10"/>
      <c r="K647" s="10"/>
      <c r="L647" s="10"/>
      <c r="M647" s="10"/>
      <c r="N647" s="10"/>
      <c r="O647" s="10"/>
      <c r="P647" s="10"/>
      <c r="Q647" s="4"/>
      <c r="R647" s="4"/>
    </row>
    <row r="648" spans="1:18" ht="13">
      <c r="A648" s="10"/>
      <c r="B648" s="10"/>
      <c r="C648" s="10"/>
      <c r="D648" s="10"/>
      <c r="E648" s="10"/>
      <c r="F648" s="10"/>
      <c r="G648" s="19"/>
      <c r="H648" s="19"/>
      <c r="I648" s="10"/>
      <c r="J648" s="10"/>
      <c r="K648" s="10"/>
      <c r="L648" s="10"/>
      <c r="M648" s="10"/>
      <c r="N648" s="10"/>
      <c r="O648" s="10"/>
      <c r="P648" s="10"/>
      <c r="Q648" s="4"/>
      <c r="R648" s="4"/>
    </row>
    <row r="649" spans="1:18" ht="13">
      <c r="A649" s="10"/>
      <c r="B649" s="10"/>
      <c r="C649" s="10"/>
      <c r="D649" s="10"/>
      <c r="E649" s="10"/>
      <c r="F649" s="10"/>
      <c r="G649" s="19"/>
      <c r="H649" s="19"/>
      <c r="I649" s="10"/>
      <c r="J649" s="10"/>
      <c r="K649" s="10"/>
      <c r="L649" s="10"/>
      <c r="M649" s="10"/>
      <c r="N649" s="10"/>
      <c r="O649" s="10"/>
      <c r="P649" s="10"/>
      <c r="Q649" s="4"/>
      <c r="R649" s="4"/>
    </row>
    <row r="650" spans="1:18" ht="13">
      <c r="A650" s="10"/>
      <c r="B650" s="10"/>
      <c r="C650" s="10"/>
      <c r="D650" s="10"/>
      <c r="E650" s="10"/>
      <c r="F650" s="10"/>
      <c r="G650" s="19"/>
      <c r="H650" s="19"/>
      <c r="I650" s="10"/>
      <c r="J650" s="10"/>
      <c r="K650" s="10"/>
      <c r="L650" s="10"/>
      <c r="M650" s="10"/>
      <c r="N650" s="10"/>
      <c r="O650" s="10"/>
      <c r="P650" s="10"/>
      <c r="Q650" s="4"/>
      <c r="R650" s="4"/>
    </row>
    <row r="651" spans="1:18" ht="13">
      <c r="A651" s="10"/>
      <c r="B651" s="10"/>
      <c r="C651" s="10"/>
      <c r="D651" s="10"/>
      <c r="E651" s="10"/>
      <c r="F651" s="10"/>
      <c r="G651" s="19"/>
      <c r="H651" s="19"/>
      <c r="I651" s="10"/>
      <c r="J651" s="10"/>
      <c r="K651" s="10"/>
      <c r="L651" s="10"/>
      <c r="M651" s="10"/>
      <c r="N651" s="10"/>
      <c r="O651" s="10"/>
      <c r="P651" s="10"/>
      <c r="Q651" s="4"/>
      <c r="R651" s="4"/>
    </row>
    <row r="652" spans="1:18" ht="13">
      <c r="A652" s="10"/>
      <c r="B652" s="10"/>
      <c r="C652" s="10"/>
      <c r="D652" s="10"/>
      <c r="E652" s="10"/>
      <c r="F652" s="10"/>
      <c r="G652" s="19"/>
      <c r="H652" s="19"/>
      <c r="I652" s="10"/>
      <c r="J652" s="10"/>
      <c r="K652" s="10"/>
      <c r="L652" s="10"/>
      <c r="M652" s="10"/>
      <c r="N652" s="10"/>
      <c r="O652" s="10"/>
      <c r="P652" s="10"/>
      <c r="Q652" s="4"/>
      <c r="R652" s="4"/>
    </row>
    <row r="653" spans="1:18" ht="13">
      <c r="A653" s="10"/>
      <c r="B653" s="10"/>
      <c r="C653" s="10"/>
      <c r="D653" s="10"/>
      <c r="E653" s="10"/>
      <c r="F653" s="10"/>
      <c r="G653" s="19"/>
      <c r="H653" s="19"/>
      <c r="I653" s="10"/>
      <c r="J653" s="10"/>
      <c r="K653" s="10"/>
      <c r="L653" s="10"/>
      <c r="M653" s="10"/>
      <c r="N653" s="10"/>
      <c r="O653" s="10"/>
      <c r="P653" s="10"/>
      <c r="Q653" s="4"/>
      <c r="R653" s="4"/>
    </row>
    <row r="654" spans="1:18" ht="13">
      <c r="A654" s="10"/>
      <c r="B654" s="10"/>
      <c r="C654" s="10"/>
      <c r="D654" s="10"/>
      <c r="E654" s="10"/>
      <c r="F654" s="10"/>
      <c r="G654" s="19"/>
      <c r="H654" s="19"/>
      <c r="I654" s="10"/>
      <c r="J654" s="10"/>
      <c r="K654" s="10"/>
      <c r="L654" s="10"/>
      <c r="M654" s="10"/>
      <c r="N654" s="10"/>
      <c r="O654" s="10"/>
      <c r="P654" s="10"/>
      <c r="Q654" s="4"/>
      <c r="R654" s="4"/>
    </row>
    <row r="655" spans="1:18" ht="13">
      <c r="A655" s="10"/>
      <c r="B655" s="10"/>
      <c r="C655" s="10"/>
      <c r="D655" s="10"/>
      <c r="E655" s="10"/>
      <c r="F655" s="10"/>
      <c r="G655" s="19"/>
      <c r="H655" s="19"/>
      <c r="I655" s="10"/>
      <c r="J655" s="10"/>
      <c r="K655" s="10"/>
      <c r="L655" s="10"/>
      <c r="M655" s="10"/>
      <c r="N655" s="10"/>
      <c r="O655" s="10"/>
      <c r="P655" s="10"/>
      <c r="Q655" s="4"/>
      <c r="R655" s="4"/>
    </row>
    <row r="656" spans="1:18" ht="13">
      <c r="A656" s="10"/>
      <c r="B656" s="10"/>
      <c r="C656" s="10"/>
      <c r="D656" s="10"/>
      <c r="E656" s="10"/>
      <c r="F656" s="10"/>
      <c r="G656" s="19"/>
      <c r="H656" s="19"/>
      <c r="I656" s="10"/>
      <c r="J656" s="10"/>
      <c r="K656" s="10"/>
      <c r="L656" s="10"/>
      <c r="M656" s="10"/>
      <c r="N656" s="10"/>
      <c r="O656" s="10"/>
      <c r="P656" s="10"/>
      <c r="Q656" s="4"/>
      <c r="R656" s="4"/>
    </row>
    <row r="657" spans="1:18" ht="13">
      <c r="A657" s="10"/>
      <c r="B657" s="10"/>
      <c r="C657" s="10"/>
      <c r="D657" s="10"/>
      <c r="E657" s="10"/>
      <c r="F657" s="10"/>
      <c r="G657" s="19"/>
      <c r="H657" s="19"/>
      <c r="I657" s="10"/>
      <c r="J657" s="10"/>
      <c r="K657" s="10"/>
      <c r="L657" s="10"/>
      <c r="M657" s="10"/>
      <c r="N657" s="10"/>
      <c r="O657" s="10"/>
      <c r="P657" s="10"/>
      <c r="Q657" s="4"/>
      <c r="R657" s="4"/>
    </row>
    <row r="658" spans="1:18" ht="13">
      <c r="A658" s="10"/>
      <c r="B658" s="10"/>
      <c r="C658" s="10"/>
      <c r="D658" s="10"/>
      <c r="E658" s="10"/>
      <c r="F658" s="10"/>
      <c r="G658" s="19"/>
      <c r="H658" s="19"/>
      <c r="I658" s="10"/>
      <c r="J658" s="10"/>
      <c r="K658" s="10"/>
      <c r="L658" s="10"/>
      <c r="M658" s="10"/>
      <c r="N658" s="10"/>
      <c r="O658" s="10"/>
      <c r="P658" s="10"/>
      <c r="Q658" s="4"/>
      <c r="R658" s="4"/>
    </row>
    <row r="659" spans="1:18" ht="13">
      <c r="A659" s="10"/>
      <c r="B659" s="10"/>
      <c r="C659" s="10"/>
      <c r="D659" s="10"/>
      <c r="E659" s="10"/>
      <c r="F659" s="10"/>
      <c r="G659" s="19"/>
      <c r="H659" s="19"/>
      <c r="I659" s="10"/>
      <c r="J659" s="10"/>
      <c r="K659" s="10"/>
      <c r="L659" s="10"/>
      <c r="M659" s="10"/>
      <c r="N659" s="10"/>
      <c r="O659" s="10"/>
      <c r="P659" s="10"/>
      <c r="Q659" s="4"/>
      <c r="R659" s="4"/>
    </row>
    <row r="660" spans="1:18" ht="13">
      <c r="A660" s="10"/>
      <c r="B660" s="10"/>
      <c r="C660" s="10"/>
      <c r="D660" s="10"/>
      <c r="E660" s="10"/>
      <c r="F660" s="10"/>
      <c r="G660" s="19"/>
      <c r="H660" s="19"/>
      <c r="I660" s="10"/>
      <c r="J660" s="10"/>
      <c r="K660" s="10"/>
      <c r="L660" s="10"/>
      <c r="M660" s="10"/>
      <c r="N660" s="10"/>
      <c r="O660" s="10"/>
      <c r="P660" s="10"/>
      <c r="Q660" s="4"/>
      <c r="R660" s="4"/>
    </row>
    <row r="661" spans="1:18" ht="13">
      <c r="A661" s="10"/>
      <c r="B661" s="10"/>
      <c r="C661" s="10"/>
      <c r="D661" s="10"/>
      <c r="E661" s="10"/>
      <c r="F661" s="10"/>
      <c r="G661" s="19"/>
      <c r="H661" s="19"/>
      <c r="I661" s="10"/>
      <c r="J661" s="10"/>
      <c r="K661" s="10"/>
      <c r="L661" s="10"/>
      <c r="M661" s="10"/>
      <c r="N661" s="10"/>
      <c r="O661" s="10"/>
      <c r="P661" s="10"/>
      <c r="Q661" s="4"/>
      <c r="R661" s="4"/>
    </row>
    <row r="662" spans="1:18" ht="13">
      <c r="A662" s="10"/>
      <c r="B662" s="10"/>
      <c r="C662" s="10"/>
      <c r="D662" s="10"/>
      <c r="E662" s="10"/>
      <c r="F662" s="10"/>
      <c r="G662" s="19"/>
      <c r="H662" s="19"/>
      <c r="I662" s="10"/>
      <c r="J662" s="10"/>
      <c r="K662" s="10"/>
      <c r="L662" s="10"/>
      <c r="M662" s="10"/>
      <c r="N662" s="10"/>
      <c r="O662" s="10"/>
      <c r="P662" s="10"/>
      <c r="Q662" s="4"/>
      <c r="R662" s="4"/>
    </row>
    <row r="663" spans="1:18" ht="13">
      <c r="A663" s="10"/>
      <c r="B663" s="10"/>
      <c r="C663" s="10"/>
      <c r="D663" s="10"/>
      <c r="E663" s="10"/>
      <c r="F663" s="10"/>
      <c r="G663" s="19"/>
      <c r="H663" s="19"/>
      <c r="I663" s="10"/>
      <c r="J663" s="10"/>
      <c r="K663" s="10"/>
      <c r="L663" s="10"/>
      <c r="M663" s="10"/>
      <c r="N663" s="10"/>
      <c r="O663" s="10"/>
      <c r="P663" s="10"/>
      <c r="Q663" s="4"/>
      <c r="R663" s="4"/>
    </row>
    <row r="664" spans="1:18" ht="13">
      <c r="A664" s="10"/>
      <c r="B664" s="10"/>
      <c r="C664" s="10"/>
      <c r="D664" s="10"/>
      <c r="E664" s="10"/>
      <c r="F664" s="10"/>
      <c r="G664" s="19"/>
      <c r="H664" s="19"/>
      <c r="I664" s="10"/>
      <c r="J664" s="10"/>
      <c r="K664" s="10"/>
      <c r="L664" s="10"/>
      <c r="M664" s="10"/>
      <c r="N664" s="10"/>
      <c r="O664" s="10"/>
      <c r="P664" s="10"/>
      <c r="Q664" s="4"/>
      <c r="R664" s="4"/>
    </row>
    <row r="665" spans="1:18" ht="13">
      <c r="A665" s="10"/>
      <c r="B665" s="10"/>
      <c r="C665" s="10"/>
      <c r="D665" s="10"/>
      <c r="E665" s="10"/>
      <c r="F665" s="10"/>
      <c r="G665" s="19"/>
      <c r="H665" s="19"/>
      <c r="I665" s="10"/>
      <c r="J665" s="10"/>
      <c r="K665" s="10"/>
      <c r="L665" s="10"/>
      <c r="M665" s="10"/>
      <c r="N665" s="10"/>
      <c r="O665" s="10"/>
      <c r="P665" s="10"/>
      <c r="Q665" s="4"/>
      <c r="R665" s="4"/>
    </row>
    <row r="666" spans="1:18" ht="13">
      <c r="A666" s="10"/>
      <c r="B666" s="10"/>
      <c r="C666" s="10"/>
      <c r="D666" s="10"/>
      <c r="E666" s="10"/>
      <c r="F666" s="10"/>
      <c r="G666" s="19"/>
      <c r="H666" s="19"/>
      <c r="I666" s="10"/>
      <c r="J666" s="10"/>
      <c r="K666" s="10"/>
      <c r="L666" s="10"/>
      <c r="M666" s="10"/>
      <c r="N666" s="10"/>
      <c r="O666" s="10"/>
      <c r="P666" s="10"/>
      <c r="Q666" s="4"/>
      <c r="R666" s="4"/>
    </row>
    <row r="667" spans="1:18" ht="13">
      <c r="A667" s="10"/>
      <c r="B667" s="10"/>
      <c r="C667" s="10"/>
      <c r="D667" s="10"/>
      <c r="E667" s="10"/>
      <c r="F667" s="10"/>
      <c r="G667" s="19"/>
      <c r="H667" s="19"/>
      <c r="I667" s="10"/>
      <c r="J667" s="10"/>
      <c r="K667" s="10"/>
      <c r="L667" s="10"/>
      <c r="M667" s="10"/>
      <c r="N667" s="10"/>
      <c r="O667" s="10"/>
      <c r="P667" s="10"/>
      <c r="Q667" s="4"/>
      <c r="R667" s="4"/>
    </row>
    <row r="668" spans="1:18" ht="13">
      <c r="A668" s="10"/>
      <c r="B668" s="10"/>
      <c r="C668" s="10"/>
      <c r="D668" s="10"/>
      <c r="E668" s="10"/>
      <c r="F668" s="10"/>
      <c r="G668" s="19"/>
      <c r="H668" s="19"/>
      <c r="I668" s="10"/>
      <c r="J668" s="10"/>
      <c r="K668" s="10"/>
      <c r="L668" s="10"/>
      <c r="M668" s="10"/>
      <c r="N668" s="10"/>
      <c r="O668" s="10"/>
      <c r="P668" s="10"/>
      <c r="Q668" s="4"/>
      <c r="R668" s="4"/>
    </row>
    <row r="669" spans="1:18" ht="13">
      <c r="A669" s="10"/>
      <c r="B669" s="10"/>
      <c r="C669" s="10"/>
      <c r="D669" s="10"/>
      <c r="E669" s="10"/>
      <c r="F669" s="10"/>
      <c r="G669" s="19"/>
      <c r="H669" s="19"/>
      <c r="I669" s="10"/>
      <c r="J669" s="10"/>
      <c r="K669" s="10"/>
      <c r="L669" s="10"/>
      <c r="M669" s="10"/>
      <c r="N669" s="10"/>
      <c r="O669" s="10"/>
      <c r="P669" s="10"/>
      <c r="Q669" s="4"/>
      <c r="R669" s="4"/>
    </row>
    <row r="670" spans="1:18" ht="13">
      <c r="A670" s="10"/>
      <c r="B670" s="10"/>
      <c r="C670" s="10"/>
      <c r="D670" s="10"/>
      <c r="E670" s="10"/>
      <c r="F670" s="10"/>
      <c r="G670" s="19"/>
      <c r="H670" s="19"/>
      <c r="I670" s="10"/>
      <c r="J670" s="10"/>
      <c r="K670" s="10"/>
      <c r="L670" s="10"/>
      <c r="M670" s="10"/>
      <c r="N670" s="10"/>
      <c r="O670" s="10"/>
      <c r="P670" s="10"/>
      <c r="Q670" s="4"/>
      <c r="R670" s="4"/>
    </row>
    <row r="671" spans="1:18" ht="13">
      <c r="A671" s="10"/>
      <c r="B671" s="10"/>
      <c r="C671" s="10"/>
      <c r="D671" s="10"/>
      <c r="E671" s="10"/>
      <c r="F671" s="10"/>
      <c r="G671" s="19"/>
      <c r="H671" s="19"/>
      <c r="I671" s="10"/>
      <c r="J671" s="10"/>
      <c r="K671" s="10"/>
      <c r="L671" s="10"/>
      <c r="M671" s="10"/>
      <c r="N671" s="10"/>
      <c r="O671" s="10"/>
      <c r="P671" s="10"/>
      <c r="Q671" s="4"/>
      <c r="R671" s="4"/>
    </row>
    <row r="672" spans="1:18" ht="13">
      <c r="A672" s="10"/>
      <c r="B672" s="10"/>
      <c r="C672" s="10"/>
      <c r="D672" s="10"/>
      <c r="E672" s="10"/>
      <c r="F672" s="10"/>
      <c r="G672" s="19"/>
      <c r="H672" s="19"/>
      <c r="I672" s="10"/>
      <c r="J672" s="10"/>
      <c r="K672" s="10"/>
      <c r="L672" s="10"/>
      <c r="M672" s="10"/>
      <c r="N672" s="10"/>
      <c r="O672" s="10"/>
      <c r="P672" s="10"/>
      <c r="Q672" s="4"/>
      <c r="R672" s="4"/>
    </row>
    <row r="673" spans="1:18" ht="13">
      <c r="A673" s="10"/>
      <c r="B673" s="10"/>
      <c r="C673" s="10"/>
      <c r="D673" s="10"/>
      <c r="E673" s="10"/>
      <c r="F673" s="10"/>
      <c r="G673" s="19"/>
      <c r="H673" s="19"/>
      <c r="I673" s="10"/>
      <c r="J673" s="10"/>
      <c r="K673" s="10"/>
      <c r="L673" s="10"/>
      <c r="M673" s="10"/>
      <c r="N673" s="10"/>
      <c r="O673" s="10"/>
      <c r="P673" s="10"/>
      <c r="Q673" s="4"/>
      <c r="R673" s="4"/>
    </row>
    <row r="674" spans="1:18" ht="13">
      <c r="A674" s="10"/>
      <c r="B674" s="10"/>
      <c r="C674" s="10"/>
      <c r="D674" s="10"/>
      <c r="E674" s="10"/>
      <c r="F674" s="10"/>
      <c r="G674" s="19"/>
      <c r="H674" s="19"/>
      <c r="I674" s="10"/>
      <c r="J674" s="10"/>
      <c r="K674" s="10"/>
      <c r="L674" s="10"/>
      <c r="M674" s="10"/>
      <c r="N674" s="10"/>
      <c r="O674" s="10"/>
      <c r="P674" s="10"/>
      <c r="Q674" s="4"/>
      <c r="R674" s="4"/>
    </row>
    <row r="675" spans="1:18" ht="13">
      <c r="A675" s="10"/>
      <c r="B675" s="10"/>
      <c r="C675" s="10"/>
      <c r="D675" s="10"/>
      <c r="E675" s="10"/>
      <c r="F675" s="10"/>
      <c r="G675" s="19"/>
      <c r="H675" s="19"/>
      <c r="I675" s="10"/>
      <c r="J675" s="10"/>
      <c r="K675" s="10"/>
      <c r="L675" s="10"/>
      <c r="M675" s="10"/>
      <c r="N675" s="10"/>
      <c r="O675" s="10"/>
      <c r="P675" s="10"/>
      <c r="Q675" s="4"/>
      <c r="R675" s="4"/>
    </row>
    <row r="676" spans="1:18" ht="13">
      <c r="A676" s="10"/>
      <c r="B676" s="10"/>
      <c r="C676" s="10"/>
      <c r="D676" s="10"/>
      <c r="E676" s="10"/>
      <c r="F676" s="10"/>
      <c r="G676" s="19"/>
      <c r="H676" s="19"/>
      <c r="I676" s="10"/>
      <c r="J676" s="10"/>
      <c r="K676" s="10"/>
      <c r="L676" s="10"/>
      <c r="M676" s="10"/>
      <c r="N676" s="10"/>
      <c r="O676" s="10"/>
      <c r="P676" s="10"/>
      <c r="Q676" s="4"/>
      <c r="R676" s="4"/>
    </row>
    <row r="677" spans="1:18" ht="13">
      <c r="A677" s="10"/>
      <c r="B677" s="10"/>
      <c r="C677" s="10"/>
      <c r="D677" s="10"/>
      <c r="E677" s="10"/>
      <c r="F677" s="10"/>
      <c r="G677" s="19"/>
      <c r="H677" s="19"/>
      <c r="I677" s="10"/>
      <c r="J677" s="10"/>
      <c r="K677" s="10"/>
      <c r="L677" s="10"/>
      <c r="M677" s="10"/>
      <c r="N677" s="10"/>
      <c r="O677" s="10"/>
      <c r="P677" s="10"/>
      <c r="Q677" s="4"/>
      <c r="R677" s="4"/>
    </row>
    <row r="678" spans="1:18" ht="13">
      <c r="A678" s="10"/>
      <c r="B678" s="10"/>
      <c r="C678" s="10"/>
      <c r="D678" s="10"/>
      <c r="E678" s="10"/>
      <c r="F678" s="10"/>
      <c r="G678" s="19"/>
      <c r="H678" s="19"/>
      <c r="I678" s="10"/>
      <c r="J678" s="10"/>
      <c r="K678" s="10"/>
      <c r="L678" s="10"/>
      <c r="M678" s="10"/>
      <c r="N678" s="10"/>
      <c r="O678" s="10"/>
      <c r="P678" s="10"/>
      <c r="Q678" s="4"/>
      <c r="R678" s="4"/>
    </row>
    <row r="679" spans="1:18" ht="13">
      <c r="A679" s="10"/>
      <c r="B679" s="10"/>
      <c r="C679" s="10"/>
      <c r="D679" s="10"/>
      <c r="E679" s="10"/>
      <c r="F679" s="10"/>
      <c r="G679" s="19"/>
      <c r="H679" s="19"/>
      <c r="I679" s="10"/>
      <c r="J679" s="10"/>
      <c r="K679" s="10"/>
      <c r="L679" s="10"/>
      <c r="M679" s="10"/>
      <c r="N679" s="10"/>
      <c r="O679" s="10"/>
      <c r="P679" s="10"/>
      <c r="Q679" s="4"/>
      <c r="R679" s="4"/>
    </row>
    <row r="680" spans="1:18" ht="13">
      <c r="A680" s="10"/>
      <c r="B680" s="10"/>
      <c r="C680" s="10"/>
      <c r="D680" s="10"/>
      <c r="E680" s="10"/>
      <c r="F680" s="10"/>
      <c r="G680" s="19"/>
      <c r="H680" s="19"/>
      <c r="I680" s="10"/>
      <c r="J680" s="10"/>
      <c r="K680" s="10"/>
      <c r="L680" s="10"/>
      <c r="M680" s="10"/>
      <c r="N680" s="10"/>
      <c r="O680" s="10"/>
      <c r="P680" s="10"/>
      <c r="Q680" s="4"/>
      <c r="R680" s="4"/>
    </row>
    <row r="681" spans="1:18" ht="13">
      <c r="A681" s="10"/>
      <c r="B681" s="10"/>
      <c r="C681" s="10"/>
      <c r="D681" s="10"/>
      <c r="E681" s="10"/>
      <c r="F681" s="10"/>
      <c r="G681" s="19"/>
      <c r="H681" s="19"/>
      <c r="I681" s="10"/>
      <c r="J681" s="10"/>
      <c r="K681" s="10"/>
      <c r="L681" s="10"/>
      <c r="M681" s="10"/>
      <c r="N681" s="10"/>
      <c r="O681" s="10"/>
      <c r="P681" s="10"/>
      <c r="Q681" s="4"/>
      <c r="R681" s="4"/>
    </row>
    <row r="682" spans="1:18" ht="13">
      <c r="A682" s="10"/>
      <c r="B682" s="10"/>
      <c r="C682" s="10"/>
      <c r="D682" s="10"/>
      <c r="E682" s="10"/>
      <c r="F682" s="10"/>
      <c r="G682" s="19"/>
      <c r="H682" s="19"/>
      <c r="I682" s="10"/>
      <c r="J682" s="10"/>
      <c r="K682" s="10"/>
      <c r="L682" s="10"/>
      <c r="M682" s="10"/>
      <c r="N682" s="10"/>
      <c r="O682" s="10"/>
      <c r="P682" s="10"/>
      <c r="Q682" s="4"/>
      <c r="R682" s="4"/>
    </row>
    <row r="683" spans="1:18" ht="13">
      <c r="A683" s="10"/>
      <c r="B683" s="10"/>
      <c r="C683" s="10"/>
      <c r="D683" s="10"/>
      <c r="E683" s="10"/>
      <c r="F683" s="10"/>
      <c r="G683" s="19"/>
      <c r="H683" s="19"/>
      <c r="I683" s="10"/>
      <c r="J683" s="10"/>
      <c r="K683" s="10"/>
      <c r="L683" s="10"/>
      <c r="M683" s="10"/>
      <c r="N683" s="10"/>
      <c r="O683" s="10"/>
      <c r="P683" s="10"/>
      <c r="Q683" s="4"/>
      <c r="R683" s="4"/>
    </row>
    <row r="684" spans="1:18" ht="13">
      <c r="A684" s="10"/>
      <c r="B684" s="10"/>
      <c r="C684" s="10"/>
      <c r="D684" s="10"/>
      <c r="E684" s="10"/>
      <c r="F684" s="10"/>
      <c r="G684" s="19"/>
      <c r="H684" s="19"/>
      <c r="I684" s="10"/>
      <c r="J684" s="10"/>
      <c r="K684" s="10"/>
      <c r="L684" s="10"/>
      <c r="M684" s="10"/>
      <c r="N684" s="10"/>
      <c r="O684" s="10"/>
      <c r="P684" s="10"/>
      <c r="Q684" s="4"/>
      <c r="R684" s="4"/>
    </row>
    <row r="685" spans="1:18" ht="13">
      <c r="A685" s="10"/>
      <c r="B685" s="10"/>
      <c r="C685" s="10"/>
      <c r="D685" s="10"/>
      <c r="E685" s="10"/>
      <c r="F685" s="10"/>
      <c r="G685" s="19"/>
      <c r="H685" s="19"/>
      <c r="I685" s="10"/>
      <c r="J685" s="10"/>
      <c r="K685" s="10"/>
      <c r="L685" s="10"/>
      <c r="M685" s="10"/>
      <c r="N685" s="10"/>
      <c r="O685" s="10"/>
      <c r="P685" s="10"/>
      <c r="Q685" s="4"/>
      <c r="R685" s="4"/>
    </row>
    <row r="686" spans="1:18" ht="13">
      <c r="A686" s="10"/>
      <c r="B686" s="10"/>
      <c r="C686" s="10"/>
      <c r="D686" s="10"/>
      <c r="E686" s="10"/>
      <c r="F686" s="10"/>
      <c r="G686" s="19"/>
      <c r="H686" s="19"/>
      <c r="I686" s="10"/>
      <c r="J686" s="10"/>
      <c r="K686" s="10"/>
      <c r="L686" s="10"/>
      <c r="M686" s="10"/>
      <c r="N686" s="10"/>
      <c r="O686" s="10"/>
      <c r="P686" s="10"/>
      <c r="Q686" s="4"/>
      <c r="R686" s="4"/>
    </row>
    <row r="687" spans="1:18" ht="13">
      <c r="A687" s="10"/>
      <c r="B687" s="10"/>
      <c r="C687" s="10"/>
      <c r="D687" s="10"/>
      <c r="E687" s="10"/>
      <c r="F687" s="10"/>
      <c r="G687" s="19"/>
      <c r="H687" s="19"/>
      <c r="I687" s="10"/>
      <c r="J687" s="10"/>
      <c r="K687" s="10"/>
      <c r="L687" s="10"/>
      <c r="M687" s="10"/>
      <c r="N687" s="10"/>
      <c r="O687" s="10"/>
      <c r="P687" s="10"/>
      <c r="Q687" s="4"/>
      <c r="R687" s="4"/>
    </row>
    <row r="688" spans="1:18" ht="13">
      <c r="A688" s="10"/>
      <c r="B688" s="10"/>
      <c r="C688" s="10"/>
      <c r="D688" s="10"/>
      <c r="E688" s="10"/>
      <c r="F688" s="10"/>
      <c r="G688" s="19"/>
      <c r="H688" s="19"/>
      <c r="I688" s="10"/>
      <c r="J688" s="10"/>
      <c r="K688" s="10"/>
      <c r="L688" s="10"/>
      <c r="M688" s="10"/>
      <c r="N688" s="10"/>
      <c r="O688" s="10"/>
      <c r="P688" s="10"/>
      <c r="Q688" s="4"/>
      <c r="R688" s="4"/>
    </row>
    <row r="689" spans="1:18" ht="13">
      <c r="A689" s="10"/>
      <c r="B689" s="10"/>
      <c r="C689" s="10"/>
      <c r="D689" s="10"/>
      <c r="E689" s="10"/>
      <c r="F689" s="10"/>
      <c r="G689" s="19"/>
      <c r="H689" s="19"/>
      <c r="I689" s="10"/>
      <c r="J689" s="10"/>
      <c r="K689" s="10"/>
      <c r="L689" s="10"/>
      <c r="M689" s="10"/>
      <c r="N689" s="10"/>
      <c r="O689" s="10"/>
      <c r="P689" s="10"/>
      <c r="Q689" s="4"/>
      <c r="R689" s="4"/>
    </row>
    <row r="690" spans="1:18" ht="13">
      <c r="A690" s="10"/>
      <c r="B690" s="10"/>
      <c r="C690" s="10"/>
      <c r="D690" s="10"/>
      <c r="E690" s="10"/>
      <c r="F690" s="10"/>
      <c r="G690" s="19"/>
      <c r="H690" s="19"/>
      <c r="I690" s="10"/>
      <c r="J690" s="10"/>
      <c r="K690" s="10"/>
      <c r="L690" s="10"/>
      <c r="M690" s="10"/>
      <c r="N690" s="10"/>
      <c r="O690" s="10"/>
      <c r="P690" s="10"/>
      <c r="Q690" s="4"/>
      <c r="R690" s="4"/>
    </row>
    <row r="691" spans="1:18" ht="13">
      <c r="A691" s="10"/>
      <c r="B691" s="10"/>
      <c r="C691" s="10"/>
      <c r="D691" s="10"/>
      <c r="E691" s="10"/>
      <c r="F691" s="10"/>
      <c r="G691" s="19"/>
      <c r="H691" s="19"/>
      <c r="I691" s="10"/>
      <c r="J691" s="10"/>
      <c r="K691" s="10"/>
      <c r="L691" s="10"/>
      <c r="M691" s="10"/>
      <c r="N691" s="10"/>
      <c r="O691" s="10"/>
      <c r="P691" s="10"/>
      <c r="Q691" s="4"/>
      <c r="R691" s="4"/>
    </row>
    <row r="692" spans="1:18" ht="13">
      <c r="A692" s="10"/>
      <c r="B692" s="10"/>
      <c r="C692" s="10"/>
      <c r="D692" s="10"/>
      <c r="E692" s="10"/>
      <c r="F692" s="10"/>
      <c r="G692" s="19"/>
      <c r="H692" s="19"/>
      <c r="I692" s="10"/>
      <c r="J692" s="10"/>
      <c r="K692" s="10"/>
      <c r="L692" s="10"/>
      <c r="M692" s="10"/>
      <c r="N692" s="10"/>
      <c r="O692" s="10"/>
      <c r="P692" s="10"/>
      <c r="Q692" s="4"/>
      <c r="R692" s="4"/>
    </row>
    <row r="693" spans="1:18" ht="13">
      <c r="A693" s="10"/>
      <c r="B693" s="10"/>
      <c r="C693" s="10"/>
      <c r="D693" s="10"/>
      <c r="E693" s="10"/>
      <c r="F693" s="10"/>
      <c r="G693" s="19"/>
      <c r="H693" s="19"/>
      <c r="I693" s="10"/>
      <c r="J693" s="10"/>
      <c r="K693" s="10"/>
      <c r="L693" s="10"/>
      <c r="M693" s="10"/>
      <c r="N693" s="10"/>
      <c r="O693" s="10"/>
      <c r="P693" s="10"/>
      <c r="Q693" s="4"/>
      <c r="R693" s="4"/>
    </row>
    <row r="694" spans="1:18" ht="13">
      <c r="A694" s="10"/>
      <c r="B694" s="10"/>
      <c r="C694" s="10"/>
      <c r="D694" s="10"/>
      <c r="E694" s="10"/>
      <c r="F694" s="10"/>
      <c r="G694" s="19"/>
      <c r="H694" s="19"/>
      <c r="I694" s="10"/>
      <c r="J694" s="10"/>
      <c r="K694" s="10"/>
      <c r="L694" s="10"/>
      <c r="M694" s="10"/>
      <c r="N694" s="10"/>
      <c r="O694" s="10"/>
      <c r="P694" s="10"/>
      <c r="Q694" s="4"/>
      <c r="R694" s="4"/>
    </row>
    <row r="695" spans="1:18" ht="13">
      <c r="A695" s="10"/>
      <c r="B695" s="10"/>
      <c r="C695" s="10"/>
      <c r="D695" s="10"/>
      <c r="E695" s="10"/>
      <c r="F695" s="10"/>
      <c r="G695" s="19"/>
      <c r="H695" s="19"/>
      <c r="I695" s="10"/>
      <c r="J695" s="10"/>
      <c r="K695" s="10"/>
      <c r="L695" s="10"/>
      <c r="M695" s="10"/>
      <c r="N695" s="10"/>
      <c r="O695" s="10"/>
      <c r="P695" s="10"/>
      <c r="Q695" s="4"/>
      <c r="R695" s="4"/>
    </row>
    <row r="696" spans="1:18" ht="13">
      <c r="A696" s="10"/>
      <c r="B696" s="10"/>
      <c r="C696" s="10"/>
      <c r="D696" s="10"/>
      <c r="E696" s="10"/>
      <c r="F696" s="10"/>
      <c r="G696" s="19"/>
      <c r="H696" s="19"/>
      <c r="I696" s="10"/>
      <c r="J696" s="10"/>
      <c r="K696" s="10"/>
      <c r="L696" s="10"/>
      <c r="M696" s="10"/>
      <c r="N696" s="10"/>
      <c r="O696" s="10"/>
      <c r="P696" s="10"/>
      <c r="Q696" s="4"/>
      <c r="R696" s="4"/>
    </row>
    <row r="697" spans="1:18" ht="13">
      <c r="A697" s="10"/>
      <c r="B697" s="10"/>
      <c r="C697" s="10"/>
      <c r="D697" s="10"/>
      <c r="E697" s="10"/>
      <c r="F697" s="10"/>
      <c r="G697" s="19"/>
      <c r="H697" s="19"/>
      <c r="I697" s="10"/>
      <c r="J697" s="10"/>
      <c r="K697" s="10"/>
      <c r="L697" s="10"/>
      <c r="M697" s="10"/>
      <c r="N697" s="10"/>
      <c r="O697" s="10"/>
      <c r="P697" s="10"/>
      <c r="Q697" s="4"/>
      <c r="R697" s="4"/>
    </row>
    <row r="698" spans="1:18" ht="13">
      <c r="A698" s="10"/>
      <c r="B698" s="10"/>
      <c r="C698" s="10"/>
      <c r="D698" s="10"/>
      <c r="E698" s="10"/>
      <c r="F698" s="10"/>
      <c r="G698" s="19"/>
      <c r="H698" s="19"/>
      <c r="I698" s="10"/>
      <c r="J698" s="10"/>
      <c r="K698" s="10"/>
      <c r="L698" s="10"/>
      <c r="M698" s="10"/>
      <c r="N698" s="10"/>
      <c r="O698" s="10"/>
      <c r="P698" s="10"/>
      <c r="Q698" s="4"/>
      <c r="R698" s="4"/>
    </row>
    <row r="699" spans="1:18" ht="13">
      <c r="A699" s="10"/>
      <c r="B699" s="10"/>
      <c r="C699" s="10"/>
      <c r="D699" s="10"/>
      <c r="E699" s="10"/>
      <c r="F699" s="10"/>
      <c r="G699" s="19"/>
      <c r="H699" s="19"/>
      <c r="I699" s="10"/>
      <c r="J699" s="10"/>
      <c r="K699" s="10"/>
      <c r="L699" s="10"/>
      <c r="M699" s="10"/>
      <c r="N699" s="10"/>
      <c r="O699" s="10"/>
      <c r="P699" s="10"/>
      <c r="Q699" s="4"/>
      <c r="R699" s="4"/>
    </row>
    <row r="700" spans="1:18" ht="13">
      <c r="A700" s="10"/>
      <c r="B700" s="10"/>
      <c r="C700" s="10"/>
      <c r="D700" s="10"/>
      <c r="E700" s="10"/>
      <c r="F700" s="10"/>
      <c r="G700" s="19"/>
      <c r="H700" s="19"/>
      <c r="I700" s="10"/>
      <c r="J700" s="10"/>
      <c r="K700" s="10"/>
      <c r="L700" s="10"/>
      <c r="M700" s="10"/>
      <c r="N700" s="10"/>
      <c r="O700" s="10"/>
      <c r="P700" s="10"/>
      <c r="Q700" s="4"/>
      <c r="R700" s="4"/>
    </row>
    <row r="701" spans="1:18" ht="13">
      <c r="A701" s="10"/>
      <c r="B701" s="10"/>
      <c r="C701" s="10"/>
      <c r="D701" s="10"/>
      <c r="E701" s="10"/>
      <c r="F701" s="10"/>
      <c r="G701" s="19"/>
      <c r="H701" s="19"/>
      <c r="I701" s="10"/>
      <c r="J701" s="10"/>
      <c r="K701" s="10"/>
      <c r="L701" s="10"/>
      <c r="M701" s="10"/>
      <c r="N701" s="10"/>
      <c r="O701" s="10"/>
      <c r="P701" s="10"/>
      <c r="Q701" s="4"/>
      <c r="R701" s="4"/>
    </row>
    <row r="702" spans="1:18" ht="13">
      <c r="A702" s="10"/>
      <c r="B702" s="10"/>
      <c r="C702" s="10"/>
      <c r="D702" s="10"/>
      <c r="E702" s="10"/>
      <c r="F702" s="10"/>
      <c r="G702" s="19"/>
      <c r="H702" s="19"/>
      <c r="I702" s="10"/>
      <c r="J702" s="10"/>
      <c r="K702" s="10"/>
      <c r="L702" s="10"/>
      <c r="M702" s="10"/>
      <c r="N702" s="10"/>
      <c r="O702" s="10"/>
      <c r="P702" s="10"/>
      <c r="Q702" s="4"/>
      <c r="R702" s="4"/>
    </row>
    <row r="703" spans="1:18" ht="13">
      <c r="A703" s="10"/>
      <c r="B703" s="10"/>
      <c r="C703" s="10"/>
      <c r="D703" s="10"/>
      <c r="E703" s="10"/>
      <c r="F703" s="10"/>
      <c r="G703" s="19"/>
      <c r="H703" s="19"/>
      <c r="I703" s="10"/>
      <c r="J703" s="10"/>
      <c r="K703" s="10"/>
      <c r="L703" s="10"/>
      <c r="M703" s="10"/>
      <c r="N703" s="10"/>
      <c r="O703" s="10"/>
      <c r="P703" s="10"/>
      <c r="Q703" s="4"/>
      <c r="R703" s="4"/>
    </row>
    <row r="704" spans="1:18" ht="13">
      <c r="A704" s="10"/>
      <c r="B704" s="10"/>
      <c r="C704" s="10"/>
      <c r="D704" s="10"/>
      <c r="E704" s="10"/>
      <c r="F704" s="10"/>
      <c r="G704" s="19"/>
      <c r="H704" s="19"/>
      <c r="I704" s="10"/>
      <c r="J704" s="10"/>
      <c r="K704" s="10"/>
      <c r="L704" s="10"/>
      <c r="M704" s="10"/>
      <c r="N704" s="10"/>
      <c r="O704" s="10"/>
      <c r="P704" s="10"/>
      <c r="Q704" s="4"/>
      <c r="R704" s="4"/>
    </row>
    <row r="705" spans="1:18" ht="13">
      <c r="A705" s="10"/>
      <c r="B705" s="10"/>
      <c r="C705" s="10"/>
      <c r="D705" s="10"/>
      <c r="E705" s="10"/>
      <c r="F705" s="10"/>
      <c r="G705" s="19"/>
      <c r="H705" s="19"/>
      <c r="I705" s="10"/>
      <c r="J705" s="10"/>
      <c r="K705" s="10"/>
      <c r="L705" s="10"/>
      <c r="M705" s="10"/>
      <c r="N705" s="10"/>
      <c r="O705" s="10"/>
      <c r="P705" s="10"/>
      <c r="Q705" s="4"/>
      <c r="R705" s="4"/>
    </row>
    <row r="706" spans="1:18" ht="13">
      <c r="A706" s="10"/>
      <c r="B706" s="10"/>
      <c r="C706" s="10"/>
      <c r="D706" s="10"/>
      <c r="E706" s="10"/>
      <c r="F706" s="10"/>
      <c r="G706" s="19"/>
      <c r="H706" s="19"/>
      <c r="I706" s="10"/>
      <c r="J706" s="10"/>
      <c r="K706" s="10"/>
      <c r="L706" s="10"/>
      <c r="M706" s="10"/>
      <c r="N706" s="10"/>
      <c r="O706" s="10"/>
      <c r="P706" s="10"/>
      <c r="Q706" s="4"/>
      <c r="R706" s="4"/>
    </row>
    <row r="707" spans="1:18" ht="13">
      <c r="A707" s="10"/>
      <c r="B707" s="10"/>
      <c r="C707" s="10"/>
      <c r="D707" s="10"/>
      <c r="E707" s="10"/>
      <c r="F707" s="10"/>
      <c r="G707" s="19"/>
      <c r="H707" s="19"/>
      <c r="I707" s="10"/>
      <c r="J707" s="10"/>
      <c r="K707" s="10"/>
      <c r="L707" s="10"/>
      <c r="M707" s="10"/>
      <c r="N707" s="10"/>
      <c r="O707" s="10"/>
      <c r="P707" s="10"/>
      <c r="Q707" s="4"/>
      <c r="R707" s="4"/>
    </row>
    <row r="708" spans="1:18" ht="13">
      <c r="A708" s="10"/>
      <c r="B708" s="10"/>
      <c r="C708" s="10"/>
      <c r="D708" s="10"/>
      <c r="E708" s="10"/>
      <c r="F708" s="10"/>
      <c r="G708" s="19"/>
      <c r="H708" s="19"/>
      <c r="I708" s="10"/>
      <c r="J708" s="10"/>
      <c r="K708" s="10"/>
      <c r="L708" s="10"/>
      <c r="M708" s="10"/>
      <c r="N708" s="10"/>
      <c r="O708" s="10"/>
      <c r="P708" s="10"/>
      <c r="Q708" s="4"/>
      <c r="R708" s="4"/>
    </row>
    <row r="709" spans="1:18" ht="13">
      <c r="A709" s="10"/>
      <c r="B709" s="10"/>
      <c r="C709" s="10"/>
      <c r="D709" s="10"/>
      <c r="E709" s="10"/>
      <c r="F709" s="10"/>
      <c r="G709" s="19"/>
      <c r="H709" s="19"/>
      <c r="I709" s="10"/>
      <c r="J709" s="10"/>
      <c r="K709" s="10"/>
      <c r="L709" s="10"/>
      <c r="M709" s="10"/>
      <c r="N709" s="10"/>
      <c r="O709" s="10"/>
      <c r="P709" s="10"/>
      <c r="Q709" s="4"/>
      <c r="R709" s="4"/>
    </row>
    <row r="710" spans="1:18" ht="13">
      <c r="A710" s="10"/>
      <c r="B710" s="10"/>
      <c r="C710" s="10"/>
      <c r="D710" s="10"/>
      <c r="E710" s="10"/>
      <c r="F710" s="10"/>
      <c r="G710" s="19"/>
      <c r="H710" s="19"/>
      <c r="I710" s="10"/>
      <c r="J710" s="10"/>
      <c r="K710" s="10"/>
      <c r="L710" s="10"/>
      <c r="M710" s="10"/>
      <c r="N710" s="10"/>
      <c r="O710" s="10"/>
      <c r="P710" s="10"/>
      <c r="Q710" s="4"/>
      <c r="R710" s="4"/>
    </row>
    <row r="711" spans="1:18" ht="13">
      <c r="A711" s="10"/>
      <c r="B711" s="10"/>
      <c r="C711" s="10"/>
      <c r="D711" s="10"/>
      <c r="E711" s="10"/>
      <c r="F711" s="10"/>
      <c r="G711" s="19"/>
      <c r="H711" s="19"/>
      <c r="I711" s="10"/>
      <c r="J711" s="10"/>
      <c r="K711" s="10"/>
      <c r="L711" s="10"/>
      <c r="M711" s="10"/>
      <c r="N711" s="10"/>
      <c r="O711" s="10"/>
      <c r="P711" s="10"/>
      <c r="Q711" s="4"/>
      <c r="R711" s="4"/>
    </row>
    <row r="712" spans="1:18" ht="13">
      <c r="A712" s="10"/>
      <c r="B712" s="10"/>
      <c r="C712" s="10"/>
      <c r="D712" s="10"/>
      <c r="E712" s="10"/>
      <c r="F712" s="10"/>
      <c r="G712" s="19"/>
      <c r="H712" s="19"/>
      <c r="I712" s="10"/>
      <c r="J712" s="10"/>
      <c r="K712" s="10"/>
      <c r="L712" s="10"/>
      <c r="M712" s="10"/>
      <c r="N712" s="10"/>
      <c r="O712" s="10"/>
      <c r="P712" s="10"/>
      <c r="Q712" s="4"/>
      <c r="R712" s="4"/>
    </row>
    <row r="713" spans="1:18" ht="13">
      <c r="A713" s="10"/>
      <c r="B713" s="10"/>
      <c r="C713" s="10"/>
      <c r="D713" s="10"/>
      <c r="E713" s="10"/>
      <c r="F713" s="10"/>
      <c r="G713" s="19"/>
      <c r="H713" s="19"/>
      <c r="I713" s="10"/>
      <c r="J713" s="10"/>
      <c r="K713" s="10"/>
      <c r="L713" s="10"/>
      <c r="M713" s="10"/>
      <c r="N713" s="10"/>
      <c r="O713" s="10"/>
      <c r="P713" s="10"/>
      <c r="Q713" s="4"/>
      <c r="R713" s="4"/>
    </row>
    <row r="714" spans="1:18" ht="13">
      <c r="A714" s="10"/>
      <c r="B714" s="10"/>
      <c r="C714" s="10"/>
      <c r="D714" s="10"/>
      <c r="E714" s="10"/>
      <c r="F714" s="10"/>
      <c r="G714" s="19"/>
      <c r="H714" s="19"/>
      <c r="I714" s="10"/>
      <c r="J714" s="10"/>
      <c r="K714" s="10"/>
      <c r="L714" s="10"/>
      <c r="M714" s="10"/>
      <c r="N714" s="10"/>
      <c r="O714" s="10"/>
      <c r="P714" s="10"/>
      <c r="Q714" s="4"/>
      <c r="R714" s="4"/>
    </row>
    <row r="715" spans="1:18" ht="13">
      <c r="A715" s="10"/>
      <c r="B715" s="10"/>
      <c r="C715" s="10"/>
      <c r="D715" s="10"/>
      <c r="E715" s="10"/>
      <c r="F715" s="10"/>
      <c r="G715" s="19"/>
      <c r="H715" s="19"/>
      <c r="I715" s="10"/>
      <c r="J715" s="10"/>
      <c r="K715" s="10"/>
      <c r="L715" s="10"/>
      <c r="M715" s="10"/>
      <c r="N715" s="10"/>
      <c r="O715" s="10"/>
      <c r="P715" s="10"/>
      <c r="Q715" s="4"/>
      <c r="R715" s="4"/>
    </row>
    <row r="716" spans="1:18" ht="13">
      <c r="A716" s="10"/>
      <c r="B716" s="10"/>
      <c r="C716" s="10"/>
      <c r="D716" s="10"/>
      <c r="E716" s="10"/>
      <c r="F716" s="10"/>
      <c r="G716" s="19"/>
      <c r="H716" s="19"/>
      <c r="I716" s="10"/>
      <c r="J716" s="10"/>
      <c r="K716" s="10"/>
      <c r="L716" s="10"/>
      <c r="M716" s="10"/>
      <c r="N716" s="10"/>
      <c r="O716" s="10"/>
      <c r="P716" s="10"/>
      <c r="Q716" s="4"/>
      <c r="R716" s="4"/>
    </row>
    <row r="717" spans="1:18" ht="13">
      <c r="A717" s="10"/>
      <c r="B717" s="10"/>
      <c r="C717" s="10"/>
      <c r="D717" s="10"/>
      <c r="E717" s="10"/>
      <c r="F717" s="10"/>
      <c r="G717" s="19"/>
      <c r="H717" s="19"/>
      <c r="I717" s="10"/>
      <c r="J717" s="10"/>
      <c r="K717" s="10"/>
      <c r="L717" s="10"/>
      <c r="M717" s="10"/>
      <c r="N717" s="10"/>
      <c r="O717" s="10"/>
      <c r="P717" s="10"/>
      <c r="Q717" s="4"/>
      <c r="R717" s="4"/>
    </row>
    <row r="718" spans="1:18" ht="13">
      <c r="A718" s="10"/>
      <c r="B718" s="10"/>
      <c r="C718" s="10"/>
      <c r="D718" s="10"/>
      <c r="E718" s="10"/>
      <c r="F718" s="10"/>
      <c r="G718" s="19"/>
      <c r="H718" s="19"/>
      <c r="I718" s="10"/>
      <c r="J718" s="10"/>
      <c r="K718" s="10"/>
      <c r="L718" s="10"/>
      <c r="M718" s="10"/>
      <c r="N718" s="10"/>
      <c r="O718" s="10"/>
      <c r="P718" s="10"/>
      <c r="Q718" s="4"/>
      <c r="R718" s="4"/>
    </row>
    <row r="719" spans="1:18" ht="13">
      <c r="A719" s="10"/>
      <c r="B719" s="10"/>
      <c r="C719" s="10"/>
      <c r="D719" s="10"/>
      <c r="E719" s="10"/>
      <c r="F719" s="10"/>
      <c r="G719" s="19"/>
      <c r="H719" s="19"/>
      <c r="I719" s="10"/>
      <c r="J719" s="10"/>
      <c r="K719" s="10"/>
      <c r="L719" s="10"/>
      <c r="M719" s="10"/>
      <c r="N719" s="10"/>
      <c r="O719" s="10"/>
      <c r="P719" s="10"/>
      <c r="Q719" s="4"/>
      <c r="R719" s="4"/>
    </row>
    <row r="720" spans="1:18" ht="13">
      <c r="A720" s="10"/>
      <c r="B720" s="10"/>
      <c r="C720" s="10"/>
      <c r="D720" s="10"/>
      <c r="E720" s="10"/>
      <c r="F720" s="10"/>
      <c r="G720" s="19"/>
      <c r="H720" s="19"/>
      <c r="I720" s="10"/>
      <c r="J720" s="10"/>
      <c r="K720" s="10"/>
      <c r="L720" s="10"/>
      <c r="M720" s="10"/>
      <c r="N720" s="10"/>
      <c r="O720" s="10"/>
      <c r="P720" s="10"/>
      <c r="Q720" s="4"/>
      <c r="R720" s="4"/>
    </row>
    <row r="721" spans="1:18" ht="13">
      <c r="A721" s="10"/>
      <c r="B721" s="10"/>
      <c r="C721" s="10"/>
      <c r="D721" s="10"/>
      <c r="E721" s="10"/>
      <c r="F721" s="10"/>
      <c r="G721" s="19"/>
      <c r="H721" s="19"/>
      <c r="I721" s="10"/>
      <c r="J721" s="10"/>
      <c r="K721" s="10"/>
      <c r="L721" s="10"/>
      <c r="M721" s="10"/>
      <c r="N721" s="10"/>
      <c r="O721" s="10"/>
      <c r="P721" s="10"/>
      <c r="Q721" s="4"/>
      <c r="R721" s="4"/>
    </row>
    <row r="722" spans="1:18" ht="13">
      <c r="A722" s="10"/>
      <c r="B722" s="10"/>
      <c r="C722" s="10"/>
      <c r="D722" s="10"/>
      <c r="E722" s="10"/>
      <c r="F722" s="10"/>
      <c r="G722" s="19"/>
      <c r="H722" s="19"/>
      <c r="I722" s="10"/>
      <c r="J722" s="10"/>
      <c r="K722" s="10"/>
      <c r="L722" s="10"/>
      <c r="M722" s="10"/>
      <c r="N722" s="10"/>
      <c r="O722" s="10"/>
      <c r="P722" s="10"/>
      <c r="Q722" s="4"/>
      <c r="R722" s="4"/>
    </row>
    <row r="723" spans="1:18" ht="13">
      <c r="A723" s="10"/>
      <c r="B723" s="10"/>
      <c r="C723" s="10"/>
      <c r="D723" s="10"/>
      <c r="E723" s="10"/>
      <c r="F723" s="10"/>
      <c r="G723" s="19"/>
      <c r="H723" s="19"/>
      <c r="I723" s="10"/>
      <c r="J723" s="10"/>
      <c r="K723" s="10"/>
      <c r="L723" s="10"/>
      <c r="M723" s="10"/>
      <c r="N723" s="10"/>
      <c r="O723" s="10"/>
      <c r="P723" s="10"/>
      <c r="Q723" s="4"/>
      <c r="R723" s="4"/>
    </row>
    <row r="724" spans="1:18" ht="13">
      <c r="A724" s="10"/>
      <c r="B724" s="10"/>
      <c r="C724" s="10"/>
      <c r="D724" s="10"/>
      <c r="E724" s="10"/>
      <c r="F724" s="10"/>
      <c r="G724" s="19"/>
      <c r="H724" s="19"/>
      <c r="I724" s="10"/>
      <c r="J724" s="10"/>
      <c r="K724" s="10"/>
      <c r="L724" s="10"/>
      <c r="M724" s="10"/>
      <c r="N724" s="10"/>
      <c r="O724" s="10"/>
      <c r="P724" s="10"/>
      <c r="Q724" s="4"/>
      <c r="R724" s="4"/>
    </row>
    <row r="725" spans="1:18" ht="13">
      <c r="A725" s="10"/>
      <c r="B725" s="10"/>
      <c r="C725" s="10"/>
      <c r="D725" s="10"/>
      <c r="E725" s="10"/>
      <c r="F725" s="10"/>
      <c r="G725" s="19"/>
      <c r="H725" s="19"/>
      <c r="I725" s="10"/>
      <c r="J725" s="10"/>
      <c r="K725" s="10"/>
      <c r="L725" s="10"/>
      <c r="M725" s="10"/>
      <c r="N725" s="10"/>
      <c r="O725" s="10"/>
      <c r="P725" s="10"/>
      <c r="Q725" s="4"/>
      <c r="R725" s="4"/>
    </row>
    <row r="726" spans="1:18" ht="13">
      <c r="A726" s="10"/>
      <c r="B726" s="10"/>
      <c r="C726" s="10"/>
      <c r="D726" s="10"/>
      <c r="E726" s="10"/>
      <c r="F726" s="10"/>
      <c r="G726" s="19"/>
      <c r="H726" s="19"/>
      <c r="I726" s="10"/>
      <c r="J726" s="10"/>
      <c r="K726" s="10"/>
      <c r="L726" s="10"/>
      <c r="M726" s="10"/>
      <c r="N726" s="10"/>
      <c r="O726" s="10"/>
      <c r="P726" s="10"/>
      <c r="Q726" s="4"/>
      <c r="R726" s="4"/>
    </row>
    <row r="727" spans="1:18" ht="13">
      <c r="A727" s="10"/>
      <c r="B727" s="10"/>
      <c r="C727" s="10"/>
      <c r="D727" s="10"/>
      <c r="E727" s="10"/>
      <c r="F727" s="10"/>
      <c r="G727" s="19"/>
      <c r="H727" s="19"/>
      <c r="I727" s="10"/>
      <c r="J727" s="10"/>
      <c r="K727" s="10"/>
      <c r="L727" s="10"/>
      <c r="M727" s="10"/>
      <c r="N727" s="10"/>
      <c r="O727" s="10"/>
      <c r="P727" s="10"/>
      <c r="Q727" s="4"/>
      <c r="R727" s="4"/>
    </row>
    <row r="728" spans="1:18" ht="13">
      <c r="A728" s="10"/>
      <c r="B728" s="10"/>
      <c r="C728" s="10"/>
      <c r="D728" s="10"/>
      <c r="E728" s="10"/>
      <c r="F728" s="10"/>
      <c r="G728" s="19"/>
      <c r="H728" s="19"/>
      <c r="I728" s="10"/>
      <c r="J728" s="10"/>
      <c r="K728" s="10"/>
      <c r="L728" s="10"/>
      <c r="M728" s="10"/>
      <c r="N728" s="10"/>
      <c r="O728" s="10"/>
      <c r="P728" s="10"/>
      <c r="Q728" s="4"/>
      <c r="R728" s="4"/>
    </row>
    <row r="729" spans="1:18" ht="13">
      <c r="A729" s="10"/>
      <c r="B729" s="10"/>
      <c r="C729" s="10"/>
      <c r="D729" s="10"/>
      <c r="E729" s="10"/>
      <c r="F729" s="10"/>
      <c r="G729" s="19"/>
      <c r="H729" s="19"/>
      <c r="I729" s="10"/>
      <c r="J729" s="10"/>
      <c r="K729" s="10"/>
      <c r="L729" s="10"/>
      <c r="M729" s="10"/>
      <c r="N729" s="10"/>
      <c r="O729" s="10"/>
      <c r="P729" s="10"/>
      <c r="Q729" s="4"/>
      <c r="R729" s="4"/>
    </row>
    <row r="730" spans="1:18" ht="13">
      <c r="A730" s="10"/>
      <c r="B730" s="10"/>
      <c r="C730" s="10"/>
      <c r="D730" s="10"/>
      <c r="E730" s="10"/>
      <c r="F730" s="10"/>
      <c r="G730" s="19"/>
      <c r="H730" s="19"/>
      <c r="I730" s="10"/>
      <c r="J730" s="10"/>
      <c r="K730" s="10"/>
      <c r="L730" s="10"/>
      <c r="M730" s="10"/>
      <c r="N730" s="10"/>
      <c r="O730" s="10"/>
      <c r="P730" s="10"/>
      <c r="Q730" s="4"/>
      <c r="R730" s="4"/>
    </row>
    <row r="731" spans="1:18" ht="13">
      <c r="A731" s="10"/>
      <c r="B731" s="10"/>
      <c r="C731" s="10"/>
      <c r="D731" s="10"/>
      <c r="E731" s="10"/>
      <c r="F731" s="10"/>
      <c r="G731" s="19"/>
      <c r="H731" s="19"/>
      <c r="I731" s="10"/>
      <c r="J731" s="10"/>
      <c r="K731" s="10"/>
      <c r="L731" s="10"/>
      <c r="M731" s="10"/>
      <c r="N731" s="10"/>
      <c r="O731" s="10"/>
      <c r="P731" s="10"/>
      <c r="Q731" s="4"/>
      <c r="R731" s="4"/>
    </row>
    <row r="732" spans="1:18" ht="13">
      <c r="A732" s="10"/>
      <c r="B732" s="10"/>
      <c r="C732" s="10"/>
      <c r="D732" s="10"/>
      <c r="E732" s="10"/>
      <c r="F732" s="10"/>
      <c r="G732" s="19"/>
      <c r="H732" s="19"/>
      <c r="I732" s="10"/>
      <c r="J732" s="10"/>
      <c r="K732" s="10"/>
      <c r="L732" s="10"/>
      <c r="M732" s="10"/>
      <c r="N732" s="10"/>
      <c r="O732" s="10"/>
      <c r="P732" s="10"/>
      <c r="Q732" s="4"/>
      <c r="R732" s="4"/>
    </row>
    <row r="733" spans="1:18" ht="13">
      <c r="A733" s="10"/>
      <c r="B733" s="10"/>
      <c r="C733" s="10"/>
      <c r="D733" s="10"/>
      <c r="E733" s="10"/>
      <c r="F733" s="10"/>
      <c r="G733" s="19"/>
      <c r="H733" s="19"/>
      <c r="I733" s="10"/>
      <c r="J733" s="10"/>
      <c r="K733" s="10"/>
      <c r="L733" s="10"/>
      <c r="M733" s="10"/>
      <c r="N733" s="10"/>
      <c r="O733" s="10"/>
      <c r="P733" s="10"/>
      <c r="Q733" s="4"/>
      <c r="R733" s="4"/>
    </row>
    <row r="734" spans="1:18" ht="13">
      <c r="A734" s="10"/>
      <c r="B734" s="10"/>
      <c r="C734" s="10"/>
      <c r="D734" s="10"/>
      <c r="E734" s="10"/>
      <c r="F734" s="10"/>
      <c r="G734" s="19"/>
      <c r="H734" s="19"/>
      <c r="I734" s="10"/>
      <c r="J734" s="10"/>
      <c r="K734" s="10"/>
      <c r="L734" s="10"/>
      <c r="M734" s="10"/>
      <c r="N734" s="10"/>
      <c r="O734" s="10"/>
      <c r="P734" s="10"/>
      <c r="Q734" s="4"/>
      <c r="R734" s="4"/>
    </row>
    <row r="735" spans="1:18" ht="13">
      <c r="A735" s="10"/>
      <c r="B735" s="10"/>
      <c r="C735" s="10"/>
      <c r="D735" s="10"/>
      <c r="E735" s="10"/>
      <c r="F735" s="10"/>
      <c r="G735" s="19"/>
      <c r="H735" s="19"/>
      <c r="I735" s="10"/>
      <c r="J735" s="10"/>
      <c r="K735" s="10"/>
      <c r="L735" s="10"/>
      <c r="M735" s="10"/>
      <c r="N735" s="10"/>
      <c r="O735" s="10"/>
      <c r="P735" s="10"/>
      <c r="Q735" s="4"/>
      <c r="R735" s="4"/>
    </row>
    <row r="736" spans="1:18" ht="13">
      <c r="A736" s="10"/>
      <c r="B736" s="10"/>
      <c r="C736" s="10"/>
      <c r="D736" s="10"/>
      <c r="E736" s="10"/>
      <c r="F736" s="10"/>
      <c r="G736" s="19"/>
      <c r="H736" s="19"/>
      <c r="I736" s="10"/>
      <c r="J736" s="10"/>
      <c r="K736" s="10"/>
      <c r="L736" s="10"/>
      <c r="M736" s="10"/>
      <c r="N736" s="10"/>
      <c r="O736" s="10"/>
      <c r="P736" s="10"/>
      <c r="Q736" s="4"/>
      <c r="R736" s="4"/>
    </row>
    <row r="737" spans="1:18" ht="13">
      <c r="A737" s="10"/>
      <c r="B737" s="10"/>
      <c r="C737" s="10"/>
      <c r="D737" s="10"/>
      <c r="E737" s="10"/>
      <c r="F737" s="10"/>
      <c r="G737" s="19"/>
      <c r="H737" s="19"/>
      <c r="I737" s="10"/>
      <c r="J737" s="10"/>
      <c r="K737" s="10"/>
      <c r="L737" s="10"/>
      <c r="M737" s="10"/>
      <c r="N737" s="10"/>
      <c r="O737" s="10"/>
      <c r="P737" s="10"/>
      <c r="Q737" s="4"/>
      <c r="R737" s="4"/>
    </row>
    <row r="738" spans="1:18" ht="13">
      <c r="A738" s="10"/>
      <c r="B738" s="10"/>
      <c r="C738" s="10"/>
      <c r="D738" s="10"/>
      <c r="E738" s="10"/>
      <c r="F738" s="10"/>
      <c r="G738" s="19"/>
      <c r="H738" s="19"/>
      <c r="I738" s="10"/>
      <c r="J738" s="10"/>
      <c r="K738" s="10"/>
      <c r="L738" s="10"/>
      <c r="M738" s="10"/>
      <c r="N738" s="10"/>
      <c r="O738" s="10"/>
      <c r="P738" s="10"/>
      <c r="Q738" s="4"/>
      <c r="R738" s="4"/>
    </row>
    <row r="739" spans="1:18" ht="13">
      <c r="A739" s="10"/>
      <c r="B739" s="10"/>
      <c r="C739" s="10"/>
      <c r="D739" s="10"/>
      <c r="E739" s="10"/>
      <c r="F739" s="10"/>
      <c r="G739" s="19"/>
      <c r="H739" s="19"/>
      <c r="I739" s="10"/>
      <c r="J739" s="10"/>
      <c r="K739" s="10"/>
      <c r="L739" s="10"/>
      <c r="M739" s="10"/>
      <c r="N739" s="10"/>
      <c r="O739" s="10"/>
      <c r="P739" s="10"/>
      <c r="Q739" s="4"/>
      <c r="R739" s="4"/>
    </row>
    <row r="740" spans="1:18" ht="13">
      <c r="A740" s="10"/>
      <c r="B740" s="10"/>
      <c r="C740" s="10"/>
      <c r="D740" s="10"/>
      <c r="E740" s="10"/>
      <c r="F740" s="10"/>
      <c r="G740" s="19"/>
      <c r="H740" s="19"/>
      <c r="I740" s="10"/>
      <c r="J740" s="10"/>
      <c r="K740" s="10"/>
      <c r="L740" s="10"/>
      <c r="M740" s="10"/>
      <c r="N740" s="10"/>
      <c r="O740" s="10"/>
      <c r="P740" s="10"/>
      <c r="Q740" s="4"/>
      <c r="R740" s="4"/>
    </row>
    <row r="741" spans="1:18" ht="13">
      <c r="A741" s="10"/>
      <c r="B741" s="10"/>
      <c r="C741" s="10"/>
      <c r="D741" s="10"/>
      <c r="E741" s="10"/>
      <c r="F741" s="10"/>
      <c r="G741" s="19"/>
      <c r="H741" s="19"/>
      <c r="I741" s="10"/>
      <c r="J741" s="10"/>
      <c r="K741" s="10"/>
      <c r="L741" s="10"/>
      <c r="M741" s="10"/>
      <c r="N741" s="10"/>
      <c r="O741" s="10"/>
      <c r="P741" s="10"/>
      <c r="Q741" s="4"/>
      <c r="R741" s="4"/>
    </row>
    <row r="742" spans="1:18" ht="13">
      <c r="A742" s="10"/>
      <c r="B742" s="10"/>
      <c r="C742" s="10"/>
      <c r="D742" s="10"/>
      <c r="E742" s="10"/>
      <c r="F742" s="10"/>
      <c r="G742" s="19"/>
      <c r="H742" s="19"/>
      <c r="I742" s="10"/>
      <c r="J742" s="10"/>
      <c r="K742" s="10"/>
      <c r="L742" s="10"/>
      <c r="M742" s="10"/>
      <c r="N742" s="10"/>
      <c r="O742" s="10"/>
      <c r="P742" s="10"/>
      <c r="Q742" s="4"/>
      <c r="R742" s="4"/>
    </row>
    <row r="743" spans="1:18" ht="13">
      <c r="A743" s="10"/>
      <c r="B743" s="10"/>
      <c r="C743" s="10"/>
      <c r="D743" s="10"/>
      <c r="E743" s="10"/>
      <c r="F743" s="10"/>
      <c r="G743" s="19"/>
      <c r="H743" s="19"/>
      <c r="I743" s="10"/>
      <c r="J743" s="10"/>
      <c r="K743" s="10"/>
      <c r="L743" s="10"/>
      <c r="M743" s="10"/>
      <c r="N743" s="10"/>
      <c r="O743" s="10"/>
      <c r="P743" s="10"/>
      <c r="Q743" s="4"/>
      <c r="R743" s="4"/>
    </row>
    <row r="744" spans="1:18" ht="13">
      <c r="A744" s="10"/>
      <c r="B744" s="10"/>
      <c r="C744" s="10"/>
      <c r="D744" s="10"/>
      <c r="E744" s="10"/>
      <c r="F744" s="10"/>
      <c r="G744" s="19"/>
      <c r="H744" s="19"/>
      <c r="I744" s="10"/>
      <c r="J744" s="10"/>
      <c r="K744" s="10"/>
      <c r="L744" s="10"/>
      <c r="M744" s="10"/>
      <c r="N744" s="10"/>
      <c r="O744" s="10"/>
      <c r="P744" s="10"/>
      <c r="Q744" s="4"/>
      <c r="R744" s="4"/>
    </row>
    <row r="745" spans="1:18" ht="13">
      <c r="A745" s="10"/>
      <c r="B745" s="10"/>
      <c r="C745" s="10"/>
      <c r="D745" s="10"/>
      <c r="E745" s="10"/>
      <c r="F745" s="10"/>
      <c r="G745" s="19"/>
      <c r="H745" s="19"/>
      <c r="I745" s="10"/>
      <c r="J745" s="10"/>
      <c r="K745" s="10"/>
      <c r="L745" s="10"/>
      <c r="M745" s="10"/>
      <c r="N745" s="10"/>
      <c r="O745" s="10"/>
      <c r="P745" s="10"/>
      <c r="Q745" s="4"/>
      <c r="R745" s="4"/>
    </row>
    <row r="746" spans="1:18" ht="13">
      <c r="A746" s="10"/>
      <c r="B746" s="10"/>
      <c r="C746" s="10"/>
      <c r="D746" s="10"/>
      <c r="E746" s="10"/>
      <c r="F746" s="10"/>
      <c r="G746" s="19"/>
      <c r="H746" s="19"/>
      <c r="I746" s="10"/>
      <c r="J746" s="10"/>
      <c r="K746" s="10"/>
      <c r="L746" s="10"/>
      <c r="M746" s="10"/>
      <c r="N746" s="10"/>
      <c r="O746" s="10"/>
      <c r="P746" s="10"/>
      <c r="Q746" s="4"/>
      <c r="R746" s="4"/>
    </row>
    <row r="747" spans="1:18" ht="13">
      <c r="A747" s="10"/>
      <c r="B747" s="10"/>
      <c r="C747" s="10"/>
      <c r="D747" s="10"/>
      <c r="E747" s="10"/>
      <c r="F747" s="10"/>
      <c r="G747" s="19"/>
      <c r="H747" s="19"/>
      <c r="I747" s="10"/>
      <c r="J747" s="10"/>
      <c r="K747" s="10"/>
      <c r="L747" s="10"/>
      <c r="M747" s="10"/>
      <c r="N747" s="10"/>
      <c r="O747" s="10"/>
      <c r="P747" s="10"/>
      <c r="Q747" s="4"/>
      <c r="R747" s="4"/>
    </row>
    <row r="748" spans="1:18" ht="13">
      <c r="A748" s="10"/>
      <c r="B748" s="10"/>
      <c r="C748" s="10"/>
      <c r="D748" s="10"/>
      <c r="E748" s="10"/>
      <c r="F748" s="10"/>
      <c r="G748" s="19"/>
      <c r="H748" s="19"/>
      <c r="I748" s="10"/>
      <c r="J748" s="10"/>
      <c r="K748" s="10"/>
      <c r="L748" s="10"/>
      <c r="M748" s="10"/>
      <c r="N748" s="10"/>
      <c r="O748" s="10"/>
      <c r="P748" s="10"/>
      <c r="Q748" s="4"/>
      <c r="R748" s="4"/>
    </row>
    <row r="749" spans="1:18" ht="13">
      <c r="A749" s="10"/>
      <c r="B749" s="10"/>
      <c r="C749" s="10"/>
      <c r="D749" s="10"/>
      <c r="E749" s="10"/>
      <c r="F749" s="10"/>
      <c r="G749" s="19"/>
      <c r="H749" s="19"/>
      <c r="I749" s="10"/>
      <c r="J749" s="10"/>
      <c r="K749" s="10"/>
      <c r="L749" s="10"/>
      <c r="M749" s="10"/>
      <c r="N749" s="10"/>
      <c r="O749" s="10"/>
      <c r="P749" s="10"/>
      <c r="Q749" s="4"/>
      <c r="R749" s="4"/>
    </row>
    <row r="750" spans="1:18" ht="13">
      <c r="A750" s="10"/>
      <c r="B750" s="10"/>
      <c r="C750" s="10"/>
      <c r="D750" s="10"/>
      <c r="E750" s="10"/>
      <c r="F750" s="10"/>
      <c r="G750" s="19"/>
      <c r="H750" s="19"/>
      <c r="I750" s="10"/>
      <c r="J750" s="10"/>
      <c r="K750" s="10"/>
      <c r="L750" s="10"/>
      <c r="M750" s="10"/>
      <c r="N750" s="10"/>
      <c r="O750" s="10"/>
      <c r="P750" s="10"/>
      <c r="Q750" s="4"/>
      <c r="R750" s="4"/>
    </row>
    <row r="751" spans="1:18" ht="13">
      <c r="A751" s="10"/>
      <c r="B751" s="10"/>
      <c r="C751" s="10"/>
      <c r="D751" s="10"/>
      <c r="E751" s="10"/>
      <c r="F751" s="10"/>
      <c r="G751" s="19"/>
      <c r="H751" s="19"/>
      <c r="I751" s="10"/>
      <c r="J751" s="10"/>
      <c r="K751" s="10"/>
      <c r="L751" s="10"/>
      <c r="M751" s="10"/>
      <c r="N751" s="10"/>
      <c r="O751" s="10"/>
      <c r="P751" s="10"/>
      <c r="Q751" s="4"/>
      <c r="R751" s="4"/>
    </row>
    <row r="752" spans="1:18" ht="13">
      <c r="A752" s="10"/>
      <c r="B752" s="10"/>
      <c r="C752" s="10"/>
      <c r="D752" s="10"/>
      <c r="E752" s="10"/>
      <c r="F752" s="10"/>
      <c r="G752" s="19"/>
      <c r="H752" s="19"/>
      <c r="I752" s="10"/>
      <c r="J752" s="10"/>
      <c r="K752" s="10"/>
      <c r="L752" s="10"/>
      <c r="M752" s="10"/>
      <c r="N752" s="10"/>
      <c r="O752" s="10"/>
      <c r="P752" s="10"/>
      <c r="Q752" s="4"/>
      <c r="R752" s="4"/>
    </row>
    <row r="753" spans="1:18" ht="13">
      <c r="A753" s="10"/>
      <c r="B753" s="10"/>
      <c r="C753" s="10"/>
      <c r="D753" s="10"/>
      <c r="E753" s="10"/>
      <c r="F753" s="10"/>
      <c r="G753" s="19"/>
      <c r="H753" s="19"/>
      <c r="I753" s="10"/>
      <c r="J753" s="10"/>
      <c r="K753" s="10"/>
      <c r="L753" s="10"/>
      <c r="M753" s="10"/>
      <c r="N753" s="10"/>
      <c r="O753" s="10"/>
      <c r="P753" s="10"/>
      <c r="Q753" s="4"/>
      <c r="R753" s="4"/>
    </row>
    <row r="754" spans="1:18" ht="13">
      <c r="A754" s="10"/>
      <c r="B754" s="10"/>
      <c r="C754" s="10"/>
      <c r="D754" s="10"/>
      <c r="E754" s="10"/>
      <c r="F754" s="10"/>
      <c r="G754" s="19"/>
      <c r="H754" s="19"/>
      <c r="I754" s="10"/>
      <c r="J754" s="10"/>
      <c r="K754" s="10"/>
      <c r="L754" s="10"/>
      <c r="M754" s="10"/>
      <c r="N754" s="10"/>
      <c r="O754" s="10"/>
      <c r="P754" s="10"/>
      <c r="Q754" s="4"/>
      <c r="R754" s="4"/>
    </row>
    <row r="755" spans="1:18" ht="13">
      <c r="A755" s="10"/>
      <c r="B755" s="10"/>
      <c r="C755" s="10"/>
      <c r="D755" s="10"/>
      <c r="E755" s="10"/>
      <c r="F755" s="10"/>
      <c r="G755" s="19"/>
      <c r="H755" s="19"/>
      <c r="I755" s="10"/>
      <c r="J755" s="10"/>
      <c r="K755" s="10"/>
      <c r="L755" s="10"/>
      <c r="M755" s="10"/>
      <c r="N755" s="10"/>
      <c r="O755" s="10"/>
      <c r="P755" s="10"/>
      <c r="Q755" s="4"/>
      <c r="R755" s="4"/>
    </row>
    <row r="756" spans="1:18" ht="13">
      <c r="A756" s="10"/>
      <c r="B756" s="10"/>
      <c r="C756" s="10"/>
      <c r="D756" s="10"/>
      <c r="E756" s="10"/>
      <c r="F756" s="10"/>
      <c r="G756" s="19"/>
      <c r="H756" s="19"/>
      <c r="I756" s="10"/>
      <c r="J756" s="10"/>
      <c r="K756" s="10"/>
      <c r="L756" s="10"/>
      <c r="M756" s="10"/>
      <c r="N756" s="10"/>
      <c r="O756" s="10"/>
      <c r="P756" s="10"/>
      <c r="Q756" s="4"/>
      <c r="R756" s="4"/>
    </row>
    <row r="757" spans="1:18" ht="13">
      <c r="A757" s="10"/>
      <c r="B757" s="10"/>
      <c r="C757" s="10"/>
      <c r="D757" s="10"/>
      <c r="E757" s="10"/>
      <c r="F757" s="10"/>
      <c r="G757" s="19"/>
      <c r="H757" s="19"/>
      <c r="I757" s="10"/>
      <c r="J757" s="10"/>
      <c r="K757" s="10"/>
      <c r="L757" s="10"/>
      <c r="M757" s="10"/>
      <c r="N757" s="10"/>
      <c r="O757" s="10"/>
      <c r="P757" s="10"/>
      <c r="Q757" s="4"/>
      <c r="R757" s="4"/>
    </row>
    <row r="758" spans="1:18" ht="13">
      <c r="A758" s="10"/>
      <c r="B758" s="10"/>
      <c r="C758" s="10"/>
      <c r="D758" s="10"/>
      <c r="E758" s="10"/>
      <c r="F758" s="10"/>
      <c r="G758" s="19"/>
      <c r="H758" s="19"/>
      <c r="I758" s="10"/>
      <c r="J758" s="10"/>
      <c r="K758" s="10"/>
      <c r="L758" s="10"/>
      <c r="M758" s="10"/>
      <c r="N758" s="10"/>
      <c r="O758" s="10"/>
      <c r="P758" s="10"/>
      <c r="Q758" s="4"/>
      <c r="R758" s="4"/>
    </row>
    <row r="759" spans="1:18" ht="13">
      <c r="A759" s="10"/>
      <c r="B759" s="10"/>
      <c r="C759" s="10"/>
      <c r="D759" s="10"/>
      <c r="E759" s="10"/>
      <c r="F759" s="10"/>
      <c r="G759" s="19"/>
      <c r="H759" s="19"/>
      <c r="I759" s="10"/>
      <c r="J759" s="10"/>
      <c r="K759" s="10"/>
      <c r="L759" s="10"/>
      <c r="M759" s="10"/>
      <c r="N759" s="10"/>
      <c r="O759" s="10"/>
      <c r="P759" s="10"/>
      <c r="Q759" s="4"/>
      <c r="R759" s="4"/>
    </row>
    <row r="760" spans="1:18" ht="13">
      <c r="A760" s="10"/>
      <c r="B760" s="10"/>
      <c r="C760" s="10"/>
      <c r="D760" s="10"/>
      <c r="E760" s="10"/>
      <c r="F760" s="10"/>
      <c r="G760" s="19"/>
      <c r="H760" s="19"/>
      <c r="I760" s="10"/>
      <c r="J760" s="10"/>
      <c r="K760" s="10"/>
      <c r="L760" s="10"/>
      <c r="M760" s="10"/>
      <c r="N760" s="10"/>
      <c r="O760" s="10"/>
      <c r="P760" s="10"/>
      <c r="Q760" s="4"/>
      <c r="R760" s="4"/>
    </row>
    <row r="761" spans="1:18" ht="13">
      <c r="A761" s="10"/>
      <c r="B761" s="10"/>
      <c r="C761" s="10"/>
      <c r="D761" s="10"/>
      <c r="E761" s="10"/>
      <c r="F761" s="10"/>
      <c r="G761" s="19"/>
      <c r="H761" s="19"/>
      <c r="I761" s="10"/>
      <c r="J761" s="10"/>
      <c r="K761" s="10"/>
      <c r="L761" s="10"/>
      <c r="M761" s="10"/>
      <c r="N761" s="10"/>
      <c r="O761" s="10"/>
      <c r="P761" s="10"/>
      <c r="Q761" s="4"/>
      <c r="R761" s="4"/>
    </row>
    <row r="762" spans="1:18" ht="13">
      <c r="A762" s="10"/>
      <c r="B762" s="10"/>
      <c r="C762" s="10"/>
      <c r="D762" s="10"/>
      <c r="E762" s="10"/>
      <c r="F762" s="10"/>
      <c r="G762" s="19"/>
      <c r="H762" s="19"/>
      <c r="I762" s="10"/>
      <c r="J762" s="10"/>
      <c r="K762" s="10"/>
      <c r="L762" s="10"/>
      <c r="M762" s="10"/>
      <c r="N762" s="10"/>
      <c r="O762" s="10"/>
      <c r="P762" s="10"/>
      <c r="Q762" s="4"/>
      <c r="R762" s="4"/>
    </row>
    <row r="763" spans="1:18" ht="13">
      <c r="A763" s="10"/>
      <c r="B763" s="10"/>
      <c r="C763" s="10"/>
      <c r="D763" s="10"/>
      <c r="E763" s="10"/>
      <c r="F763" s="10"/>
      <c r="G763" s="19"/>
      <c r="H763" s="19"/>
      <c r="I763" s="10"/>
      <c r="J763" s="10"/>
      <c r="K763" s="10"/>
      <c r="L763" s="10"/>
      <c r="M763" s="10"/>
      <c r="N763" s="10"/>
      <c r="O763" s="10"/>
      <c r="P763" s="10"/>
      <c r="Q763" s="4"/>
      <c r="R763" s="4"/>
    </row>
    <row r="764" spans="1:18" ht="13">
      <c r="A764" s="10"/>
      <c r="B764" s="10"/>
      <c r="C764" s="10"/>
      <c r="D764" s="10"/>
      <c r="E764" s="10"/>
      <c r="F764" s="10"/>
      <c r="G764" s="19"/>
      <c r="H764" s="19"/>
      <c r="I764" s="10"/>
      <c r="J764" s="10"/>
      <c r="K764" s="10"/>
      <c r="L764" s="10"/>
      <c r="M764" s="10"/>
      <c r="N764" s="10"/>
      <c r="O764" s="10"/>
      <c r="P764" s="10"/>
      <c r="Q764" s="4"/>
      <c r="R764" s="4"/>
    </row>
    <row r="765" spans="1:18" ht="13">
      <c r="A765" s="10"/>
      <c r="B765" s="10"/>
      <c r="C765" s="10"/>
      <c r="D765" s="10"/>
      <c r="E765" s="10"/>
      <c r="F765" s="10"/>
      <c r="G765" s="19"/>
      <c r="H765" s="19"/>
      <c r="I765" s="10"/>
      <c r="J765" s="10"/>
      <c r="K765" s="10"/>
      <c r="L765" s="10"/>
      <c r="M765" s="10"/>
      <c r="N765" s="10"/>
      <c r="O765" s="10"/>
      <c r="P765" s="10"/>
      <c r="Q765" s="4"/>
      <c r="R765" s="4"/>
    </row>
    <row r="766" spans="1:18" ht="13">
      <c r="A766" s="10"/>
      <c r="B766" s="10"/>
      <c r="C766" s="10"/>
      <c r="D766" s="10"/>
      <c r="E766" s="10"/>
      <c r="F766" s="10"/>
      <c r="G766" s="19"/>
      <c r="H766" s="19"/>
      <c r="I766" s="10"/>
      <c r="J766" s="10"/>
      <c r="K766" s="10"/>
      <c r="L766" s="10"/>
      <c r="M766" s="10"/>
      <c r="N766" s="10"/>
      <c r="O766" s="10"/>
      <c r="P766" s="10"/>
      <c r="Q766" s="4"/>
      <c r="R766" s="4"/>
    </row>
    <row r="767" spans="1:18" ht="13">
      <c r="A767" s="10"/>
      <c r="B767" s="10"/>
      <c r="C767" s="10"/>
      <c r="D767" s="10"/>
      <c r="E767" s="10"/>
      <c r="F767" s="10"/>
      <c r="G767" s="19"/>
      <c r="H767" s="19"/>
      <c r="I767" s="10"/>
      <c r="J767" s="10"/>
      <c r="K767" s="10"/>
      <c r="L767" s="10"/>
      <c r="M767" s="10"/>
      <c r="N767" s="10"/>
      <c r="O767" s="10"/>
      <c r="P767" s="10"/>
      <c r="Q767" s="4"/>
      <c r="R767" s="4"/>
    </row>
    <row r="768" spans="1:18" ht="13">
      <c r="A768" s="10"/>
      <c r="B768" s="10"/>
      <c r="C768" s="10"/>
      <c r="D768" s="10"/>
      <c r="E768" s="10"/>
      <c r="F768" s="10"/>
      <c r="G768" s="19"/>
      <c r="H768" s="19"/>
      <c r="I768" s="10"/>
      <c r="J768" s="10"/>
      <c r="K768" s="10"/>
      <c r="L768" s="10"/>
      <c r="M768" s="10"/>
      <c r="N768" s="10"/>
      <c r="O768" s="10"/>
      <c r="P768" s="10"/>
      <c r="Q768" s="4"/>
      <c r="R768" s="4"/>
    </row>
    <row r="769" spans="1:18" ht="13">
      <c r="A769" s="10"/>
      <c r="B769" s="10"/>
      <c r="C769" s="10"/>
      <c r="D769" s="10"/>
      <c r="E769" s="10"/>
      <c r="F769" s="10"/>
      <c r="G769" s="19"/>
      <c r="H769" s="19"/>
      <c r="I769" s="10"/>
      <c r="J769" s="10"/>
      <c r="K769" s="10"/>
      <c r="L769" s="10"/>
      <c r="M769" s="10"/>
      <c r="N769" s="10"/>
      <c r="O769" s="10"/>
      <c r="P769" s="10"/>
      <c r="Q769" s="4"/>
      <c r="R769" s="4"/>
    </row>
    <row r="770" spans="1:18" ht="13">
      <c r="A770" s="10"/>
      <c r="B770" s="10"/>
      <c r="C770" s="10"/>
      <c r="D770" s="10"/>
      <c r="E770" s="10"/>
      <c r="F770" s="10"/>
      <c r="G770" s="19"/>
      <c r="H770" s="19"/>
      <c r="I770" s="10"/>
      <c r="J770" s="10"/>
      <c r="K770" s="10"/>
      <c r="L770" s="10"/>
      <c r="M770" s="10"/>
      <c r="N770" s="10"/>
      <c r="O770" s="10"/>
      <c r="P770" s="10"/>
      <c r="Q770" s="4"/>
      <c r="R770" s="4"/>
    </row>
    <row r="771" spans="1:18" ht="13">
      <c r="A771" s="10"/>
      <c r="B771" s="10"/>
      <c r="C771" s="10"/>
      <c r="D771" s="10"/>
      <c r="E771" s="10"/>
      <c r="F771" s="10"/>
      <c r="G771" s="19"/>
      <c r="H771" s="19"/>
      <c r="I771" s="10"/>
      <c r="J771" s="10"/>
      <c r="K771" s="10"/>
      <c r="L771" s="10"/>
      <c r="M771" s="10"/>
      <c r="N771" s="10"/>
      <c r="O771" s="10"/>
      <c r="P771" s="10"/>
      <c r="Q771" s="4"/>
      <c r="R771" s="4"/>
    </row>
    <row r="772" spans="1:18" ht="13">
      <c r="A772" s="10"/>
      <c r="B772" s="10"/>
      <c r="C772" s="10"/>
      <c r="D772" s="10"/>
      <c r="E772" s="10"/>
      <c r="F772" s="10"/>
      <c r="G772" s="19"/>
      <c r="H772" s="19"/>
      <c r="I772" s="10"/>
      <c r="J772" s="10"/>
      <c r="K772" s="10"/>
      <c r="L772" s="10"/>
      <c r="M772" s="10"/>
      <c r="N772" s="10"/>
      <c r="O772" s="10"/>
      <c r="P772" s="10"/>
      <c r="Q772" s="4"/>
      <c r="R772" s="4"/>
    </row>
    <row r="773" spans="1:18" ht="13">
      <c r="A773" s="10"/>
      <c r="B773" s="10"/>
      <c r="C773" s="10"/>
      <c r="D773" s="10"/>
      <c r="E773" s="10"/>
      <c r="F773" s="10"/>
      <c r="G773" s="19"/>
      <c r="H773" s="19"/>
      <c r="I773" s="10"/>
      <c r="J773" s="10"/>
      <c r="K773" s="10"/>
      <c r="L773" s="10"/>
      <c r="M773" s="10"/>
      <c r="N773" s="10"/>
      <c r="O773" s="10"/>
      <c r="P773" s="10"/>
      <c r="Q773" s="4"/>
      <c r="R773" s="4"/>
    </row>
    <row r="774" spans="1:18" ht="13">
      <c r="A774" s="10"/>
      <c r="B774" s="10"/>
      <c r="C774" s="10"/>
      <c r="D774" s="10"/>
      <c r="E774" s="10"/>
      <c r="F774" s="10"/>
      <c r="G774" s="19"/>
      <c r="H774" s="19"/>
      <c r="I774" s="10"/>
      <c r="J774" s="10"/>
      <c r="K774" s="10"/>
      <c r="L774" s="10"/>
      <c r="M774" s="10"/>
      <c r="N774" s="10"/>
      <c r="O774" s="10"/>
      <c r="P774" s="10"/>
      <c r="Q774" s="4"/>
      <c r="R774" s="4"/>
    </row>
    <row r="775" spans="1:18" ht="13">
      <c r="A775" s="10"/>
      <c r="B775" s="10"/>
      <c r="C775" s="10"/>
      <c r="D775" s="10"/>
      <c r="E775" s="10"/>
      <c r="F775" s="10"/>
      <c r="G775" s="19"/>
      <c r="H775" s="19"/>
      <c r="I775" s="10"/>
      <c r="J775" s="10"/>
      <c r="K775" s="10"/>
      <c r="L775" s="10"/>
      <c r="M775" s="10"/>
      <c r="N775" s="10"/>
      <c r="O775" s="10"/>
      <c r="P775" s="10"/>
      <c r="Q775" s="4"/>
      <c r="R775" s="4"/>
    </row>
    <row r="776" spans="1:18" ht="13">
      <c r="A776" s="10"/>
      <c r="B776" s="10"/>
      <c r="C776" s="10"/>
      <c r="D776" s="10"/>
      <c r="E776" s="10"/>
      <c r="F776" s="10"/>
      <c r="G776" s="19"/>
      <c r="H776" s="19"/>
      <c r="I776" s="10"/>
      <c r="J776" s="10"/>
      <c r="K776" s="10"/>
      <c r="L776" s="10"/>
      <c r="M776" s="10"/>
      <c r="N776" s="10"/>
      <c r="O776" s="10"/>
      <c r="P776" s="10"/>
      <c r="Q776" s="4"/>
      <c r="R776" s="4"/>
    </row>
    <row r="777" spans="1:18" ht="13">
      <c r="A777" s="10"/>
      <c r="B777" s="10"/>
      <c r="C777" s="10"/>
      <c r="D777" s="10"/>
      <c r="E777" s="10"/>
      <c r="F777" s="10"/>
      <c r="G777" s="19"/>
      <c r="H777" s="19"/>
      <c r="I777" s="10"/>
      <c r="J777" s="10"/>
      <c r="K777" s="10"/>
      <c r="L777" s="10"/>
      <c r="M777" s="10"/>
      <c r="N777" s="10"/>
      <c r="O777" s="10"/>
      <c r="P777" s="10"/>
      <c r="Q777" s="4"/>
      <c r="R777" s="4"/>
    </row>
    <row r="778" spans="1:18" ht="13">
      <c r="A778" s="10"/>
      <c r="B778" s="10"/>
      <c r="C778" s="10"/>
      <c r="D778" s="10"/>
      <c r="E778" s="10"/>
      <c r="F778" s="10"/>
      <c r="G778" s="19"/>
      <c r="H778" s="19"/>
      <c r="I778" s="10"/>
      <c r="J778" s="10"/>
      <c r="K778" s="10"/>
      <c r="L778" s="10"/>
      <c r="M778" s="10"/>
      <c r="N778" s="10"/>
      <c r="O778" s="10"/>
      <c r="P778" s="10"/>
      <c r="Q778" s="4"/>
      <c r="R778" s="4"/>
    </row>
    <row r="779" spans="1:18" ht="13">
      <c r="A779" s="10"/>
      <c r="B779" s="10"/>
      <c r="C779" s="10"/>
      <c r="D779" s="10"/>
      <c r="E779" s="10"/>
      <c r="F779" s="10"/>
      <c r="G779" s="19"/>
      <c r="H779" s="19"/>
      <c r="I779" s="10"/>
      <c r="J779" s="10"/>
      <c r="K779" s="10"/>
      <c r="L779" s="10"/>
      <c r="M779" s="10"/>
      <c r="N779" s="10"/>
      <c r="O779" s="10"/>
      <c r="P779" s="10"/>
      <c r="Q779" s="4"/>
      <c r="R779" s="4"/>
    </row>
    <row r="780" spans="1:18" ht="13">
      <c r="A780" s="10"/>
      <c r="B780" s="10"/>
      <c r="C780" s="10"/>
      <c r="D780" s="10"/>
      <c r="E780" s="10"/>
      <c r="F780" s="10"/>
      <c r="G780" s="19"/>
      <c r="H780" s="19"/>
      <c r="I780" s="10"/>
      <c r="J780" s="10"/>
      <c r="K780" s="10"/>
      <c r="L780" s="10"/>
      <c r="M780" s="10"/>
      <c r="N780" s="10"/>
      <c r="O780" s="10"/>
      <c r="P780" s="10"/>
      <c r="Q780" s="4"/>
      <c r="R780" s="4"/>
    </row>
    <row r="781" spans="1:18" ht="13">
      <c r="A781" s="10"/>
      <c r="B781" s="10"/>
      <c r="C781" s="10"/>
      <c r="D781" s="10"/>
      <c r="E781" s="10"/>
      <c r="F781" s="10"/>
      <c r="G781" s="19"/>
      <c r="H781" s="19"/>
      <c r="I781" s="10"/>
      <c r="J781" s="10"/>
      <c r="K781" s="10"/>
      <c r="L781" s="10"/>
      <c r="M781" s="10"/>
      <c r="N781" s="10"/>
      <c r="O781" s="10"/>
      <c r="P781" s="10"/>
      <c r="Q781" s="4"/>
      <c r="R781" s="4"/>
    </row>
    <row r="782" spans="1:18" ht="13">
      <c r="A782" s="10"/>
      <c r="B782" s="10"/>
      <c r="C782" s="10"/>
      <c r="D782" s="10"/>
      <c r="E782" s="10"/>
      <c r="F782" s="10"/>
      <c r="G782" s="19"/>
      <c r="H782" s="19"/>
      <c r="I782" s="10"/>
      <c r="J782" s="10"/>
      <c r="K782" s="10"/>
      <c r="L782" s="10"/>
      <c r="M782" s="10"/>
      <c r="N782" s="10"/>
      <c r="O782" s="10"/>
      <c r="P782" s="10"/>
      <c r="Q782" s="4"/>
      <c r="R782" s="4"/>
    </row>
    <row r="783" spans="1:18" ht="13">
      <c r="A783" s="10"/>
      <c r="B783" s="10"/>
      <c r="C783" s="10"/>
      <c r="D783" s="10"/>
      <c r="E783" s="10"/>
      <c r="F783" s="10"/>
      <c r="G783" s="19"/>
      <c r="H783" s="19"/>
      <c r="I783" s="10"/>
      <c r="J783" s="10"/>
      <c r="K783" s="10"/>
      <c r="L783" s="10"/>
      <c r="M783" s="10"/>
      <c r="N783" s="10"/>
      <c r="O783" s="10"/>
      <c r="P783" s="10"/>
      <c r="Q783" s="4"/>
      <c r="R783" s="4"/>
    </row>
    <row r="784" spans="1:18" ht="13">
      <c r="A784" s="10"/>
      <c r="B784" s="10"/>
      <c r="C784" s="10"/>
      <c r="D784" s="10"/>
      <c r="E784" s="10"/>
      <c r="F784" s="10"/>
      <c r="G784" s="19"/>
      <c r="H784" s="19"/>
      <c r="I784" s="10"/>
      <c r="J784" s="10"/>
      <c r="K784" s="10"/>
      <c r="L784" s="10"/>
      <c r="M784" s="10"/>
      <c r="N784" s="10"/>
      <c r="O784" s="10"/>
      <c r="P784" s="10"/>
      <c r="Q784" s="4"/>
      <c r="R784" s="4"/>
    </row>
    <row r="785" spans="1:18" ht="13">
      <c r="A785" s="10"/>
      <c r="B785" s="10"/>
      <c r="C785" s="10"/>
      <c r="D785" s="10"/>
      <c r="E785" s="10"/>
      <c r="F785" s="10"/>
      <c r="G785" s="19"/>
      <c r="H785" s="19"/>
      <c r="I785" s="10"/>
      <c r="J785" s="10"/>
      <c r="K785" s="10"/>
      <c r="L785" s="10"/>
      <c r="M785" s="10"/>
      <c r="N785" s="10"/>
      <c r="O785" s="10"/>
      <c r="P785" s="10"/>
      <c r="Q785" s="4"/>
      <c r="R785" s="4"/>
    </row>
    <row r="786" spans="1:18" ht="13">
      <c r="A786" s="10"/>
      <c r="B786" s="10"/>
      <c r="C786" s="10"/>
      <c r="D786" s="10"/>
      <c r="E786" s="10"/>
      <c r="F786" s="10"/>
      <c r="G786" s="19"/>
      <c r="H786" s="19"/>
      <c r="I786" s="10"/>
      <c r="J786" s="10"/>
      <c r="K786" s="10"/>
      <c r="L786" s="10"/>
      <c r="M786" s="10"/>
      <c r="N786" s="10"/>
      <c r="O786" s="10"/>
      <c r="P786" s="10"/>
      <c r="Q786" s="4"/>
      <c r="R786" s="4"/>
    </row>
    <row r="787" spans="1:18" ht="13">
      <c r="A787" s="10"/>
      <c r="B787" s="10"/>
      <c r="C787" s="10"/>
      <c r="D787" s="10"/>
      <c r="E787" s="10"/>
      <c r="F787" s="10"/>
      <c r="G787" s="19"/>
      <c r="H787" s="19"/>
      <c r="I787" s="10"/>
      <c r="J787" s="10"/>
      <c r="K787" s="10"/>
      <c r="L787" s="10"/>
      <c r="M787" s="10"/>
      <c r="N787" s="10"/>
      <c r="O787" s="10"/>
      <c r="P787" s="10"/>
      <c r="Q787" s="4"/>
      <c r="R787" s="4"/>
    </row>
    <row r="788" spans="1:18" ht="13">
      <c r="A788" s="10"/>
      <c r="B788" s="10"/>
      <c r="C788" s="10"/>
      <c r="D788" s="10"/>
      <c r="E788" s="10"/>
      <c r="F788" s="10"/>
      <c r="G788" s="19"/>
      <c r="H788" s="19"/>
      <c r="I788" s="10"/>
      <c r="J788" s="10"/>
      <c r="K788" s="10"/>
      <c r="L788" s="10"/>
      <c r="M788" s="10"/>
      <c r="N788" s="10"/>
      <c r="O788" s="10"/>
      <c r="P788" s="10"/>
      <c r="Q788" s="4"/>
      <c r="R788" s="4"/>
    </row>
    <row r="789" spans="1:18" ht="13">
      <c r="A789" s="10"/>
      <c r="B789" s="10"/>
      <c r="C789" s="10"/>
      <c r="D789" s="10"/>
      <c r="E789" s="10"/>
      <c r="F789" s="10"/>
      <c r="G789" s="19"/>
      <c r="H789" s="19"/>
      <c r="I789" s="10"/>
      <c r="J789" s="10"/>
      <c r="K789" s="10"/>
      <c r="L789" s="10"/>
      <c r="M789" s="10"/>
      <c r="N789" s="10"/>
      <c r="O789" s="10"/>
      <c r="P789" s="10"/>
      <c r="Q789" s="4"/>
      <c r="R789" s="4"/>
    </row>
    <row r="790" spans="1:18" ht="13">
      <c r="A790" s="10"/>
      <c r="B790" s="10"/>
      <c r="C790" s="10"/>
      <c r="D790" s="10"/>
      <c r="E790" s="10"/>
      <c r="F790" s="10"/>
      <c r="G790" s="19"/>
      <c r="H790" s="19"/>
      <c r="I790" s="10"/>
      <c r="J790" s="10"/>
      <c r="K790" s="10"/>
      <c r="L790" s="10"/>
      <c r="M790" s="10"/>
      <c r="N790" s="10"/>
      <c r="O790" s="10"/>
      <c r="P790" s="10"/>
      <c r="Q790" s="4"/>
      <c r="R790" s="4"/>
    </row>
    <row r="791" spans="1:18" ht="13">
      <c r="A791" s="10"/>
      <c r="B791" s="10"/>
      <c r="C791" s="10"/>
      <c r="D791" s="10"/>
      <c r="E791" s="10"/>
      <c r="F791" s="10"/>
      <c r="G791" s="19"/>
      <c r="H791" s="19"/>
      <c r="I791" s="10"/>
      <c r="J791" s="10"/>
      <c r="K791" s="10"/>
      <c r="L791" s="10"/>
      <c r="M791" s="10"/>
      <c r="N791" s="10"/>
      <c r="O791" s="10"/>
      <c r="P791" s="10"/>
      <c r="Q791" s="4"/>
      <c r="R791" s="4"/>
    </row>
    <row r="792" spans="1:18" ht="13">
      <c r="A792" s="10"/>
      <c r="B792" s="10"/>
      <c r="C792" s="10"/>
      <c r="D792" s="10"/>
      <c r="E792" s="10"/>
      <c r="F792" s="10"/>
      <c r="G792" s="19"/>
      <c r="H792" s="19"/>
      <c r="I792" s="10"/>
      <c r="J792" s="10"/>
      <c r="K792" s="10"/>
      <c r="L792" s="10"/>
      <c r="M792" s="10"/>
      <c r="N792" s="10"/>
      <c r="O792" s="10"/>
      <c r="P792" s="10"/>
      <c r="Q792" s="4"/>
      <c r="R792" s="4"/>
    </row>
    <row r="793" spans="1:18" ht="13">
      <c r="A793" s="10"/>
      <c r="B793" s="10"/>
      <c r="C793" s="10"/>
      <c r="D793" s="10"/>
      <c r="E793" s="10"/>
      <c r="F793" s="10"/>
      <c r="G793" s="19"/>
      <c r="H793" s="19"/>
      <c r="I793" s="10"/>
      <c r="J793" s="10"/>
      <c r="K793" s="10"/>
      <c r="L793" s="10"/>
      <c r="M793" s="10"/>
      <c r="N793" s="10"/>
      <c r="O793" s="10"/>
      <c r="P793" s="10"/>
      <c r="Q793" s="4"/>
      <c r="R793" s="4"/>
    </row>
    <row r="794" spans="1:18" ht="13">
      <c r="A794" s="10"/>
      <c r="B794" s="10"/>
      <c r="C794" s="10"/>
      <c r="D794" s="10"/>
      <c r="E794" s="10"/>
      <c r="F794" s="10"/>
      <c r="G794" s="19"/>
      <c r="H794" s="19"/>
      <c r="I794" s="10"/>
      <c r="J794" s="10"/>
      <c r="K794" s="10"/>
      <c r="L794" s="10"/>
      <c r="M794" s="10"/>
      <c r="N794" s="10"/>
      <c r="O794" s="10"/>
      <c r="P794" s="10"/>
      <c r="Q794" s="4"/>
      <c r="R794" s="4"/>
    </row>
    <row r="795" spans="1:18" ht="13">
      <c r="A795" s="10"/>
      <c r="B795" s="10"/>
      <c r="C795" s="10"/>
      <c r="D795" s="10"/>
      <c r="E795" s="10"/>
      <c r="F795" s="10"/>
      <c r="G795" s="19"/>
      <c r="H795" s="19"/>
      <c r="I795" s="10"/>
      <c r="J795" s="10"/>
      <c r="K795" s="10"/>
      <c r="L795" s="10"/>
      <c r="M795" s="10"/>
      <c r="N795" s="10"/>
      <c r="O795" s="10"/>
      <c r="P795" s="10"/>
      <c r="Q795" s="4"/>
      <c r="R795" s="4"/>
    </row>
    <row r="796" spans="1:18" ht="13">
      <c r="A796" s="10"/>
      <c r="B796" s="10"/>
      <c r="C796" s="10"/>
      <c r="D796" s="10"/>
      <c r="E796" s="10"/>
      <c r="F796" s="10"/>
      <c r="G796" s="19"/>
      <c r="H796" s="19"/>
      <c r="I796" s="10"/>
      <c r="J796" s="10"/>
      <c r="K796" s="10"/>
      <c r="L796" s="10"/>
      <c r="M796" s="10"/>
      <c r="N796" s="10"/>
      <c r="O796" s="10"/>
      <c r="P796" s="10"/>
      <c r="Q796" s="4"/>
      <c r="R796" s="4"/>
    </row>
    <row r="797" spans="1:18" ht="13">
      <c r="A797" s="10"/>
      <c r="B797" s="10"/>
      <c r="C797" s="10"/>
      <c r="D797" s="10"/>
      <c r="E797" s="10"/>
      <c r="F797" s="10"/>
      <c r="G797" s="19"/>
      <c r="H797" s="19"/>
      <c r="I797" s="10"/>
      <c r="J797" s="10"/>
      <c r="K797" s="10"/>
      <c r="L797" s="10"/>
      <c r="M797" s="10"/>
      <c r="N797" s="10"/>
      <c r="O797" s="10"/>
      <c r="P797" s="10"/>
      <c r="Q797" s="4"/>
      <c r="R797" s="4"/>
    </row>
    <row r="798" spans="1:18" ht="13">
      <c r="A798" s="10"/>
      <c r="B798" s="10"/>
      <c r="C798" s="10"/>
      <c r="D798" s="10"/>
      <c r="E798" s="10"/>
      <c r="F798" s="10"/>
      <c r="G798" s="19"/>
      <c r="H798" s="19"/>
      <c r="I798" s="10"/>
      <c r="J798" s="10"/>
      <c r="K798" s="10"/>
      <c r="L798" s="10"/>
      <c r="M798" s="10"/>
      <c r="N798" s="10"/>
      <c r="O798" s="10"/>
      <c r="P798" s="10"/>
      <c r="Q798" s="4"/>
      <c r="R798" s="4"/>
    </row>
    <row r="799" spans="1:18" ht="13">
      <c r="A799" s="10"/>
      <c r="B799" s="10"/>
      <c r="C799" s="10"/>
      <c r="D799" s="10"/>
      <c r="E799" s="10"/>
      <c r="F799" s="10"/>
      <c r="G799" s="19"/>
      <c r="H799" s="19"/>
      <c r="I799" s="10"/>
      <c r="J799" s="10"/>
      <c r="K799" s="10"/>
      <c r="L799" s="10"/>
      <c r="M799" s="10"/>
      <c r="N799" s="10"/>
      <c r="O799" s="10"/>
      <c r="P799" s="10"/>
      <c r="Q799" s="4"/>
      <c r="R799" s="4"/>
    </row>
    <row r="800" spans="1:18" ht="13">
      <c r="A800" s="10"/>
      <c r="B800" s="10"/>
      <c r="C800" s="10"/>
      <c r="D800" s="10"/>
      <c r="E800" s="10"/>
      <c r="F800" s="10"/>
      <c r="G800" s="19"/>
      <c r="H800" s="19"/>
      <c r="I800" s="10"/>
      <c r="J800" s="10"/>
      <c r="K800" s="10"/>
      <c r="L800" s="10"/>
      <c r="M800" s="10"/>
      <c r="N800" s="10"/>
      <c r="O800" s="10"/>
      <c r="P800" s="10"/>
      <c r="Q800" s="4"/>
      <c r="R800" s="4"/>
    </row>
    <row r="801" spans="1:18" ht="13">
      <c r="A801" s="10"/>
      <c r="B801" s="10"/>
      <c r="C801" s="10"/>
      <c r="D801" s="10"/>
      <c r="E801" s="10"/>
      <c r="F801" s="10"/>
      <c r="G801" s="19"/>
      <c r="H801" s="19"/>
      <c r="I801" s="10"/>
      <c r="J801" s="10"/>
      <c r="K801" s="10"/>
      <c r="L801" s="10"/>
      <c r="M801" s="10"/>
      <c r="N801" s="10"/>
      <c r="O801" s="10"/>
      <c r="P801" s="10"/>
      <c r="Q801" s="4"/>
      <c r="R801" s="4"/>
    </row>
    <row r="802" spans="1:18" ht="13">
      <c r="A802" s="10"/>
      <c r="B802" s="10"/>
      <c r="C802" s="10"/>
      <c r="D802" s="10"/>
      <c r="E802" s="10"/>
      <c r="F802" s="10"/>
      <c r="G802" s="19"/>
      <c r="H802" s="19"/>
      <c r="I802" s="10"/>
      <c r="J802" s="10"/>
      <c r="K802" s="10"/>
      <c r="L802" s="10"/>
      <c r="M802" s="10"/>
      <c r="N802" s="10"/>
      <c r="O802" s="10"/>
      <c r="P802" s="10"/>
      <c r="Q802" s="4"/>
      <c r="R802" s="4"/>
    </row>
    <row r="803" spans="1:18" ht="13">
      <c r="A803" s="10"/>
      <c r="B803" s="10"/>
      <c r="C803" s="10"/>
      <c r="D803" s="10"/>
      <c r="E803" s="10"/>
      <c r="F803" s="10"/>
      <c r="G803" s="19"/>
      <c r="H803" s="19"/>
      <c r="I803" s="10"/>
      <c r="J803" s="10"/>
      <c r="K803" s="10"/>
      <c r="L803" s="10"/>
      <c r="M803" s="10"/>
      <c r="N803" s="10"/>
      <c r="O803" s="10"/>
      <c r="P803" s="10"/>
      <c r="Q803" s="4"/>
      <c r="R803" s="4"/>
    </row>
    <row r="804" spans="1:18" ht="13">
      <c r="A804" s="10"/>
      <c r="B804" s="10"/>
      <c r="C804" s="10"/>
      <c r="D804" s="10"/>
      <c r="E804" s="10"/>
      <c r="F804" s="10"/>
      <c r="G804" s="19"/>
      <c r="H804" s="19"/>
      <c r="I804" s="10"/>
      <c r="J804" s="10"/>
      <c r="K804" s="10"/>
      <c r="L804" s="10"/>
      <c r="M804" s="10"/>
      <c r="N804" s="10"/>
      <c r="O804" s="10"/>
      <c r="P804" s="10"/>
      <c r="Q804" s="4"/>
      <c r="R804" s="4"/>
    </row>
    <row r="805" spans="1:18" ht="13">
      <c r="A805" s="10"/>
      <c r="B805" s="10"/>
      <c r="C805" s="10"/>
      <c r="D805" s="10"/>
      <c r="E805" s="10"/>
      <c r="F805" s="10"/>
      <c r="G805" s="19"/>
      <c r="H805" s="19"/>
      <c r="I805" s="10"/>
      <c r="J805" s="10"/>
      <c r="K805" s="10"/>
      <c r="L805" s="10"/>
      <c r="M805" s="10"/>
      <c r="N805" s="10"/>
      <c r="O805" s="10"/>
      <c r="P805" s="10"/>
      <c r="Q805" s="4"/>
      <c r="R805" s="4"/>
    </row>
    <row r="806" spans="1:18" ht="13">
      <c r="A806" s="10"/>
      <c r="B806" s="10"/>
      <c r="C806" s="10"/>
      <c r="D806" s="10"/>
      <c r="E806" s="10"/>
      <c r="F806" s="10"/>
      <c r="G806" s="19"/>
      <c r="H806" s="19"/>
      <c r="I806" s="10"/>
      <c r="J806" s="10"/>
      <c r="K806" s="10"/>
      <c r="L806" s="10"/>
      <c r="M806" s="10"/>
      <c r="N806" s="10"/>
      <c r="O806" s="10"/>
      <c r="P806" s="10"/>
      <c r="Q806" s="4"/>
      <c r="R806" s="4"/>
    </row>
    <row r="807" spans="1:18" ht="13">
      <c r="A807" s="10"/>
      <c r="B807" s="10"/>
      <c r="C807" s="10"/>
      <c r="D807" s="10"/>
      <c r="E807" s="10"/>
      <c r="F807" s="10"/>
      <c r="G807" s="19"/>
      <c r="H807" s="19"/>
      <c r="I807" s="10"/>
      <c r="J807" s="10"/>
      <c r="K807" s="10"/>
      <c r="L807" s="10"/>
      <c r="M807" s="10"/>
      <c r="N807" s="10"/>
      <c r="O807" s="10"/>
      <c r="P807" s="10"/>
      <c r="Q807" s="4"/>
      <c r="R807" s="4"/>
    </row>
    <row r="808" spans="1:18" ht="13">
      <c r="A808" s="10"/>
      <c r="B808" s="10"/>
      <c r="C808" s="10"/>
      <c r="D808" s="10"/>
      <c r="E808" s="10"/>
      <c r="F808" s="10"/>
      <c r="G808" s="19"/>
      <c r="H808" s="19"/>
      <c r="I808" s="10"/>
      <c r="J808" s="10"/>
      <c r="K808" s="10"/>
      <c r="L808" s="10"/>
      <c r="M808" s="10"/>
      <c r="N808" s="10"/>
      <c r="O808" s="10"/>
      <c r="P808" s="10"/>
      <c r="Q808" s="4"/>
      <c r="R808" s="4"/>
    </row>
    <row r="809" spans="1:18" ht="13">
      <c r="A809" s="10"/>
      <c r="B809" s="10"/>
      <c r="C809" s="10"/>
      <c r="D809" s="10"/>
      <c r="E809" s="10"/>
      <c r="F809" s="10"/>
      <c r="G809" s="19"/>
      <c r="H809" s="19"/>
      <c r="I809" s="10"/>
      <c r="J809" s="10"/>
      <c r="K809" s="10"/>
      <c r="L809" s="10"/>
      <c r="M809" s="10"/>
      <c r="N809" s="10"/>
      <c r="O809" s="10"/>
      <c r="P809" s="10"/>
      <c r="Q809" s="4"/>
      <c r="R809" s="4"/>
    </row>
    <row r="810" spans="1:18" ht="13">
      <c r="A810" s="10"/>
      <c r="B810" s="10"/>
      <c r="C810" s="10"/>
      <c r="D810" s="10"/>
      <c r="E810" s="10"/>
      <c r="F810" s="10"/>
      <c r="G810" s="19"/>
      <c r="H810" s="19"/>
      <c r="I810" s="10"/>
      <c r="J810" s="10"/>
      <c r="K810" s="10"/>
      <c r="L810" s="10"/>
      <c r="M810" s="10"/>
      <c r="N810" s="10"/>
      <c r="O810" s="10"/>
      <c r="P810" s="10"/>
      <c r="Q810" s="4"/>
      <c r="R810" s="4"/>
    </row>
    <row r="811" spans="1:18" ht="13">
      <c r="A811" s="10"/>
      <c r="B811" s="10"/>
      <c r="C811" s="10"/>
      <c r="D811" s="10"/>
      <c r="E811" s="10"/>
      <c r="F811" s="10"/>
      <c r="G811" s="19"/>
      <c r="H811" s="19"/>
      <c r="I811" s="10"/>
      <c r="J811" s="10"/>
      <c r="K811" s="10"/>
      <c r="L811" s="10"/>
      <c r="M811" s="10"/>
      <c r="N811" s="10"/>
      <c r="O811" s="10"/>
      <c r="P811" s="10"/>
      <c r="Q811" s="4"/>
      <c r="R811" s="4"/>
    </row>
    <row r="812" spans="1:18" ht="13">
      <c r="A812" s="10"/>
      <c r="B812" s="10"/>
      <c r="C812" s="10"/>
      <c r="D812" s="10"/>
      <c r="E812" s="10"/>
      <c r="F812" s="10"/>
      <c r="G812" s="19"/>
      <c r="H812" s="19"/>
      <c r="I812" s="10"/>
      <c r="J812" s="10"/>
      <c r="K812" s="10"/>
      <c r="L812" s="10"/>
      <c r="M812" s="10"/>
      <c r="N812" s="10"/>
      <c r="O812" s="10"/>
      <c r="P812" s="10"/>
      <c r="Q812" s="4"/>
      <c r="R812" s="4"/>
    </row>
    <row r="813" spans="1:18" ht="13">
      <c r="A813" s="10"/>
      <c r="B813" s="10"/>
      <c r="C813" s="10"/>
      <c r="D813" s="10"/>
      <c r="E813" s="10"/>
      <c r="F813" s="10"/>
      <c r="G813" s="19"/>
      <c r="H813" s="19"/>
      <c r="I813" s="10"/>
      <c r="J813" s="10"/>
      <c r="K813" s="10"/>
      <c r="L813" s="10"/>
      <c r="M813" s="10"/>
      <c r="N813" s="10"/>
      <c r="O813" s="10"/>
      <c r="P813" s="10"/>
      <c r="Q813" s="4"/>
      <c r="R813" s="4"/>
    </row>
    <row r="814" spans="1:18" ht="13">
      <c r="A814" s="10"/>
      <c r="B814" s="10"/>
      <c r="C814" s="10"/>
      <c r="D814" s="10"/>
      <c r="E814" s="10"/>
      <c r="F814" s="10"/>
      <c r="G814" s="19"/>
      <c r="H814" s="19"/>
      <c r="I814" s="10"/>
      <c r="J814" s="10"/>
      <c r="K814" s="10"/>
      <c r="L814" s="10"/>
      <c r="M814" s="10"/>
      <c r="N814" s="10"/>
      <c r="O814" s="10"/>
      <c r="P814" s="10"/>
      <c r="Q814" s="4"/>
      <c r="R814" s="4"/>
    </row>
    <row r="815" spans="1:18" ht="13">
      <c r="A815" s="10"/>
      <c r="B815" s="10"/>
      <c r="C815" s="10"/>
      <c r="D815" s="10"/>
      <c r="E815" s="10"/>
      <c r="F815" s="10"/>
      <c r="G815" s="19"/>
      <c r="H815" s="19"/>
      <c r="I815" s="10"/>
      <c r="J815" s="10"/>
      <c r="K815" s="10"/>
      <c r="L815" s="10"/>
      <c r="M815" s="10"/>
      <c r="N815" s="10"/>
      <c r="O815" s="10"/>
      <c r="P815" s="10"/>
      <c r="Q815" s="4"/>
      <c r="R815" s="4"/>
    </row>
    <row r="816" spans="1:18" ht="13">
      <c r="A816" s="10"/>
      <c r="B816" s="10"/>
      <c r="C816" s="10"/>
      <c r="D816" s="10"/>
      <c r="E816" s="10"/>
      <c r="F816" s="10"/>
      <c r="G816" s="19"/>
      <c r="H816" s="19"/>
      <c r="I816" s="10"/>
      <c r="J816" s="10"/>
      <c r="K816" s="10"/>
      <c r="L816" s="10"/>
      <c r="M816" s="10"/>
      <c r="N816" s="10"/>
      <c r="O816" s="10"/>
      <c r="P816" s="10"/>
      <c r="Q816" s="4"/>
      <c r="R816" s="4"/>
    </row>
    <row r="817" spans="1:18" ht="13">
      <c r="A817" s="10"/>
      <c r="B817" s="10"/>
      <c r="C817" s="10"/>
      <c r="D817" s="10"/>
      <c r="E817" s="10"/>
      <c r="F817" s="10"/>
      <c r="G817" s="19"/>
      <c r="H817" s="19"/>
      <c r="I817" s="10"/>
      <c r="J817" s="10"/>
      <c r="K817" s="10"/>
      <c r="L817" s="10"/>
      <c r="M817" s="10"/>
      <c r="N817" s="10"/>
      <c r="O817" s="10"/>
      <c r="P817" s="10"/>
      <c r="Q817" s="4"/>
      <c r="R817" s="4"/>
    </row>
    <row r="818" spans="1:18" ht="13">
      <c r="A818" s="10"/>
      <c r="B818" s="10"/>
      <c r="C818" s="10"/>
      <c r="D818" s="10"/>
      <c r="E818" s="10"/>
      <c r="F818" s="10"/>
      <c r="G818" s="19"/>
      <c r="H818" s="19"/>
      <c r="I818" s="10"/>
      <c r="J818" s="10"/>
      <c r="K818" s="10"/>
      <c r="L818" s="10"/>
      <c r="M818" s="10"/>
      <c r="N818" s="10"/>
      <c r="O818" s="10"/>
      <c r="P818" s="10"/>
      <c r="Q818" s="4"/>
      <c r="R818" s="4"/>
    </row>
    <row r="819" spans="1:18" ht="13">
      <c r="A819" s="10"/>
      <c r="B819" s="10"/>
      <c r="C819" s="10"/>
      <c r="D819" s="10"/>
      <c r="E819" s="10"/>
      <c r="F819" s="10"/>
      <c r="G819" s="19"/>
      <c r="H819" s="19"/>
      <c r="I819" s="10"/>
      <c r="J819" s="10"/>
      <c r="K819" s="10"/>
      <c r="L819" s="10"/>
      <c r="M819" s="10"/>
      <c r="N819" s="10"/>
      <c r="O819" s="10"/>
      <c r="P819" s="10"/>
      <c r="Q819" s="4"/>
      <c r="R819" s="4"/>
    </row>
    <row r="820" spans="1:18" ht="13">
      <c r="A820" s="10"/>
      <c r="B820" s="10"/>
      <c r="C820" s="10"/>
      <c r="D820" s="10"/>
      <c r="E820" s="10"/>
      <c r="F820" s="10"/>
      <c r="G820" s="19"/>
      <c r="H820" s="19"/>
      <c r="I820" s="10"/>
      <c r="J820" s="10"/>
      <c r="K820" s="10"/>
      <c r="L820" s="10"/>
      <c r="M820" s="10"/>
      <c r="N820" s="10"/>
      <c r="O820" s="10"/>
      <c r="P820" s="10"/>
      <c r="Q820" s="4"/>
      <c r="R820" s="4"/>
    </row>
    <row r="821" spans="1:18" ht="13">
      <c r="A821" s="10"/>
      <c r="B821" s="10"/>
      <c r="C821" s="10"/>
      <c r="D821" s="10"/>
      <c r="E821" s="10"/>
      <c r="F821" s="10"/>
      <c r="G821" s="19"/>
      <c r="H821" s="19"/>
      <c r="I821" s="10"/>
      <c r="J821" s="10"/>
      <c r="K821" s="10"/>
      <c r="L821" s="10"/>
      <c r="M821" s="10"/>
      <c r="N821" s="10"/>
      <c r="O821" s="10"/>
      <c r="P821" s="10"/>
      <c r="Q821" s="4"/>
      <c r="R821" s="4"/>
    </row>
    <row r="822" spans="1:18" ht="13">
      <c r="A822" s="10"/>
      <c r="B822" s="10"/>
      <c r="C822" s="10"/>
      <c r="D822" s="10"/>
      <c r="E822" s="10"/>
      <c r="F822" s="10"/>
      <c r="G822" s="19"/>
      <c r="H822" s="19"/>
      <c r="I822" s="10"/>
      <c r="J822" s="10"/>
      <c r="K822" s="10"/>
      <c r="L822" s="10"/>
      <c r="M822" s="10"/>
      <c r="N822" s="10"/>
      <c r="O822" s="10"/>
      <c r="P822" s="10"/>
      <c r="Q822" s="4"/>
      <c r="R822" s="4"/>
    </row>
    <row r="823" spans="1:18" ht="13">
      <c r="A823" s="10"/>
      <c r="B823" s="10"/>
      <c r="C823" s="10"/>
      <c r="D823" s="10"/>
      <c r="E823" s="10"/>
      <c r="F823" s="10"/>
      <c r="G823" s="19"/>
      <c r="H823" s="19"/>
      <c r="I823" s="10"/>
      <c r="J823" s="10"/>
      <c r="K823" s="10"/>
      <c r="L823" s="10"/>
      <c r="M823" s="10"/>
      <c r="N823" s="10"/>
      <c r="O823" s="10"/>
      <c r="P823" s="10"/>
      <c r="Q823" s="4"/>
      <c r="R823" s="4"/>
    </row>
    <row r="824" spans="1:18" ht="13">
      <c r="A824" s="10"/>
      <c r="B824" s="10"/>
      <c r="C824" s="10"/>
      <c r="D824" s="10"/>
      <c r="E824" s="10"/>
      <c r="F824" s="10"/>
      <c r="G824" s="19"/>
      <c r="H824" s="19"/>
      <c r="I824" s="10"/>
      <c r="J824" s="10"/>
      <c r="K824" s="10"/>
      <c r="L824" s="10"/>
      <c r="M824" s="10"/>
      <c r="N824" s="10"/>
      <c r="O824" s="10"/>
      <c r="P824" s="10"/>
      <c r="Q824" s="4"/>
      <c r="R824" s="4"/>
    </row>
    <row r="825" spans="1:18" ht="13">
      <c r="A825" s="10"/>
      <c r="B825" s="10"/>
      <c r="C825" s="10"/>
      <c r="D825" s="10"/>
      <c r="E825" s="10"/>
      <c r="F825" s="10"/>
      <c r="G825" s="19"/>
      <c r="H825" s="19"/>
      <c r="I825" s="10"/>
      <c r="J825" s="10"/>
      <c r="K825" s="10"/>
      <c r="L825" s="10"/>
      <c r="M825" s="10"/>
      <c r="N825" s="10"/>
      <c r="O825" s="10"/>
      <c r="P825" s="10"/>
      <c r="Q825" s="4"/>
      <c r="R825" s="4"/>
    </row>
    <row r="826" spans="1:18" ht="13">
      <c r="A826" s="10"/>
      <c r="B826" s="10"/>
      <c r="C826" s="10"/>
      <c r="D826" s="10"/>
      <c r="E826" s="10"/>
      <c r="F826" s="10"/>
      <c r="G826" s="19"/>
      <c r="H826" s="19"/>
      <c r="I826" s="10"/>
      <c r="J826" s="10"/>
      <c r="K826" s="10"/>
      <c r="L826" s="10"/>
      <c r="M826" s="10"/>
      <c r="N826" s="10"/>
      <c r="O826" s="10"/>
      <c r="P826" s="10"/>
      <c r="Q826" s="4"/>
      <c r="R826" s="4"/>
    </row>
    <row r="827" spans="1:18" ht="13">
      <c r="A827" s="10"/>
      <c r="B827" s="10"/>
      <c r="C827" s="10"/>
      <c r="D827" s="10"/>
      <c r="E827" s="10"/>
      <c r="F827" s="10"/>
      <c r="G827" s="19"/>
      <c r="H827" s="19"/>
      <c r="I827" s="10"/>
      <c r="J827" s="10"/>
      <c r="K827" s="10"/>
      <c r="L827" s="10"/>
      <c r="M827" s="10"/>
      <c r="N827" s="10"/>
      <c r="O827" s="10"/>
      <c r="P827" s="10"/>
      <c r="Q827" s="4"/>
      <c r="R827" s="4"/>
    </row>
    <row r="828" spans="1:18" ht="13">
      <c r="A828" s="10"/>
      <c r="B828" s="10"/>
      <c r="C828" s="10"/>
      <c r="D828" s="10"/>
      <c r="E828" s="10"/>
      <c r="F828" s="10"/>
      <c r="G828" s="19"/>
      <c r="H828" s="19"/>
      <c r="I828" s="10"/>
      <c r="J828" s="10"/>
      <c r="K828" s="10"/>
      <c r="L828" s="10"/>
      <c r="M828" s="10"/>
      <c r="N828" s="10"/>
      <c r="O828" s="10"/>
      <c r="P828" s="10"/>
      <c r="Q828" s="4"/>
      <c r="R828" s="4"/>
    </row>
    <row r="829" spans="1:18" ht="13">
      <c r="A829" s="10"/>
      <c r="B829" s="10"/>
      <c r="C829" s="10"/>
      <c r="D829" s="10"/>
      <c r="E829" s="10"/>
      <c r="F829" s="10"/>
      <c r="G829" s="19"/>
      <c r="H829" s="19"/>
      <c r="I829" s="10"/>
      <c r="J829" s="10"/>
      <c r="K829" s="10"/>
      <c r="L829" s="10"/>
      <c r="M829" s="10"/>
      <c r="N829" s="10"/>
      <c r="O829" s="10"/>
      <c r="P829" s="10"/>
      <c r="Q829" s="4"/>
      <c r="R829" s="4"/>
    </row>
    <row r="830" spans="1:18" ht="13">
      <c r="A830" s="10"/>
      <c r="B830" s="10"/>
      <c r="C830" s="10"/>
      <c r="D830" s="10"/>
      <c r="E830" s="10"/>
      <c r="F830" s="10"/>
      <c r="G830" s="19"/>
      <c r="H830" s="19"/>
      <c r="I830" s="10"/>
      <c r="J830" s="10"/>
      <c r="K830" s="10"/>
      <c r="L830" s="10"/>
      <c r="M830" s="10"/>
      <c r="N830" s="10"/>
      <c r="O830" s="10"/>
      <c r="P830" s="10"/>
      <c r="Q830" s="4"/>
      <c r="R830" s="4"/>
    </row>
    <row r="831" spans="1:18" ht="13">
      <c r="A831" s="10"/>
      <c r="B831" s="10"/>
      <c r="C831" s="10"/>
      <c r="D831" s="10"/>
      <c r="E831" s="10"/>
      <c r="F831" s="10"/>
      <c r="G831" s="19"/>
      <c r="H831" s="19"/>
      <c r="I831" s="10"/>
      <c r="J831" s="10"/>
      <c r="K831" s="10"/>
      <c r="L831" s="10"/>
      <c r="M831" s="10"/>
      <c r="N831" s="10"/>
      <c r="O831" s="10"/>
      <c r="P831" s="10"/>
      <c r="Q831" s="4"/>
      <c r="R831" s="4"/>
    </row>
    <row r="832" spans="1:18" ht="13">
      <c r="A832" s="10"/>
      <c r="B832" s="10"/>
      <c r="C832" s="10"/>
      <c r="D832" s="10"/>
      <c r="E832" s="10"/>
      <c r="F832" s="10"/>
      <c r="G832" s="19"/>
      <c r="H832" s="19"/>
      <c r="I832" s="10"/>
      <c r="J832" s="10"/>
      <c r="K832" s="10"/>
      <c r="L832" s="10"/>
      <c r="M832" s="10"/>
      <c r="N832" s="10"/>
      <c r="O832" s="10"/>
      <c r="P832" s="10"/>
      <c r="Q832" s="4"/>
      <c r="R832" s="4"/>
    </row>
    <row r="833" spans="1:18" ht="13">
      <c r="A833" s="10"/>
      <c r="B833" s="10"/>
      <c r="C833" s="10"/>
      <c r="D833" s="10"/>
      <c r="E833" s="10"/>
      <c r="F833" s="10"/>
      <c r="G833" s="19"/>
      <c r="H833" s="19"/>
      <c r="I833" s="10"/>
      <c r="J833" s="10"/>
      <c r="K833" s="10"/>
      <c r="L833" s="10"/>
      <c r="M833" s="10"/>
      <c r="N833" s="10"/>
      <c r="O833" s="10"/>
      <c r="P833" s="10"/>
      <c r="Q833" s="4"/>
      <c r="R833" s="4"/>
    </row>
    <row r="834" spans="1:18" ht="13">
      <c r="A834" s="10"/>
      <c r="B834" s="10"/>
      <c r="C834" s="10"/>
      <c r="D834" s="10"/>
      <c r="E834" s="10"/>
      <c r="F834" s="10"/>
      <c r="G834" s="19"/>
      <c r="H834" s="19"/>
      <c r="I834" s="10"/>
      <c r="J834" s="10"/>
      <c r="K834" s="10"/>
      <c r="L834" s="10"/>
      <c r="M834" s="10"/>
      <c r="N834" s="10"/>
      <c r="O834" s="10"/>
      <c r="P834" s="10"/>
      <c r="Q834" s="4"/>
      <c r="R834" s="4"/>
    </row>
    <row r="835" spans="1:18" ht="13">
      <c r="A835" s="10"/>
      <c r="B835" s="10"/>
      <c r="C835" s="10"/>
      <c r="D835" s="10"/>
      <c r="E835" s="10"/>
      <c r="F835" s="10"/>
      <c r="G835" s="19"/>
      <c r="H835" s="19"/>
      <c r="I835" s="10"/>
      <c r="J835" s="10"/>
      <c r="K835" s="10"/>
      <c r="L835" s="10"/>
      <c r="M835" s="10"/>
      <c r="N835" s="10"/>
      <c r="O835" s="10"/>
      <c r="P835" s="10"/>
      <c r="Q835" s="4"/>
      <c r="R835" s="4"/>
    </row>
    <row r="836" spans="1:18" ht="13">
      <c r="A836" s="10"/>
      <c r="B836" s="10"/>
      <c r="C836" s="10"/>
      <c r="D836" s="10"/>
      <c r="E836" s="10"/>
      <c r="F836" s="10"/>
      <c r="G836" s="19"/>
      <c r="H836" s="19"/>
      <c r="I836" s="10"/>
      <c r="J836" s="10"/>
      <c r="K836" s="10"/>
      <c r="L836" s="10"/>
      <c r="M836" s="10"/>
      <c r="N836" s="10"/>
      <c r="O836" s="10"/>
      <c r="P836" s="10"/>
      <c r="Q836" s="4"/>
      <c r="R836" s="4"/>
    </row>
    <row r="837" spans="1:18" ht="13">
      <c r="A837" s="10"/>
      <c r="B837" s="10"/>
      <c r="C837" s="10"/>
      <c r="D837" s="10"/>
      <c r="E837" s="10"/>
      <c r="F837" s="10"/>
      <c r="G837" s="19"/>
      <c r="H837" s="19"/>
      <c r="I837" s="10"/>
      <c r="J837" s="10"/>
      <c r="K837" s="10"/>
      <c r="L837" s="10"/>
      <c r="M837" s="10"/>
      <c r="N837" s="10"/>
      <c r="O837" s="10"/>
      <c r="P837" s="10"/>
      <c r="Q837" s="4"/>
      <c r="R837" s="4"/>
    </row>
    <row r="838" spans="1:18" ht="13">
      <c r="A838" s="10"/>
      <c r="B838" s="10"/>
      <c r="C838" s="10"/>
      <c r="D838" s="10"/>
      <c r="E838" s="10"/>
      <c r="F838" s="10"/>
      <c r="G838" s="19"/>
      <c r="H838" s="19"/>
      <c r="I838" s="10"/>
      <c r="J838" s="10"/>
      <c r="K838" s="10"/>
      <c r="L838" s="10"/>
      <c r="M838" s="10"/>
      <c r="N838" s="10"/>
      <c r="O838" s="10"/>
      <c r="P838" s="10"/>
      <c r="Q838" s="4"/>
      <c r="R838" s="4"/>
    </row>
    <row r="839" spans="1:18" ht="13">
      <c r="A839" s="10"/>
      <c r="B839" s="10"/>
      <c r="C839" s="10"/>
      <c r="D839" s="10"/>
      <c r="E839" s="10"/>
      <c r="F839" s="12"/>
      <c r="G839" s="19"/>
      <c r="H839" s="19"/>
      <c r="I839" s="13"/>
      <c r="J839" s="10"/>
      <c r="K839" s="10"/>
      <c r="L839" s="10"/>
      <c r="M839" s="10"/>
      <c r="N839" s="12"/>
      <c r="O839" s="10"/>
      <c r="P839" s="10"/>
      <c r="Q839" s="5"/>
    </row>
    <row r="840" spans="1:18" ht="13">
      <c r="A840" s="10"/>
      <c r="B840" s="10"/>
      <c r="C840" s="10"/>
      <c r="D840" s="10"/>
      <c r="E840" s="10"/>
      <c r="F840" s="12"/>
      <c r="G840" s="19"/>
      <c r="H840" s="19"/>
      <c r="I840" s="13"/>
      <c r="J840" s="10"/>
      <c r="K840" s="10"/>
      <c r="L840" s="10"/>
      <c r="M840" s="10"/>
      <c r="N840" s="12"/>
      <c r="O840" s="10"/>
      <c r="P840" s="10"/>
      <c r="Q840" s="5"/>
    </row>
    <row r="841" spans="1:18" ht="13">
      <c r="A841" s="10"/>
      <c r="B841" s="10"/>
      <c r="C841" s="10"/>
      <c r="D841" s="10"/>
      <c r="E841" s="10"/>
      <c r="F841" s="12"/>
      <c r="G841" s="19"/>
      <c r="H841" s="19"/>
      <c r="I841" s="13"/>
      <c r="J841" s="10"/>
      <c r="K841" s="10"/>
      <c r="L841" s="10"/>
      <c r="M841" s="10"/>
      <c r="N841" s="12"/>
      <c r="O841" s="10"/>
      <c r="P841" s="10"/>
      <c r="Q841" s="5"/>
    </row>
    <row r="842" spans="1:18" ht="13">
      <c r="A842" s="10"/>
      <c r="B842" s="10"/>
      <c r="C842" s="10"/>
      <c r="D842" s="10"/>
      <c r="E842" s="10"/>
      <c r="F842" s="12"/>
      <c r="G842" s="19"/>
      <c r="H842" s="19"/>
      <c r="I842" s="13"/>
      <c r="J842" s="10"/>
      <c r="K842" s="10"/>
      <c r="L842" s="10"/>
      <c r="M842" s="10"/>
      <c r="N842" s="12"/>
      <c r="O842" s="10"/>
      <c r="P842" s="10"/>
      <c r="Q842" s="5"/>
    </row>
    <row r="843" spans="1:18" ht="13">
      <c r="A843" s="10"/>
      <c r="B843" s="10"/>
      <c r="C843" s="10"/>
      <c r="D843" s="10"/>
      <c r="E843" s="10"/>
      <c r="F843" s="12"/>
      <c r="G843" s="19"/>
      <c r="H843" s="19"/>
      <c r="I843" s="13"/>
      <c r="J843" s="10"/>
      <c r="K843" s="10"/>
      <c r="L843" s="10"/>
      <c r="M843" s="10"/>
      <c r="N843" s="12"/>
      <c r="O843" s="10"/>
      <c r="P843" s="10"/>
      <c r="Q843" s="5"/>
    </row>
    <row r="844" spans="1:18" ht="13">
      <c r="A844" s="10"/>
      <c r="B844" s="10"/>
      <c r="C844" s="10"/>
      <c r="D844" s="10"/>
      <c r="E844" s="10"/>
      <c r="F844" s="12"/>
      <c r="G844" s="19"/>
      <c r="H844" s="19"/>
      <c r="I844" s="13"/>
      <c r="J844" s="10"/>
      <c r="K844" s="10"/>
      <c r="L844" s="10"/>
      <c r="M844" s="10"/>
      <c r="N844" s="12"/>
      <c r="O844" s="10"/>
      <c r="P844" s="10"/>
      <c r="Q844" s="5"/>
    </row>
    <row r="845" spans="1:18" ht="13">
      <c r="A845" s="10"/>
      <c r="B845" s="10"/>
      <c r="C845" s="10"/>
      <c r="D845" s="10"/>
      <c r="E845" s="10"/>
      <c r="F845" s="12"/>
      <c r="G845" s="19"/>
      <c r="H845" s="19"/>
      <c r="I845" s="13"/>
      <c r="J845" s="10"/>
      <c r="K845" s="10"/>
      <c r="L845" s="10"/>
      <c r="M845" s="10"/>
      <c r="N845" s="12"/>
      <c r="O845" s="10"/>
      <c r="P845" s="10"/>
      <c r="Q845" s="5"/>
    </row>
    <row r="846" spans="1:18" ht="13">
      <c r="A846" s="10"/>
      <c r="B846" s="10"/>
      <c r="C846" s="10"/>
      <c r="D846" s="10"/>
      <c r="E846" s="10"/>
      <c r="F846" s="12"/>
      <c r="G846" s="19"/>
      <c r="H846" s="19"/>
      <c r="I846" s="13"/>
      <c r="J846" s="10"/>
      <c r="K846" s="10"/>
      <c r="L846" s="10"/>
      <c r="M846" s="10"/>
      <c r="N846" s="12"/>
      <c r="O846" s="10"/>
      <c r="P846" s="10"/>
      <c r="Q846" s="5"/>
    </row>
    <row r="847" spans="1:18" ht="13">
      <c r="A847" s="10"/>
      <c r="B847" s="10"/>
      <c r="C847" s="10"/>
      <c r="D847" s="10"/>
      <c r="E847" s="10"/>
      <c r="F847" s="12"/>
      <c r="G847" s="19"/>
      <c r="H847" s="19"/>
      <c r="I847" s="13"/>
      <c r="J847" s="10"/>
      <c r="K847" s="10"/>
      <c r="L847" s="10"/>
      <c r="M847" s="10"/>
      <c r="N847" s="12"/>
      <c r="O847" s="10"/>
      <c r="P847" s="10"/>
      <c r="Q847" s="5"/>
    </row>
    <row r="848" spans="1:18" ht="13">
      <c r="A848" s="10"/>
      <c r="B848" s="10"/>
      <c r="C848" s="10"/>
      <c r="D848" s="10"/>
      <c r="E848" s="10"/>
      <c r="F848" s="12"/>
      <c r="G848" s="19"/>
      <c r="H848" s="19"/>
      <c r="I848" s="13"/>
      <c r="J848" s="10"/>
      <c r="K848" s="10"/>
      <c r="L848" s="10"/>
      <c r="M848" s="10"/>
      <c r="N848" s="12"/>
      <c r="O848" s="10"/>
      <c r="P848" s="10"/>
      <c r="Q848" s="5"/>
    </row>
    <row r="849" spans="1:17" ht="13">
      <c r="A849" s="10"/>
      <c r="B849" s="10"/>
      <c r="C849" s="10"/>
      <c r="D849" s="10"/>
      <c r="E849" s="10"/>
      <c r="F849" s="12"/>
      <c r="G849" s="19"/>
      <c r="H849" s="19"/>
      <c r="I849" s="13"/>
      <c r="J849" s="10"/>
      <c r="K849" s="10"/>
      <c r="L849" s="10"/>
      <c r="M849" s="10"/>
      <c r="N849" s="12"/>
      <c r="O849" s="10"/>
      <c r="P849" s="10"/>
      <c r="Q849" s="5"/>
    </row>
    <row r="850" spans="1:17" ht="13">
      <c r="A850" s="10"/>
      <c r="B850" s="10"/>
      <c r="C850" s="10"/>
      <c r="D850" s="10"/>
      <c r="E850" s="10"/>
      <c r="F850" s="12"/>
      <c r="G850" s="19"/>
      <c r="H850" s="19"/>
      <c r="I850" s="13"/>
      <c r="J850" s="10"/>
      <c r="K850" s="10"/>
      <c r="L850" s="10"/>
      <c r="M850" s="10"/>
      <c r="N850" s="12"/>
      <c r="O850" s="10"/>
      <c r="P850" s="10"/>
      <c r="Q850" s="5"/>
    </row>
    <row r="851" spans="1:17" ht="13">
      <c r="A851" s="10"/>
      <c r="B851" s="10"/>
      <c r="C851" s="10"/>
      <c r="D851" s="10"/>
      <c r="E851" s="10"/>
      <c r="F851" s="12"/>
      <c r="G851" s="19"/>
      <c r="H851" s="19"/>
      <c r="I851" s="13"/>
      <c r="J851" s="10"/>
      <c r="K851" s="10"/>
      <c r="L851" s="10"/>
      <c r="M851" s="10"/>
      <c r="N851" s="12"/>
      <c r="O851" s="10"/>
      <c r="P851" s="10"/>
      <c r="Q851" s="5"/>
    </row>
    <row r="852" spans="1:17" ht="13">
      <c r="A852" s="10"/>
      <c r="B852" s="10"/>
      <c r="C852" s="10"/>
      <c r="D852" s="10"/>
      <c r="E852" s="10"/>
      <c r="F852" s="12"/>
      <c r="G852" s="19"/>
      <c r="H852" s="19"/>
      <c r="I852" s="13"/>
      <c r="J852" s="10"/>
      <c r="K852" s="10"/>
      <c r="L852" s="10"/>
      <c r="M852" s="10"/>
      <c r="N852" s="12"/>
      <c r="O852" s="10"/>
      <c r="P852" s="10"/>
      <c r="Q852" s="5"/>
    </row>
    <row r="853" spans="1:17" ht="13">
      <c r="A853" s="10"/>
      <c r="B853" s="10"/>
      <c r="C853" s="10"/>
      <c r="D853" s="10"/>
      <c r="E853" s="10"/>
      <c r="F853" s="12"/>
      <c r="G853" s="19"/>
      <c r="H853" s="19"/>
      <c r="I853" s="13"/>
      <c r="J853" s="10"/>
      <c r="K853" s="10"/>
      <c r="L853" s="10"/>
      <c r="M853" s="10"/>
      <c r="N853" s="12"/>
      <c r="O853" s="10"/>
      <c r="P853" s="10"/>
      <c r="Q853" s="5"/>
    </row>
    <row r="854" spans="1:17" ht="13">
      <c r="A854" s="10"/>
      <c r="B854" s="10"/>
      <c r="C854" s="10"/>
      <c r="D854" s="10"/>
      <c r="E854" s="10"/>
      <c r="F854" s="12"/>
      <c r="G854" s="19"/>
      <c r="H854" s="19"/>
      <c r="I854" s="13"/>
      <c r="J854" s="10"/>
      <c r="K854" s="10"/>
      <c r="L854" s="10"/>
      <c r="M854" s="10"/>
      <c r="N854" s="12"/>
      <c r="O854" s="10"/>
      <c r="P854" s="10"/>
      <c r="Q854" s="5"/>
    </row>
    <row r="855" spans="1:17" ht="13">
      <c r="A855" s="10"/>
      <c r="B855" s="10"/>
      <c r="C855" s="10"/>
      <c r="D855" s="10"/>
      <c r="E855" s="10"/>
      <c r="F855" s="12"/>
      <c r="G855" s="19"/>
      <c r="H855" s="19"/>
      <c r="I855" s="13"/>
      <c r="J855" s="10"/>
      <c r="K855" s="10"/>
      <c r="L855" s="10"/>
      <c r="M855" s="10"/>
      <c r="N855" s="12"/>
      <c r="O855" s="10"/>
      <c r="P855" s="10"/>
      <c r="Q855" s="5"/>
    </row>
    <row r="856" spans="1:17" ht="13">
      <c r="A856" s="10"/>
      <c r="B856" s="10"/>
      <c r="C856" s="10"/>
      <c r="D856" s="10"/>
      <c r="E856" s="10"/>
      <c r="F856" s="12"/>
      <c r="G856" s="19"/>
      <c r="H856" s="19"/>
      <c r="I856" s="13"/>
      <c r="J856" s="10"/>
      <c r="K856" s="10"/>
      <c r="L856" s="10"/>
      <c r="M856" s="10"/>
      <c r="N856" s="12"/>
      <c r="O856" s="10"/>
      <c r="P856" s="10"/>
      <c r="Q856" s="5"/>
    </row>
    <row r="857" spans="1:17" ht="13">
      <c r="A857" s="10"/>
      <c r="B857" s="10"/>
      <c r="C857" s="10"/>
      <c r="D857" s="10"/>
      <c r="E857" s="10"/>
      <c r="F857" s="12"/>
      <c r="G857" s="19"/>
      <c r="H857" s="19"/>
      <c r="I857" s="13"/>
      <c r="J857" s="10"/>
      <c r="K857" s="10"/>
      <c r="L857" s="10"/>
      <c r="M857" s="10"/>
      <c r="N857" s="12"/>
      <c r="O857" s="10"/>
      <c r="P857" s="10"/>
      <c r="Q857" s="5"/>
    </row>
    <row r="858" spans="1:17" ht="13">
      <c r="A858" s="10"/>
      <c r="B858" s="10"/>
      <c r="C858" s="10"/>
      <c r="D858" s="10"/>
      <c r="E858" s="10"/>
      <c r="F858" s="12"/>
      <c r="G858" s="19"/>
      <c r="H858" s="19"/>
      <c r="I858" s="13"/>
      <c r="J858" s="10"/>
      <c r="K858" s="10"/>
      <c r="L858" s="10"/>
      <c r="M858" s="10"/>
      <c r="N858" s="12"/>
      <c r="O858" s="10"/>
      <c r="P858" s="10"/>
      <c r="Q858" s="5"/>
    </row>
    <row r="859" spans="1:17" ht="13">
      <c r="A859" s="10"/>
      <c r="B859" s="10"/>
      <c r="C859" s="10"/>
      <c r="D859" s="10"/>
      <c r="E859" s="10"/>
      <c r="F859" s="12"/>
      <c r="G859" s="19"/>
      <c r="H859" s="19"/>
      <c r="I859" s="13"/>
      <c r="J859" s="10"/>
      <c r="K859" s="10"/>
      <c r="L859" s="10"/>
      <c r="M859" s="10"/>
      <c r="N859" s="12"/>
      <c r="O859" s="10"/>
      <c r="P859" s="10"/>
      <c r="Q859" s="5"/>
    </row>
    <row r="860" spans="1:17" ht="13">
      <c r="A860" s="10"/>
      <c r="B860" s="10"/>
      <c r="C860" s="10"/>
      <c r="D860" s="10"/>
      <c r="E860" s="10"/>
      <c r="F860" s="12"/>
      <c r="G860" s="19"/>
      <c r="H860" s="19"/>
      <c r="I860" s="13"/>
      <c r="J860" s="10"/>
      <c r="K860" s="10"/>
      <c r="L860" s="10"/>
      <c r="M860" s="10"/>
      <c r="N860" s="12"/>
      <c r="O860" s="10"/>
      <c r="P860" s="10"/>
      <c r="Q860" s="5"/>
    </row>
    <row r="861" spans="1:17" ht="13">
      <c r="A861" s="10"/>
      <c r="B861" s="10"/>
      <c r="C861" s="10"/>
      <c r="D861" s="10"/>
      <c r="E861" s="10"/>
      <c r="F861" s="12"/>
      <c r="G861" s="19"/>
      <c r="H861" s="19"/>
      <c r="I861" s="13"/>
      <c r="J861" s="10"/>
      <c r="K861" s="10"/>
      <c r="L861" s="10"/>
      <c r="M861" s="10"/>
      <c r="N861" s="12"/>
      <c r="O861" s="10"/>
      <c r="P861" s="10"/>
      <c r="Q861" s="5"/>
    </row>
    <row r="862" spans="1:17" ht="13">
      <c r="A862" s="10"/>
      <c r="B862" s="10"/>
      <c r="C862" s="10"/>
      <c r="D862" s="10"/>
      <c r="E862" s="10"/>
      <c r="F862" s="12"/>
      <c r="G862" s="19"/>
      <c r="H862" s="19"/>
      <c r="I862" s="13"/>
      <c r="J862" s="10"/>
      <c r="K862" s="10"/>
      <c r="L862" s="10"/>
      <c r="M862" s="10"/>
      <c r="N862" s="12"/>
      <c r="O862" s="10"/>
      <c r="P862" s="10"/>
      <c r="Q862" s="5"/>
    </row>
    <row r="863" spans="1:17" ht="13">
      <c r="A863" s="10"/>
      <c r="B863" s="10"/>
      <c r="C863" s="10"/>
      <c r="D863" s="10"/>
      <c r="E863" s="10"/>
      <c r="F863" s="12"/>
      <c r="G863" s="19"/>
      <c r="H863" s="19"/>
      <c r="I863" s="13"/>
      <c r="J863" s="10"/>
      <c r="K863" s="10"/>
      <c r="L863" s="10"/>
      <c r="M863" s="10"/>
      <c r="N863" s="12"/>
      <c r="O863" s="10"/>
      <c r="P863" s="10"/>
      <c r="Q863" s="5"/>
    </row>
    <row r="864" spans="1:17" ht="13">
      <c r="A864" s="10"/>
      <c r="B864" s="10"/>
      <c r="C864" s="10"/>
      <c r="D864" s="10"/>
      <c r="E864" s="10"/>
      <c r="F864" s="12"/>
      <c r="G864" s="19"/>
      <c r="H864" s="19"/>
      <c r="I864" s="13"/>
      <c r="J864" s="10"/>
      <c r="K864" s="10"/>
      <c r="L864" s="10"/>
      <c r="M864" s="10"/>
      <c r="N864" s="12"/>
      <c r="O864" s="10"/>
      <c r="P864" s="10"/>
      <c r="Q864" s="5"/>
    </row>
    <row r="865" spans="1:17" ht="13">
      <c r="A865" s="10"/>
      <c r="B865" s="10"/>
      <c r="C865" s="10"/>
      <c r="D865" s="10"/>
      <c r="E865" s="10"/>
      <c r="F865" s="12"/>
      <c r="G865" s="19"/>
      <c r="H865" s="19"/>
      <c r="I865" s="13"/>
      <c r="J865" s="10"/>
      <c r="K865" s="10"/>
      <c r="L865" s="10"/>
      <c r="M865" s="10"/>
      <c r="N865" s="12"/>
      <c r="O865" s="10"/>
      <c r="P865" s="10"/>
      <c r="Q865" s="5"/>
    </row>
    <row r="866" spans="1:17" ht="13">
      <c r="A866" s="10"/>
      <c r="B866" s="10"/>
      <c r="C866" s="10"/>
      <c r="D866" s="10"/>
      <c r="E866" s="10"/>
      <c r="F866" s="12"/>
      <c r="G866" s="19"/>
      <c r="H866" s="19"/>
      <c r="I866" s="13"/>
      <c r="J866" s="10"/>
      <c r="K866" s="10"/>
      <c r="L866" s="10"/>
      <c r="M866" s="10"/>
      <c r="N866" s="12"/>
      <c r="O866" s="10"/>
      <c r="P866" s="10"/>
      <c r="Q866" s="5"/>
    </row>
    <row r="867" spans="1:17" ht="13">
      <c r="A867" s="10"/>
      <c r="B867" s="10"/>
      <c r="C867" s="10"/>
      <c r="D867" s="10"/>
      <c r="E867" s="10"/>
      <c r="F867" s="12"/>
      <c r="G867" s="19"/>
      <c r="H867" s="19"/>
      <c r="I867" s="13"/>
      <c r="J867" s="10"/>
      <c r="K867" s="10"/>
      <c r="L867" s="10"/>
      <c r="M867" s="10"/>
      <c r="N867" s="12"/>
      <c r="O867" s="10"/>
      <c r="P867" s="10"/>
      <c r="Q867" s="5"/>
    </row>
    <row r="868" spans="1:17" ht="13">
      <c r="A868" s="10"/>
      <c r="B868" s="10"/>
      <c r="C868" s="10"/>
      <c r="D868" s="10"/>
      <c r="E868" s="10"/>
      <c r="F868" s="12"/>
      <c r="G868" s="19"/>
      <c r="H868" s="19"/>
      <c r="I868" s="13"/>
      <c r="J868" s="10"/>
      <c r="K868" s="10"/>
      <c r="L868" s="10"/>
      <c r="M868" s="10"/>
      <c r="N868" s="12"/>
      <c r="O868" s="10"/>
      <c r="P868" s="10"/>
      <c r="Q868" s="5"/>
    </row>
    <row r="869" spans="1:17" ht="13">
      <c r="A869" s="10"/>
      <c r="B869" s="10"/>
      <c r="C869" s="10"/>
      <c r="D869" s="10"/>
      <c r="E869" s="10"/>
      <c r="F869" s="12"/>
      <c r="G869" s="19"/>
      <c r="H869" s="19"/>
      <c r="I869" s="13"/>
      <c r="J869" s="10"/>
      <c r="K869" s="10"/>
      <c r="L869" s="10"/>
      <c r="M869" s="10"/>
      <c r="N869" s="12"/>
      <c r="O869" s="10"/>
      <c r="P869" s="10"/>
      <c r="Q869" s="5"/>
    </row>
    <row r="870" spans="1:17" ht="13">
      <c r="A870" s="10"/>
      <c r="B870" s="10"/>
      <c r="C870" s="10"/>
      <c r="D870" s="10"/>
      <c r="E870" s="10"/>
      <c r="F870" s="12"/>
      <c r="G870" s="19"/>
      <c r="H870" s="19"/>
      <c r="I870" s="13"/>
      <c r="J870" s="10"/>
      <c r="K870" s="10"/>
      <c r="L870" s="10"/>
      <c r="M870" s="10"/>
      <c r="N870" s="12"/>
      <c r="O870" s="10"/>
      <c r="P870" s="10"/>
      <c r="Q870" s="5"/>
    </row>
    <row r="871" spans="1:17" ht="13">
      <c r="A871" s="10"/>
      <c r="B871" s="10"/>
      <c r="C871" s="10"/>
      <c r="D871" s="10"/>
      <c r="E871" s="10"/>
      <c r="F871" s="12"/>
      <c r="G871" s="19"/>
      <c r="H871" s="19"/>
      <c r="I871" s="13"/>
      <c r="J871" s="10"/>
      <c r="K871" s="10"/>
      <c r="L871" s="10"/>
      <c r="M871" s="10"/>
      <c r="N871" s="12"/>
      <c r="O871" s="10"/>
      <c r="P871" s="10"/>
      <c r="Q871" s="5"/>
    </row>
    <row r="872" spans="1:17" ht="13">
      <c r="A872" s="10"/>
      <c r="B872" s="10"/>
      <c r="C872" s="10"/>
      <c r="D872" s="10"/>
      <c r="E872" s="10"/>
      <c r="F872" s="12"/>
      <c r="G872" s="19"/>
      <c r="H872" s="19"/>
      <c r="I872" s="13"/>
      <c r="J872" s="10"/>
      <c r="K872" s="10"/>
      <c r="L872" s="10"/>
      <c r="M872" s="10"/>
      <c r="N872" s="12"/>
      <c r="O872" s="10"/>
      <c r="P872" s="10"/>
      <c r="Q872" s="5"/>
    </row>
    <row r="873" spans="1:17" ht="13">
      <c r="A873" s="10"/>
      <c r="B873" s="10"/>
      <c r="C873" s="10"/>
      <c r="D873" s="10"/>
      <c r="E873" s="10"/>
      <c r="F873" s="12"/>
      <c r="G873" s="19"/>
      <c r="H873" s="19"/>
      <c r="I873" s="13"/>
      <c r="J873" s="10"/>
      <c r="K873" s="10"/>
      <c r="L873" s="10"/>
      <c r="M873" s="10"/>
      <c r="N873" s="12"/>
      <c r="O873" s="10"/>
      <c r="P873" s="10"/>
      <c r="Q873" s="5"/>
    </row>
    <row r="874" spans="1:17" ht="13">
      <c r="A874" s="10"/>
      <c r="B874" s="10"/>
      <c r="C874" s="10"/>
      <c r="D874" s="10"/>
      <c r="E874" s="10"/>
      <c r="F874" s="12"/>
      <c r="G874" s="19"/>
      <c r="H874" s="19"/>
      <c r="I874" s="13"/>
      <c r="J874" s="10"/>
      <c r="K874" s="10"/>
      <c r="L874" s="10"/>
      <c r="M874" s="10"/>
      <c r="N874" s="12"/>
      <c r="O874" s="10"/>
      <c r="P874" s="10"/>
      <c r="Q874" s="5"/>
    </row>
    <row r="875" spans="1:17" ht="13">
      <c r="A875" s="10"/>
      <c r="B875" s="10"/>
      <c r="C875" s="10"/>
      <c r="D875" s="10"/>
      <c r="E875" s="10"/>
      <c r="F875" s="12"/>
      <c r="G875" s="19"/>
      <c r="H875" s="19"/>
      <c r="I875" s="13"/>
      <c r="J875" s="10"/>
      <c r="K875" s="10"/>
      <c r="L875" s="10"/>
      <c r="M875" s="10"/>
      <c r="N875" s="12"/>
      <c r="O875" s="10"/>
      <c r="P875" s="10"/>
      <c r="Q875" s="5"/>
    </row>
    <row r="876" spans="1:17" ht="13">
      <c r="A876" s="10"/>
      <c r="B876" s="10"/>
      <c r="C876" s="10"/>
      <c r="D876" s="10"/>
      <c r="E876" s="10"/>
      <c r="F876" s="12"/>
      <c r="G876" s="19"/>
      <c r="H876" s="19"/>
      <c r="I876" s="13"/>
      <c r="J876" s="10"/>
      <c r="K876" s="10"/>
      <c r="L876" s="10"/>
      <c r="M876" s="10"/>
      <c r="N876" s="12"/>
      <c r="O876" s="10"/>
      <c r="P876" s="10"/>
      <c r="Q876" s="5"/>
    </row>
    <row r="877" spans="1:17" ht="13">
      <c r="A877" s="10"/>
      <c r="B877" s="10"/>
      <c r="C877" s="10"/>
      <c r="D877" s="10"/>
      <c r="E877" s="10"/>
      <c r="F877" s="12"/>
      <c r="G877" s="19"/>
      <c r="H877" s="19"/>
      <c r="I877" s="13"/>
      <c r="J877" s="10"/>
      <c r="K877" s="10"/>
      <c r="L877" s="10"/>
      <c r="M877" s="10"/>
      <c r="N877" s="12"/>
      <c r="O877" s="10"/>
      <c r="P877" s="10"/>
      <c r="Q877" s="5"/>
    </row>
    <row r="878" spans="1:17" ht="13">
      <c r="A878" s="10"/>
      <c r="B878" s="10"/>
      <c r="C878" s="10"/>
      <c r="D878" s="10"/>
      <c r="E878" s="10"/>
      <c r="F878" s="12"/>
      <c r="G878" s="19"/>
      <c r="H878" s="19"/>
      <c r="I878" s="13"/>
      <c r="J878" s="10"/>
      <c r="K878" s="10"/>
      <c r="L878" s="10"/>
      <c r="M878" s="10"/>
      <c r="N878" s="12"/>
      <c r="O878" s="10"/>
      <c r="P878" s="10"/>
      <c r="Q878" s="5"/>
    </row>
    <row r="879" spans="1:17" ht="13">
      <c r="A879" s="10"/>
      <c r="B879" s="10"/>
      <c r="C879" s="10"/>
      <c r="D879" s="10"/>
      <c r="E879" s="10"/>
      <c r="F879" s="12"/>
      <c r="G879" s="19"/>
      <c r="H879" s="19"/>
      <c r="I879" s="13"/>
      <c r="J879" s="10"/>
      <c r="K879" s="10"/>
      <c r="L879" s="10"/>
      <c r="M879" s="10"/>
      <c r="N879" s="12"/>
      <c r="O879" s="10"/>
      <c r="P879" s="10"/>
      <c r="Q879" s="5"/>
    </row>
    <row r="880" spans="1:17" ht="13">
      <c r="A880" s="10"/>
      <c r="B880" s="10"/>
      <c r="C880" s="10"/>
      <c r="D880" s="10"/>
      <c r="E880" s="10"/>
      <c r="F880" s="12"/>
      <c r="G880" s="19"/>
      <c r="H880" s="19"/>
      <c r="I880" s="13"/>
      <c r="J880" s="10"/>
      <c r="K880" s="10"/>
      <c r="L880" s="10"/>
      <c r="M880" s="10"/>
      <c r="N880" s="12"/>
      <c r="O880" s="10"/>
      <c r="P880" s="10"/>
      <c r="Q880" s="5"/>
    </row>
    <row r="881" spans="1:17" ht="13">
      <c r="A881" s="10"/>
      <c r="B881" s="10"/>
      <c r="C881" s="10"/>
      <c r="D881" s="10"/>
      <c r="E881" s="10"/>
      <c r="F881" s="12"/>
      <c r="G881" s="19"/>
      <c r="H881" s="19"/>
      <c r="I881" s="13"/>
      <c r="J881" s="10"/>
      <c r="K881" s="10"/>
      <c r="L881" s="10"/>
      <c r="M881" s="10"/>
      <c r="N881" s="12"/>
      <c r="O881" s="10"/>
      <c r="P881" s="10"/>
      <c r="Q881" s="5"/>
    </row>
    <row r="882" spans="1:17" ht="13">
      <c r="A882" s="10"/>
      <c r="B882" s="10"/>
      <c r="C882" s="10"/>
      <c r="D882" s="10"/>
      <c r="E882" s="10"/>
      <c r="F882" s="12"/>
      <c r="G882" s="19"/>
      <c r="H882" s="19"/>
      <c r="I882" s="13"/>
      <c r="J882" s="10"/>
      <c r="K882" s="10"/>
      <c r="L882" s="10"/>
      <c r="M882" s="10"/>
      <c r="N882" s="12"/>
      <c r="O882" s="10"/>
      <c r="P882" s="10"/>
      <c r="Q882" s="5"/>
    </row>
    <row r="883" spans="1:17" ht="13">
      <c r="A883" s="10"/>
      <c r="B883" s="10"/>
      <c r="C883" s="10"/>
      <c r="D883" s="10"/>
      <c r="E883" s="10"/>
      <c r="F883" s="12"/>
      <c r="G883" s="19"/>
      <c r="H883" s="19"/>
      <c r="I883" s="13"/>
      <c r="J883" s="10"/>
      <c r="K883" s="10"/>
      <c r="L883" s="10"/>
      <c r="M883" s="10"/>
      <c r="N883" s="12"/>
      <c r="O883" s="10"/>
      <c r="P883" s="10"/>
      <c r="Q883" s="5"/>
    </row>
    <row r="884" spans="1:17" ht="13">
      <c r="A884" s="10"/>
      <c r="B884" s="10"/>
      <c r="C884" s="10"/>
      <c r="D884" s="10"/>
      <c r="E884" s="10"/>
      <c r="F884" s="12"/>
      <c r="G884" s="19"/>
      <c r="H884" s="19"/>
      <c r="I884" s="13"/>
      <c r="J884" s="10"/>
      <c r="K884" s="10"/>
      <c r="L884" s="10"/>
      <c r="M884" s="10"/>
      <c r="N884" s="12"/>
      <c r="O884" s="10"/>
      <c r="P884" s="10"/>
      <c r="Q884" s="5"/>
    </row>
    <row r="885" spans="1:17" ht="13">
      <c r="A885" s="10"/>
      <c r="B885" s="10"/>
      <c r="C885" s="10"/>
      <c r="D885" s="10"/>
      <c r="E885" s="10"/>
      <c r="F885" s="12"/>
      <c r="G885" s="19"/>
      <c r="H885" s="19"/>
      <c r="I885" s="13"/>
      <c r="J885" s="10"/>
      <c r="K885" s="10"/>
      <c r="L885" s="10"/>
      <c r="M885" s="10"/>
      <c r="N885" s="12"/>
      <c r="O885" s="10"/>
      <c r="P885" s="10"/>
      <c r="Q885" s="5"/>
    </row>
    <row r="886" spans="1:17" ht="13">
      <c r="A886" s="10"/>
      <c r="B886" s="10"/>
      <c r="C886" s="10"/>
      <c r="D886" s="10"/>
      <c r="E886" s="10"/>
      <c r="F886" s="12"/>
      <c r="G886" s="19"/>
      <c r="H886" s="19"/>
      <c r="I886" s="13"/>
      <c r="J886" s="10"/>
      <c r="K886" s="10"/>
      <c r="L886" s="10"/>
      <c r="M886" s="10"/>
      <c r="N886" s="12"/>
      <c r="O886" s="10"/>
      <c r="P886" s="10"/>
      <c r="Q886" s="5"/>
    </row>
    <row r="887" spans="1:17" ht="13">
      <c r="A887" s="10"/>
      <c r="B887" s="10"/>
      <c r="C887" s="10"/>
      <c r="D887" s="10"/>
      <c r="E887" s="10"/>
      <c r="F887" s="12"/>
      <c r="G887" s="19"/>
      <c r="H887" s="19"/>
      <c r="I887" s="13"/>
      <c r="J887" s="10"/>
      <c r="K887" s="10"/>
      <c r="L887" s="10"/>
      <c r="M887" s="10"/>
      <c r="N887" s="12"/>
      <c r="O887" s="10"/>
      <c r="P887" s="10"/>
      <c r="Q887" s="5"/>
    </row>
    <row r="888" spans="1:17" ht="13">
      <c r="A888" s="10"/>
      <c r="B888" s="10"/>
      <c r="C888" s="10"/>
      <c r="D888" s="10"/>
      <c r="E888" s="10"/>
      <c r="F888" s="12"/>
      <c r="G888" s="19"/>
      <c r="H888" s="19"/>
      <c r="I888" s="13"/>
      <c r="J888" s="10"/>
      <c r="K888" s="10"/>
      <c r="L888" s="10"/>
      <c r="M888" s="10"/>
      <c r="N888" s="12"/>
      <c r="O888" s="10"/>
      <c r="P888" s="10"/>
      <c r="Q888" s="5"/>
    </row>
    <row r="889" spans="1:17" ht="13">
      <c r="A889" s="10"/>
      <c r="B889" s="10"/>
      <c r="C889" s="10"/>
      <c r="D889" s="10"/>
      <c r="E889" s="10"/>
      <c r="F889" s="12"/>
      <c r="G889" s="19"/>
      <c r="H889" s="19"/>
      <c r="I889" s="13"/>
      <c r="J889" s="10"/>
      <c r="K889" s="10"/>
      <c r="L889" s="10"/>
      <c r="M889" s="10"/>
      <c r="N889" s="12"/>
      <c r="O889" s="10"/>
      <c r="P889" s="10"/>
      <c r="Q889" s="5"/>
    </row>
    <row r="890" spans="1:17" ht="13">
      <c r="A890" s="10"/>
      <c r="B890" s="10"/>
      <c r="C890" s="10"/>
      <c r="D890" s="10"/>
      <c r="E890" s="10"/>
      <c r="F890" s="12"/>
      <c r="G890" s="19"/>
      <c r="H890" s="19"/>
      <c r="I890" s="13"/>
      <c r="J890" s="10"/>
      <c r="K890" s="10"/>
      <c r="L890" s="10"/>
      <c r="M890" s="10"/>
      <c r="N890" s="12"/>
      <c r="O890" s="10"/>
      <c r="P890" s="10"/>
      <c r="Q890" s="5"/>
    </row>
    <row r="891" spans="1:17" ht="13">
      <c r="A891" s="10"/>
      <c r="B891" s="10"/>
      <c r="C891" s="10"/>
      <c r="D891" s="10"/>
      <c r="E891" s="10"/>
      <c r="F891" s="12"/>
      <c r="G891" s="19"/>
      <c r="H891" s="19"/>
      <c r="I891" s="13"/>
      <c r="J891" s="10"/>
      <c r="K891" s="10"/>
      <c r="L891" s="10"/>
      <c r="M891" s="10"/>
      <c r="N891" s="12"/>
      <c r="O891" s="10"/>
      <c r="P891" s="10"/>
      <c r="Q891" s="5"/>
    </row>
    <row r="892" spans="1:17" ht="13">
      <c r="A892" s="10"/>
      <c r="B892" s="10"/>
      <c r="C892" s="10"/>
      <c r="D892" s="10"/>
      <c r="E892" s="10"/>
      <c r="F892" s="12"/>
      <c r="G892" s="19"/>
      <c r="H892" s="19"/>
      <c r="I892" s="13"/>
      <c r="J892" s="10"/>
      <c r="K892" s="10"/>
      <c r="L892" s="10"/>
      <c r="M892" s="10"/>
      <c r="N892" s="12"/>
      <c r="O892" s="10"/>
      <c r="P892" s="10"/>
      <c r="Q892" s="5"/>
    </row>
    <row r="893" spans="1:17" ht="13">
      <c r="A893" s="10"/>
      <c r="B893" s="10"/>
      <c r="C893" s="10"/>
      <c r="D893" s="10"/>
      <c r="E893" s="10"/>
      <c r="F893" s="12"/>
      <c r="G893" s="19"/>
      <c r="H893" s="19"/>
      <c r="I893" s="13"/>
      <c r="J893" s="10"/>
      <c r="K893" s="10"/>
      <c r="L893" s="10"/>
      <c r="M893" s="10"/>
      <c r="N893" s="12"/>
      <c r="O893" s="10"/>
      <c r="P893" s="10"/>
      <c r="Q893" s="5"/>
    </row>
    <row r="894" spans="1:17" ht="13">
      <c r="A894" s="10"/>
      <c r="B894" s="10"/>
      <c r="C894" s="10"/>
      <c r="D894" s="10"/>
      <c r="E894" s="10"/>
      <c r="F894" s="12"/>
      <c r="G894" s="19"/>
      <c r="H894" s="19"/>
      <c r="I894" s="13"/>
      <c r="J894" s="10"/>
      <c r="K894" s="10"/>
      <c r="L894" s="10"/>
      <c r="M894" s="10"/>
      <c r="N894" s="12"/>
      <c r="O894" s="10"/>
      <c r="P894" s="10"/>
      <c r="Q894" s="5"/>
    </row>
    <row r="895" spans="1:17" ht="13">
      <c r="A895" s="10"/>
      <c r="B895" s="10"/>
      <c r="C895" s="10"/>
      <c r="D895" s="10"/>
      <c r="E895" s="10"/>
      <c r="F895" s="12"/>
      <c r="G895" s="19"/>
      <c r="H895" s="19"/>
      <c r="I895" s="13"/>
      <c r="J895" s="10"/>
      <c r="K895" s="10"/>
      <c r="L895" s="10"/>
      <c r="M895" s="10"/>
      <c r="N895" s="12"/>
      <c r="O895" s="10"/>
      <c r="P895" s="10"/>
      <c r="Q895" s="5"/>
    </row>
    <row r="896" spans="1:17" ht="13">
      <c r="A896" s="10"/>
      <c r="B896" s="10"/>
      <c r="C896" s="10"/>
      <c r="D896" s="10"/>
      <c r="E896" s="10"/>
      <c r="F896" s="12"/>
      <c r="G896" s="19"/>
      <c r="H896" s="19"/>
      <c r="I896" s="13"/>
      <c r="J896" s="10"/>
      <c r="K896" s="10"/>
      <c r="L896" s="10"/>
      <c r="M896" s="10"/>
      <c r="N896" s="12"/>
      <c r="O896" s="10"/>
      <c r="P896" s="10"/>
      <c r="Q896" s="5"/>
    </row>
    <row r="897" spans="1:17" ht="13">
      <c r="A897" s="10"/>
      <c r="B897" s="10"/>
      <c r="C897" s="10"/>
      <c r="D897" s="10"/>
      <c r="E897" s="10"/>
      <c r="F897" s="12"/>
      <c r="G897" s="19"/>
      <c r="H897" s="19"/>
      <c r="I897" s="13"/>
      <c r="J897" s="10"/>
      <c r="K897" s="10"/>
      <c r="L897" s="10"/>
      <c r="M897" s="10"/>
      <c r="N897" s="12"/>
      <c r="O897" s="10"/>
      <c r="P897" s="10"/>
      <c r="Q897" s="5"/>
    </row>
    <row r="898" spans="1:17" ht="13">
      <c r="A898" s="10"/>
      <c r="B898" s="10"/>
      <c r="C898" s="10"/>
      <c r="D898" s="10"/>
      <c r="E898" s="10"/>
      <c r="F898" s="12"/>
      <c r="G898" s="19"/>
      <c r="H898" s="19"/>
      <c r="I898" s="13"/>
      <c r="J898" s="10"/>
      <c r="K898" s="10"/>
      <c r="L898" s="10"/>
      <c r="M898" s="10"/>
      <c r="N898" s="12"/>
      <c r="O898" s="10"/>
      <c r="P898" s="10"/>
      <c r="Q898" s="5"/>
    </row>
    <row r="899" spans="1:17" ht="13">
      <c r="A899" s="10"/>
      <c r="B899" s="10"/>
      <c r="C899" s="10"/>
      <c r="D899" s="10"/>
      <c r="E899" s="10"/>
      <c r="F899" s="12"/>
      <c r="G899" s="19"/>
      <c r="H899" s="19"/>
      <c r="I899" s="13"/>
      <c r="J899" s="10"/>
      <c r="K899" s="10"/>
      <c r="L899" s="10"/>
      <c r="M899" s="10"/>
      <c r="N899" s="12"/>
      <c r="O899" s="10"/>
      <c r="P899" s="10"/>
      <c r="Q899" s="5"/>
    </row>
    <row r="900" spans="1:17" ht="13">
      <c r="A900" s="10"/>
      <c r="B900" s="10"/>
      <c r="C900" s="10"/>
      <c r="D900" s="10"/>
      <c r="E900" s="10"/>
      <c r="F900" s="12"/>
      <c r="G900" s="19"/>
      <c r="H900" s="19"/>
      <c r="I900" s="13"/>
      <c r="J900" s="10"/>
      <c r="K900" s="10"/>
      <c r="L900" s="10"/>
      <c r="M900" s="10"/>
      <c r="N900" s="12"/>
      <c r="O900" s="10"/>
      <c r="P900" s="10"/>
      <c r="Q900" s="5"/>
    </row>
    <row r="901" spans="1:17" ht="13">
      <c r="A901" s="10"/>
      <c r="B901" s="10"/>
      <c r="C901" s="10"/>
      <c r="D901" s="10"/>
      <c r="E901" s="10"/>
      <c r="F901" s="12"/>
      <c r="G901" s="19"/>
      <c r="H901" s="19"/>
      <c r="I901" s="13"/>
      <c r="J901" s="10"/>
      <c r="K901" s="10"/>
      <c r="L901" s="10"/>
      <c r="M901" s="10"/>
      <c r="N901" s="12"/>
      <c r="O901" s="10"/>
      <c r="P901" s="10"/>
      <c r="Q901" s="5"/>
    </row>
    <row r="902" spans="1:17" ht="13">
      <c r="A902" s="10"/>
      <c r="B902" s="10"/>
      <c r="C902" s="10"/>
      <c r="D902" s="10"/>
      <c r="E902" s="10"/>
      <c r="F902" s="12"/>
      <c r="G902" s="19"/>
      <c r="H902" s="19"/>
      <c r="I902" s="13"/>
      <c r="J902" s="10"/>
      <c r="K902" s="10"/>
      <c r="L902" s="10"/>
      <c r="M902" s="10"/>
      <c r="N902" s="12"/>
      <c r="O902" s="10"/>
      <c r="P902" s="10"/>
      <c r="Q902" s="5"/>
    </row>
    <row r="903" spans="1:17" ht="13">
      <c r="A903" s="10"/>
      <c r="B903" s="10"/>
      <c r="C903" s="10"/>
      <c r="D903" s="10"/>
      <c r="E903" s="10"/>
      <c r="F903" s="12"/>
      <c r="G903" s="19"/>
      <c r="H903" s="19"/>
      <c r="I903" s="13"/>
      <c r="J903" s="10"/>
      <c r="K903" s="10"/>
      <c r="L903" s="10"/>
      <c r="M903" s="10"/>
      <c r="N903" s="12"/>
      <c r="O903" s="10"/>
      <c r="P903" s="10"/>
      <c r="Q903" s="5"/>
    </row>
    <row r="904" spans="1:17" ht="13">
      <c r="A904" s="10"/>
      <c r="B904" s="10"/>
      <c r="C904" s="10"/>
      <c r="D904" s="10"/>
      <c r="E904" s="10"/>
      <c r="F904" s="12"/>
      <c r="G904" s="19"/>
      <c r="H904" s="19"/>
      <c r="I904" s="13"/>
      <c r="J904" s="10"/>
      <c r="K904" s="10"/>
      <c r="L904" s="10"/>
      <c r="M904" s="10"/>
      <c r="N904" s="12"/>
      <c r="O904" s="10"/>
      <c r="P904" s="10"/>
      <c r="Q904" s="5"/>
    </row>
    <row r="905" spans="1:17" ht="13">
      <c r="A905" s="10"/>
      <c r="B905" s="10"/>
      <c r="C905" s="10"/>
      <c r="D905" s="10"/>
      <c r="E905" s="10"/>
      <c r="F905" s="12"/>
      <c r="G905" s="19"/>
      <c r="H905" s="19"/>
      <c r="I905" s="13"/>
      <c r="J905" s="10"/>
      <c r="K905" s="10"/>
      <c r="L905" s="10"/>
      <c r="M905" s="10"/>
      <c r="N905" s="12"/>
      <c r="O905" s="10"/>
      <c r="P905" s="10"/>
      <c r="Q905" s="5"/>
    </row>
    <row r="906" spans="1:17" ht="13">
      <c r="A906" s="10"/>
      <c r="B906" s="10"/>
      <c r="C906" s="10"/>
      <c r="D906" s="10"/>
      <c r="E906" s="10"/>
      <c r="F906" s="12"/>
      <c r="G906" s="19"/>
      <c r="H906" s="19"/>
      <c r="I906" s="13"/>
      <c r="J906" s="10"/>
      <c r="K906" s="10"/>
      <c r="L906" s="10"/>
      <c r="M906" s="10"/>
      <c r="N906" s="12"/>
      <c r="O906" s="10"/>
      <c r="P906" s="10"/>
      <c r="Q906" s="5"/>
    </row>
    <row r="907" spans="1:17" ht="13">
      <c r="A907" s="10"/>
      <c r="B907" s="10"/>
      <c r="C907" s="10"/>
      <c r="D907" s="10"/>
      <c r="E907" s="10"/>
      <c r="F907" s="12"/>
      <c r="G907" s="19"/>
      <c r="H907" s="19"/>
      <c r="I907" s="13"/>
      <c r="J907" s="10"/>
      <c r="K907" s="10"/>
      <c r="L907" s="10"/>
      <c r="M907" s="10"/>
      <c r="N907" s="12"/>
      <c r="O907" s="10"/>
      <c r="P907" s="10"/>
      <c r="Q907" s="5"/>
    </row>
    <row r="908" spans="1:17" ht="13">
      <c r="A908" s="10"/>
      <c r="B908" s="10"/>
      <c r="C908" s="10"/>
      <c r="D908" s="10"/>
      <c r="E908" s="10"/>
      <c r="F908" s="12"/>
      <c r="G908" s="19"/>
      <c r="H908" s="19"/>
      <c r="I908" s="13"/>
      <c r="J908" s="10"/>
      <c r="K908" s="10"/>
      <c r="L908" s="10"/>
      <c r="M908" s="10"/>
      <c r="N908" s="12"/>
      <c r="O908" s="10"/>
      <c r="P908" s="10"/>
      <c r="Q908" s="5"/>
    </row>
    <row r="909" spans="1:17" ht="13">
      <c r="A909" s="10"/>
      <c r="B909" s="10"/>
      <c r="C909" s="10"/>
      <c r="D909" s="10"/>
      <c r="E909" s="10"/>
      <c r="F909" s="12"/>
      <c r="G909" s="19"/>
      <c r="H909" s="19"/>
      <c r="I909" s="13"/>
      <c r="J909" s="10"/>
      <c r="K909" s="10"/>
      <c r="L909" s="10"/>
      <c r="M909" s="10"/>
      <c r="N909" s="12"/>
      <c r="O909" s="10"/>
      <c r="P909" s="10"/>
      <c r="Q909" s="5"/>
    </row>
    <row r="910" spans="1:17" ht="13">
      <c r="A910" s="10"/>
      <c r="B910" s="10"/>
      <c r="C910" s="10"/>
      <c r="D910" s="10"/>
      <c r="E910" s="10"/>
      <c r="F910" s="12"/>
      <c r="G910" s="19"/>
      <c r="H910" s="19"/>
      <c r="I910" s="13"/>
      <c r="J910" s="10"/>
      <c r="K910" s="10"/>
      <c r="L910" s="10"/>
      <c r="M910" s="10"/>
      <c r="N910" s="12"/>
      <c r="O910" s="10"/>
      <c r="P910" s="10"/>
      <c r="Q910" s="5"/>
    </row>
    <row r="911" spans="1:17" ht="13">
      <c r="A911" s="10"/>
      <c r="B911" s="10"/>
      <c r="C911" s="10"/>
      <c r="D911" s="10"/>
      <c r="E911" s="10"/>
      <c r="F911" s="12"/>
      <c r="G911" s="19"/>
      <c r="H911" s="19"/>
      <c r="I911" s="13"/>
      <c r="J911" s="10"/>
      <c r="K911" s="10"/>
      <c r="L911" s="10"/>
      <c r="M911" s="10"/>
      <c r="N911" s="12"/>
      <c r="O911" s="10"/>
      <c r="P911" s="10"/>
      <c r="Q911" s="5"/>
    </row>
    <row r="912" spans="1:17" ht="13">
      <c r="A912" s="10"/>
      <c r="B912" s="10"/>
      <c r="C912" s="10"/>
      <c r="D912" s="10"/>
      <c r="E912" s="10"/>
      <c r="F912" s="12"/>
      <c r="G912" s="19"/>
      <c r="H912" s="19"/>
      <c r="I912" s="13"/>
      <c r="J912" s="10"/>
      <c r="K912" s="10"/>
      <c r="L912" s="10"/>
      <c r="M912" s="10"/>
      <c r="N912" s="12"/>
      <c r="O912" s="10"/>
      <c r="P912" s="10"/>
      <c r="Q912" s="5"/>
    </row>
    <row r="913" spans="1:17" ht="13">
      <c r="A913" s="10"/>
      <c r="B913" s="10"/>
      <c r="C913" s="10"/>
      <c r="D913" s="10"/>
      <c r="E913" s="10"/>
      <c r="F913" s="12"/>
      <c r="G913" s="19"/>
      <c r="H913" s="19"/>
      <c r="I913" s="13"/>
      <c r="J913" s="10"/>
      <c r="K913" s="10"/>
      <c r="L913" s="10"/>
      <c r="M913" s="10"/>
      <c r="N913" s="12"/>
      <c r="O913" s="10"/>
      <c r="P913" s="10"/>
      <c r="Q913" s="5"/>
    </row>
    <row r="914" spans="1:17" ht="13">
      <c r="A914" s="10"/>
      <c r="B914" s="10"/>
      <c r="C914" s="10"/>
      <c r="D914" s="10"/>
      <c r="E914" s="10"/>
      <c r="F914" s="12"/>
      <c r="G914" s="19"/>
      <c r="H914" s="19"/>
      <c r="I914" s="13"/>
      <c r="J914" s="10"/>
      <c r="K914" s="10"/>
      <c r="L914" s="10"/>
      <c r="M914" s="10"/>
      <c r="N914" s="12"/>
      <c r="O914" s="10"/>
      <c r="P914" s="10"/>
      <c r="Q914" s="5"/>
    </row>
    <row r="915" spans="1:17" ht="13">
      <c r="A915" s="10"/>
      <c r="B915" s="10"/>
      <c r="C915" s="10"/>
      <c r="D915" s="10"/>
      <c r="E915" s="10"/>
      <c r="F915" s="12"/>
      <c r="G915" s="19"/>
      <c r="H915" s="19"/>
      <c r="I915" s="13"/>
      <c r="J915" s="10"/>
      <c r="K915" s="10"/>
      <c r="L915" s="10"/>
      <c r="M915" s="10"/>
      <c r="N915" s="12"/>
      <c r="O915" s="10"/>
      <c r="P915" s="10"/>
      <c r="Q915" s="5"/>
    </row>
    <row r="916" spans="1:17" ht="13">
      <c r="A916" s="10"/>
      <c r="B916" s="10"/>
      <c r="C916" s="10"/>
      <c r="D916" s="10"/>
      <c r="E916" s="10"/>
      <c r="F916" s="12"/>
      <c r="G916" s="19"/>
      <c r="H916" s="19"/>
      <c r="I916" s="13"/>
      <c r="J916" s="10"/>
      <c r="K916" s="10"/>
      <c r="L916" s="10"/>
      <c r="M916" s="10"/>
      <c r="N916" s="12"/>
      <c r="O916" s="10"/>
      <c r="P916" s="10"/>
      <c r="Q916" s="5"/>
    </row>
    <row r="917" spans="1:17" ht="13">
      <c r="A917" s="10"/>
      <c r="B917" s="10"/>
      <c r="C917" s="10"/>
      <c r="D917" s="10"/>
      <c r="E917" s="10"/>
      <c r="F917" s="12"/>
      <c r="G917" s="19"/>
      <c r="H917" s="19"/>
      <c r="I917" s="13"/>
      <c r="J917" s="10"/>
      <c r="K917" s="10"/>
      <c r="L917" s="10"/>
      <c r="M917" s="10"/>
      <c r="N917" s="12"/>
      <c r="O917" s="10"/>
      <c r="P917" s="10"/>
      <c r="Q917" s="5"/>
    </row>
    <row r="918" spans="1:17" ht="13">
      <c r="A918" s="10"/>
      <c r="B918" s="10"/>
      <c r="C918" s="10"/>
      <c r="D918" s="10"/>
      <c r="E918" s="10"/>
      <c r="F918" s="12"/>
      <c r="G918" s="19"/>
      <c r="H918" s="19"/>
      <c r="I918" s="13"/>
      <c r="J918" s="10"/>
      <c r="K918" s="10"/>
      <c r="L918" s="10"/>
      <c r="M918" s="10"/>
      <c r="N918" s="12"/>
      <c r="O918" s="10"/>
      <c r="P918" s="10"/>
      <c r="Q918" s="5"/>
    </row>
    <row r="919" spans="1:17" ht="13">
      <c r="A919" s="10"/>
      <c r="B919" s="10"/>
      <c r="C919" s="10"/>
      <c r="D919" s="10"/>
      <c r="E919" s="10"/>
      <c r="F919" s="12"/>
      <c r="G919" s="19"/>
      <c r="H919" s="19"/>
      <c r="I919" s="13"/>
      <c r="J919" s="10"/>
      <c r="K919" s="10"/>
      <c r="L919" s="10"/>
      <c r="M919" s="10"/>
      <c r="N919" s="12"/>
      <c r="O919" s="10"/>
      <c r="P919" s="10"/>
      <c r="Q919" s="5"/>
    </row>
    <row r="920" spans="1:17" ht="13">
      <c r="A920" s="10"/>
      <c r="B920" s="10"/>
      <c r="C920" s="10"/>
      <c r="D920" s="10"/>
      <c r="E920" s="10"/>
      <c r="F920" s="12"/>
      <c r="G920" s="19"/>
      <c r="H920" s="19"/>
      <c r="I920" s="13"/>
      <c r="J920" s="10"/>
      <c r="K920" s="10"/>
      <c r="L920" s="10"/>
      <c r="M920" s="10"/>
      <c r="N920" s="12"/>
      <c r="O920" s="10"/>
      <c r="P920" s="10"/>
      <c r="Q920" s="5"/>
    </row>
    <row r="921" spans="1:17" ht="13">
      <c r="A921" s="10"/>
      <c r="B921" s="10"/>
      <c r="C921" s="10"/>
      <c r="D921" s="10"/>
      <c r="E921" s="10"/>
      <c r="F921" s="12"/>
      <c r="G921" s="19"/>
      <c r="H921" s="19"/>
      <c r="I921" s="13"/>
      <c r="J921" s="10"/>
      <c r="K921" s="10"/>
      <c r="L921" s="10"/>
      <c r="M921" s="10"/>
      <c r="N921" s="12"/>
      <c r="O921" s="10"/>
      <c r="P921" s="10"/>
      <c r="Q921" s="5"/>
    </row>
    <row r="922" spans="1:17" ht="13">
      <c r="A922" s="10"/>
      <c r="B922" s="10"/>
      <c r="C922" s="10"/>
      <c r="D922" s="10"/>
      <c r="E922" s="10"/>
      <c r="F922" s="12"/>
      <c r="G922" s="19"/>
      <c r="H922" s="19"/>
      <c r="I922" s="13"/>
      <c r="J922" s="10"/>
      <c r="K922" s="10"/>
      <c r="L922" s="10"/>
      <c r="M922" s="10"/>
      <c r="N922" s="12"/>
      <c r="O922" s="10"/>
      <c r="P922" s="10"/>
      <c r="Q922" s="5"/>
    </row>
    <row r="923" spans="1:17" ht="13">
      <c r="A923" s="10"/>
      <c r="B923" s="10"/>
      <c r="C923" s="10"/>
      <c r="D923" s="10"/>
      <c r="E923" s="10"/>
      <c r="F923" s="12"/>
      <c r="G923" s="19"/>
      <c r="H923" s="19"/>
      <c r="I923" s="13"/>
      <c r="J923" s="10"/>
      <c r="K923" s="10"/>
      <c r="L923" s="10"/>
      <c r="M923" s="10"/>
      <c r="N923" s="12"/>
      <c r="O923" s="10"/>
      <c r="P923" s="10"/>
      <c r="Q923" s="5"/>
    </row>
    <row r="924" spans="1:17" ht="13">
      <c r="A924" s="10"/>
      <c r="B924" s="10"/>
      <c r="C924" s="10"/>
      <c r="D924" s="10"/>
      <c r="E924" s="10"/>
      <c r="F924" s="12"/>
      <c r="G924" s="19"/>
      <c r="H924" s="19"/>
      <c r="I924" s="13"/>
      <c r="J924" s="10"/>
      <c r="K924" s="10"/>
      <c r="L924" s="10"/>
      <c r="M924" s="10"/>
      <c r="N924" s="12"/>
      <c r="O924" s="10"/>
      <c r="P924" s="10"/>
      <c r="Q924" s="5"/>
    </row>
    <row r="925" spans="1:17" ht="13">
      <c r="A925" s="10"/>
      <c r="B925" s="10"/>
      <c r="C925" s="10"/>
      <c r="D925" s="10"/>
      <c r="E925" s="10"/>
      <c r="F925" s="12"/>
      <c r="G925" s="19"/>
      <c r="H925" s="19"/>
      <c r="I925" s="13"/>
      <c r="J925" s="10"/>
      <c r="K925" s="10"/>
      <c r="L925" s="10"/>
      <c r="M925" s="10"/>
      <c r="N925" s="12"/>
      <c r="O925" s="10"/>
      <c r="P925" s="10"/>
      <c r="Q925" s="5"/>
    </row>
    <row r="926" spans="1:17" ht="13">
      <c r="A926" s="10"/>
      <c r="B926" s="10"/>
      <c r="C926" s="10"/>
      <c r="D926" s="10"/>
      <c r="E926" s="10"/>
      <c r="F926" s="12"/>
      <c r="G926" s="19"/>
      <c r="H926" s="19"/>
      <c r="I926" s="13"/>
      <c r="J926" s="10"/>
      <c r="K926" s="10"/>
      <c r="L926" s="10"/>
      <c r="M926" s="10"/>
      <c r="N926" s="12"/>
      <c r="O926" s="10"/>
      <c r="P926" s="10"/>
      <c r="Q926" s="5"/>
    </row>
    <row r="927" spans="1:17" ht="13">
      <c r="A927" s="10"/>
      <c r="B927" s="10"/>
      <c r="C927" s="10"/>
      <c r="D927" s="10"/>
      <c r="E927" s="10"/>
      <c r="F927" s="12"/>
      <c r="G927" s="19"/>
      <c r="H927" s="19"/>
      <c r="I927" s="13"/>
      <c r="J927" s="10"/>
      <c r="K927" s="10"/>
      <c r="L927" s="10"/>
      <c r="M927" s="10"/>
      <c r="N927" s="12"/>
      <c r="O927" s="10"/>
      <c r="P927" s="10"/>
      <c r="Q927" s="5"/>
    </row>
    <row r="928" spans="1:17" ht="13">
      <c r="A928" s="10"/>
      <c r="B928" s="10"/>
      <c r="C928" s="10"/>
      <c r="D928" s="10"/>
      <c r="E928" s="10"/>
      <c r="F928" s="12"/>
      <c r="G928" s="19"/>
      <c r="H928" s="19"/>
      <c r="I928" s="13"/>
      <c r="J928" s="10"/>
      <c r="K928" s="10"/>
      <c r="L928" s="10"/>
      <c r="M928" s="10"/>
      <c r="N928" s="12"/>
      <c r="O928" s="10"/>
      <c r="P928" s="10"/>
      <c r="Q928" s="5"/>
    </row>
    <row r="929" spans="1:17" ht="13">
      <c r="A929" s="10"/>
      <c r="B929" s="10"/>
      <c r="C929" s="10"/>
      <c r="D929" s="10"/>
      <c r="E929" s="10"/>
      <c r="F929" s="12"/>
      <c r="G929" s="19"/>
      <c r="H929" s="19"/>
      <c r="I929" s="13"/>
      <c r="J929" s="10"/>
      <c r="K929" s="10"/>
      <c r="L929" s="10"/>
      <c r="M929" s="10"/>
      <c r="N929" s="12"/>
      <c r="O929" s="10"/>
      <c r="P929" s="10"/>
      <c r="Q929" s="5"/>
    </row>
    <row r="930" spans="1:17" ht="13">
      <c r="A930" s="10"/>
      <c r="B930" s="10"/>
      <c r="C930" s="10"/>
      <c r="D930" s="10"/>
      <c r="E930" s="10"/>
      <c r="F930" s="12"/>
      <c r="G930" s="19"/>
      <c r="H930" s="19"/>
      <c r="I930" s="13"/>
      <c r="J930" s="10"/>
      <c r="K930" s="10"/>
      <c r="L930" s="10"/>
      <c r="M930" s="10"/>
      <c r="N930" s="12"/>
      <c r="O930" s="10"/>
      <c r="P930" s="10"/>
      <c r="Q930" s="5"/>
    </row>
    <row r="931" spans="1:17" ht="13">
      <c r="A931" s="10"/>
      <c r="B931" s="10"/>
      <c r="C931" s="10"/>
      <c r="D931" s="10"/>
      <c r="E931" s="10"/>
      <c r="F931" s="12"/>
      <c r="G931" s="19"/>
      <c r="H931" s="19"/>
      <c r="I931" s="13"/>
      <c r="J931" s="10"/>
      <c r="K931" s="10"/>
      <c r="L931" s="10"/>
      <c r="M931" s="10"/>
      <c r="N931" s="12"/>
      <c r="O931" s="10"/>
      <c r="P931" s="10"/>
      <c r="Q931" s="5"/>
    </row>
    <row r="932" spans="1:17" ht="13">
      <c r="A932" s="10"/>
      <c r="B932" s="10"/>
      <c r="C932" s="10"/>
      <c r="D932" s="10"/>
      <c r="E932" s="10"/>
      <c r="F932" s="12"/>
      <c r="G932" s="19"/>
      <c r="H932" s="19"/>
      <c r="I932" s="13"/>
      <c r="J932" s="10"/>
      <c r="K932" s="10"/>
      <c r="L932" s="10"/>
      <c r="M932" s="10"/>
      <c r="N932" s="12"/>
      <c r="O932" s="10"/>
      <c r="P932" s="10"/>
      <c r="Q932" s="5"/>
    </row>
    <row r="933" spans="1:17" ht="13">
      <c r="A933" s="10"/>
      <c r="B933" s="10"/>
      <c r="C933" s="10"/>
      <c r="D933" s="10"/>
      <c r="E933" s="10"/>
      <c r="F933" s="12"/>
      <c r="G933" s="19"/>
      <c r="H933" s="19"/>
      <c r="I933" s="13"/>
      <c r="J933" s="10"/>
      <c r="K933" s="10"/>
      <c r="L933" s="10"/>
      <c r="M933" s="10"/>
      <c r="N933" s="12"/>
      <c r="O933" s="10"/>
      <c r="P933" s="10"/>
      <c r="Q933" s="5"/>
    </row>
    <row r="934" spans="1:17" ht="13">
      <c r="A934" s="10"/>
      <c r="B934" s="10"/>
      <c r="C934" s="10"/>
      <c r="D934" s="10"/>
      <c r="E934" s="10"/>
      <c r="F934" s="12"/>
      <c r="G934" s="19"/>
      <c r="H934" s="19"/>
      <c r="I934" s="13"/>
      <c r="J934" s="10"/>
      <c r="K934" s="10"/>
      <c r="L934" s="10"/>
      <c r="M934" s="10"/>
      <c r="N934" s="12"/>
      <c r="O934" s="10"/>
      <c r="P934" s="10"/>
      <c r="Q934" s="5"/>
    </row>
    <row r="935" spans="1:17" ht="13">
      <c r="A935" s="10"/>
      <c r="B935" s="10"/>
      <c r="C935" s="10"/>
      <c r="D935" s="10"/>
      <c r="E935" s="10"/>
      <c r="F935" s="12"/>
      <c r="G935" s="19"/>
      <c r="H935" s="19"/>
      <c r="I935" s="13"/>
      <c r="J935" s="10"/>
      <c r="K935" s="10"/>
      <c r="L935" s="10"/>
      <c r="M935" s="10"/>
      <c r="N935" s="12"/>
      <c r="O935" s="10"/>
      <c r="P935" s="10"/>
      <c r="Q935" s="5"/>
    </row>
    <row r="936" spans="1:17" ht="13">
      <c r="A936" s="10"/>
      <c r="B936" s="10"/>
      <c r="C936" s="10"/>
      <c r="D936" s="10"/>
      <c r="E936" s="10"/>
      <c r="F936" s="12"/>
      <c r="G936" s="19"/>
      <c r="H936" s="19"/>
      <c r="I936" s="13"/>
      <c r="J936" s="10"/>
      <c r="K936" s="10"/>
      <c r="L936" s="10"/>
      <c r="M936" s="10"/>
      <c r="N936" s="12"/>
      <c r="O936" s="10"/>
      <c r="P936" s="10"/>
      <c r="Q936" s="5"/>
    </row>
    <row r="937" spans="1:17" ht="13">
      <c r="A937" s="10"/>
      <c r="B937" s="10"/>
      <c r="C937" s="10"/>
      <c r="D937" s="10"/>
      <c r="E937" s="10"/>
      <c r="F937" s="12"/>
      <c r="G937" s="19"/>
      <c r="H937" s="19"/>
      <c r="I937" s="13"/>
      <c r="J937" s="10"/>
      <c r="K937" s="10"/>
      <c r="L937" s="10"/>
      <c r="M937" s="10"/>
      <c r="N937" s="12"/>
      <c r="O937" s="10"/>
      <c r="P937" s="10"/>
      <c r="Q937" s="5"/>
    </row>
    <row r="938" spans="1:17" ht="13">
      <c r="A938" s="10"/>
      <c r="B938" s="10"/>
      <c r="C938" s="10"/>
      <c r="D938" s="10"/>
      <c r="E938" s="10"/>
      <c r="F938" s="12"/>
      <c r="G938" s="19"/>
      <c r="H938" s="19"/>
      <c r="I938" s="13"/>
      <c r="J938" s="10"/>
      <c r="K938" s="10"/>
      <c r="L938" s="10"/>
      <c r="M938" s="10"/>
      <c r="N938" s="12"/>
      <c r="O938" s="10"/>
      <c r="P938" s="10"/>
      <c r="Q938" s="5"/>
    </row>
    <row r="939" spans="1:17" ht="13">
      <c r="A939" s="10"/>
      <c r="B939" s="10"/>
      <c r="C939" s="10"/>
      <c r="D939" s="10"/>
      <c r="E939" s="10"/>
      <c r="F939" s="12"/>
      <c r="G939" s="19"/>
      <c r="H939" s="19"/>
      <c r="I939" s="13"/>
      <c r="J939" s="10"/>
      <c r="K939" s="10"/>
      <c r="L939" s="10"/>
      <c r="M939" s="10"/>
      <c r="N939" s="12"/>
      <c r="O939" s="10"/>
      <c r="P939" s="10"/>
      <c r="Q939" s="5"/>
    </row>
    <row r="940" spans="1:17" ht="13">
      <c r="A940" s="10"/>
      <c r="B940" s="10"/>
      <c r="C940" s="10"/>
      <c r="D940" s="10"/>
      <c r="E940" s="10"/>
      <c r="F940" s="12"/>
      <c r="G940" s="19"/>
      <c r="H940" s="19"/>
      <c r="I940" s="13"/>
      <c r="J940" s="10"/>
      <c r="K940" s="10"/>
      <c r="L940" s="10"/>
      <c r="M940" s="10"/>
      <c r="N940" s="12"/>
      <c r="O940" s="10"/>
      <c r="P940" s="10"/>
      <c r="Q940" s="5"/>
    </row>
    <row r="941" spans="1:17" ht="13">
      <c r="A941" s="10"/>
      <c r="B941" s="10"/>
      <c r="C941" s="10"/>
      <c r="D941" s="10"/>
      <c r="E941" s="10"/>
      <c r="F941" s="12"/>
      <c r="G941" s="19"/>
      <c r="H941" s="19"/>
      <c r="I941" s="13"/>
      <c r="J941" s="10"/>
      <c r="K941" s="10"/>
      <c r="L941" s="10"/>
      <c r="M941" s="10"/>
      <c r="N941" s="12"/>
      <c r="O941" s="10"/>
      <c r="P941" s="10"/>
      <c r="Q941" s="5"/>
    </row>
    <row r="942" spans="1:17" ht="13">
      <c r="A942" s="10"/>
      <c r="B942" s="10"/>
      <c r="C942" s="10"/>
      <c r="D942" s="10"/>
      <c r="E942" s="10"/>
      <c r="F942" s="12"/>
      <c r="G942" s="19"/>
      <c r="H942" s="19"/>
      <c r="I942" s="13"/>
      <c r="J942" s="10"/>
      <c r="K942" s="10"/>
      <c r="L942" s="10"/>
      <c r="M942" s="10"/>
      <c r="N942" s="12"/>
      <c r="O942" s="10"/>
      <c r="P942" s="10"/>
      <c r="Q942" s="5"/>
    </row>
    <row r="943" spans="1:17" ht="13">
      <c r="A943" s="10"/>
      <c r="B943" s="10"/>
      <c r="C943" s="10"/>
      <c r="D943" s="10"/>
      <c r="E943" s="10"/>
      <c r="F943" s="12"/>
      <c r="G943" s="19"/>
      <c r="H943" s="19"/>
      <c r="I943" s="13"/>
      <c r="J943" s="10"/>
      <c r="K943" s="10"/>
      <c r="L943" s="10"/>
      <c r="M943" s="10"/>
      <c r="N943" s="12"/>
      <c r="O943" s="10"/>
      <c r="P943" s="10"/>
      <c r="Q943" s="5"/>
    </row>
    <row r="944" spans="1:17" ht="13">
      <c r="A944" s="10"/>
      <c r="B944" s="10"/>
      <c r="C944" s="10"/>
      <c r="D944" s="10"/>
      <c r="E944" s="10"/>
      <c r="F944" s="12"/>
      <c r="G944" s="19"/>
      <c r="H944" s="19"/>
      <c r="I944" s="13"/>
      <c r="J944" s="10"/>
      <c r="K944" s="10"/>
      <c r="L944" s="10"/>
      <c r="M944" s="10"/>
      <c r="N944" s="12"/>
      <c r="O944" s="10"/>
      <c r="P944" s="10"/>
      <c r="Q944" s="5"/>
    </row>
    <row r="945" spans="1:17" ht="13">
      <c r="A945" s="10"/>
      <c r="B945" s="10"/>
      <c r="C945" s="10"/>
      <c r="D945" s="10"/>
      <c r="E945" s="10"/>
      <c r="F945" s="12"/>
      <c r="G945" s="19"/>
      <c r="H945" s="19"/>
      <c r="I945" s="13"/>
      <c r="J945" s="10"/>
      <c r="K945" s="10"/>
      <c r="L945" s="10"/>
      <c r="M945" s="10"/>
      <c r="N945" s="12"/>
      <c r="O945" s="10"/>
      <c r="P945" s="10"/>
      <c r="Q945" s="5"/>
    </row>
    <row r="946" spans="1:17" ht="13">
      <c r="A946" s="10"/>
      <c r="B946" s="10"/>
      <c r="C946" s="10"/>
      <c r="D946" s="10"/>
      <c r="E946" s="10"/>
      <c r="F946" s="12"/>
      <c r="G946" s="19"/>
      <c r="H946" s="19"/>
      <c r="I946" s="13"/>
      <c r="J946" s="10"/>
      <c r="K946" s="10"/>
      <c r="L946" s="10"/>
      <c r="M946" s="10"/>
      <c r="N946" s="12"/>
      <c r="O946" s="10"/>
      <c r="P946" s="10"/>
      <c r="Q946" s="5"/>
    </row>
    <row r="947" spans="1:17" ht="13">
      <c r="A947" s="10"/>
      <c r="B947" s="10"/>
      <c r="C947" s="10"/>
      <c r="D947" s="10"/>
      <c r="E947" s="10"/>
      <c r="F947" s="12"/>
      <c r="G947" s="19"/>
      <c r="H947" s="19"/>
      <c r="I947" s="13"/>
      <c r="J947" s="10"/>
      <c r="K947" s="10"/>
      <c r="L947" s="10"/>
      <c r="M947" s="10"/>
      <c r="N947" s="12"/>
      <c r="O947" s="10"/>
      <c r="P947" s="10"/>
      <c r="Q947" s="5"/>
    </row>
    <row r="948" spans="1:17" ht="13">
      <c r="A948" s="10"/>
      <c r="B948" s="10"/>
      <c r="C948" s="10"/>
      <c r="D948" s="10"/>
      <c r="E948" s="10"/>
      <c r="F948" s="12"/>
      <c r="G948" s="19"/>
      <c r="H948" s="19"/>
      <c r="I948" s="13"/>
      <c r="J948" s="10"/>
      <c r="K948" s="10"/>
      <c r="L948" s="10"/>
      <c r="M948" s="10"/>
      <c r="N948" s="12"/>
      <c r="O948" s="10"/>
      <c r="P948" s="10"/>
      <c r="Q948" s="5"/>
    </row>
    <row r="949" spans="1:17" ht="13">
      <c r="A949" s="10"/>
      <c r="B949" s="10"/>
      <c r="C949" s="10"/>
      <c r="D949" s="10"/>
      <c r="E949" s="10"/>
      <c r="F949" s="12"/>
      <c r="G949" s="19"/>
      <c r="H949" s="19"/>
      <c r="I949" s="13"/>
      <c r="J949" s="10"/>
      <c r="K949" s="10"/>
      <c r="L949" s="10"/>
      <c r="M949" s="10"/>
      <c r="N949" s="12"/>
      <c r="O949" s="10"/>
      <c r="P949" s="10"/>
      <c r="Q949" s="5"/>
    </row>
    <row r="950" spans="1:17" ht="13">
      <c r="A950" s="10"/>
      <c r="B950" s="10"/>
      <c r="C950" s="10"/>
      <c r="D950" s="10"/>
      <c r="E950" s="10"/>
      <c r="F950" s="12"/>
      <c r="G950" s="19"/>
      <c r="H950" s="19"/>
      <c r="I950" s="13"/>
      <c r="J950" s="10"/>
      <c r="K950" s="10"/>
      <c r="L950" s="10"/>
      <c r="M950" s="10"/>
      <c r="N950" s="12"/>
      <c r="O950" s="10"/>
      <c r="P950" s="10"/>
      <c r="Q950" s="5"/>
    </row>
    <row r="951" spans="1:17" ht="13">
      <c r="A951" s="10"/>
      <c r="B951" s="10"/>
      <c r="C951" s="10"/>
      <c r="D951" s="10"/>
      <c r="E951" s="10"/>
      <c r="F951" s="12"/>
      <c r="G951" s="19"/>
      <c r="H951" s="19"/>
      <c r="I951" s="13"/>
      <c r="J951" s="10"/>
      <c r="K951" s="10"/>
      <c r="L951" s="10"/>
      <c r="M951" s="10"/>
      <c r="N951" s="12"/>
      <c r="O951" s="10"/>
      <c r="P951" s="10"/>
      <c r="Q951" s="5"/>
    </row>
    <row r="952" spans="1:17" ht="13">
      <c r="A952" s="10"/>
      <c r="B952" s="10"/>
      <c r="C952" s="10"/>
      <c r="D952" s="10"/>
      <c r="E952" s="10"/>
      <c r="F952" s="12"/>
      <c r="G952" s="19"/>
      <c r="H952" s="19"/>
      <c r="I952" s="13"/>
      <c r="J952" s="10"/>
      <c r="K952" s="10"/>
      <c r="L952" s="10"/>
      <c r="M952" s="10"/>
      <c r="N952" s="12"/>
      <c r="O952" s="10"/>
      <c r="P952" s="10"/>
      <c r="Q952" s="5"/>
    </row>
    <row r="953" spans="1:17" ht="13">
      <c r="A953" s="10"/>
      <c r="B953" s="10"/>
      <c r="C953" s="10"/>
      <c r="D953" s="10"/>
      <c r="E953" s="10"/>
      <c r="F953" s="12"/>
      <c r="G953" s="19"/>
      <c r="H953" s="19"/>
      <c r="I953" s="13"/>
      <c r="J953" s="10"/>
      <c r="K953" s="10"/>
      <c r="L953" s="10"/>
      <c r="M953" s="10"/>
      <c r="N953" s="12"/>
      <c r="O953" s="10"/>
      <c r="P953" s="10"/>
      <c r="Q953" s="5"/>
    </row>
    <row r="954" spans="1:17" ht="13">
      <c r="A954" s="10"/>
      <c r="B954" s="10"/>
      <c r="C954" s="10"/>
      <c r="D954" s="10"/>
      <c r="E954" s="10"/>
      <c r="F954" s="12"/>
      <c r="G954" s="19"/>
      <c r="H954" s="19"/>
      <c r="I954" s="13"/>
      <c r="J954" s="10"/>
      <c r="K954" s="10"/>
      <c r="L954" s="10"/>
      <c r="M954" s="10"/>
      <c r="N954" s="12"/>
      <c r="O954" s="10"/>
      <c r="P954" s="10"/>
      <c r="Q954" s="5"/>
    </row>
    <row r="955" spans="1:17" ht="13">
      <c r="A955" s="10"/>
      <c r="B955" s="10"/>
      <c r="C955" s="10"/>
      <c r="D955" s="10"/>
      <c r="E955" s="10"/>
      <c r="F955" s="12"/>
      <c r="G955" s="19"/>
      <c r="H955" s="19"/>
      <c r="I955" s="13"/>
      <c r="J955" s="10"/>
      <c r="K955" s="10"/>
      <c r="L955" s="10"/>
      <c r="M955" s="10"/>
      <c r="N955" s="12"/>
      <c r="O955" s="10"/>
      <c r="P955" s="10"/>
      <c r="Q955" s="5"/>
    </row>
    <row r="956" spans="1:17" ht="13">
      <c r="A956" s="10"/>
      <c r="B956" s="10"/>
      <c r="C956" s="10"/>
      <c r="D956" s="10"/>
      <c r="E956" s="10"/>
      <c r="F956" s="12"/>
      <c r="G956" s="19"/>
      <c r="H956" s="19"/>
      <c r="I956" s="13"/>
      <c r="J956" s="10"/>
      <c r="K956" s="10"/>
      <c r="L956" s="10"/>
      <c r="M956" s="10"/>
      <c r="N956" s="12"/>
      <c r="O956" s="10"/>
      <c r="P956" s="10"/>
      <c r="Q956" s="5"/>
    </row>
    <row r="957" spans="1:17" ht="13">
      <c r="A957" s="10"/>
      <c r="B957" s="10"/>
      <c r="C957" s="10"/>
      <c r="D957" s="10"/>
      <c r="E957" s="10"/>
      <c r="F957" s="12"/>
      <c r="G957" s="19"/>
      <c r="H957" s="19"/>
      <c r="I957" s="13"/>
      <c r="J957" s="10"/>
      <c r="K957" s="10"/>
      <c r="L957" s="10"/>
      <c r="M957" s="10"/>
      <c r="N957" s="12"/>
      <c r="O957" s="10"/>
      <c r="P957" s="10"/>
      <c r="Q957" s="5"/>
    </row>
    <row r="958" spans="1:17" ht="13">
      <c r="A958" s="10"/>
      <c r="B958" s="10"/>
      <c r="C958" s="10"/>
      <c r="D958" s="10"/>
      <c r="E958" s="10"/>
      <c r="F958" s="12"/>
      <c r="G958" s="19"/>
      <c r="H958" s="19"/>
      <c r="I958" s="13"/>
      <c r="J958" s="10"/>
      <c r="K958" s="10"/>
      <c r="L958" s="10"/>
      <c r="M958" s="10"/>
      <c r="N958" s="12"/>
      <c r="O958" s="10"/>
      <c r="P958" s="10"/>
      <c r="Q958" s="5"/>
    </row>
    <row r="959" spans="1:17" ht="13">
      <c r="A959" s="10"/>
      <c r="B959" s="10"/>
      <c r="C959" s="10"/>
      <c r="D959" s="10"/>
      <c r="E959" s="10"/>
      <c r="F959" s="12"/>
      <c r="G959" s="19"/>
      <c r="H959" s="19"/>
      <c r="I959" s="13"/>
      <c r="J959" s="10"/>
      <c r="K959" s="10"/>
      <c r="L959" s="10"/>
      <c r="M959" s="10"/>
      <c r="N959" s="12"/>
      <c r="O959" s="10"/>
      <c r="P959" s="10"/>
      <c r="Q959" s="5"/>
    </row>
    <row r="960" spans="1:17" ht="13">
      <c r="A960" s="10"/>
      <c r="B960" s="10"/>
      <c r="C960" s="10"/>
      <c r="D960" s="10"/>
      <c r="E960" s="10"/>
      <c r="F960" s="12"/>
      <c r="G960" s="19"/>
      <c r="H960" s="19"/>
      <c r="I960" s="13"/>
      <c r="J960" s="10"/>
      <c r="K960" s="10"/>
      <c r="L960" s="10"/>
      <c r="M960" s="10"/>
      <c r="N960" s="12"/>
      <c r="O960" s="10"/>
      <c r="P960" s="10"/>
      <c r="Q960" s="5"/>
    </row>
    <row r="961" spans="1:17" ht="13">
      <c r="A961" s="10"/>
      <c r="B961" s="10"/>
      <c r="C961" s="10"/>
      <c r="D961" s="10"/>
      <c r="E961" s="10"/>
      <c r="F961" s="12"/>
      <c r="G961" s="19"/>
      <c r="H961" s="19"/>
      <c r="I961" s="13"/>
      <c r="J961" s="10"/>
      <c r="K961" s="10"/>
      <c r="L961" s="10"/>
      <c r="M961" s="10"/>
      <c r="N961" s="12"/>
      <c r="O961" s="10"/>
      <c r="P961" s="10"/>
      <c r="Q961" s="5"/>
    </row>
    <row r="962" spans="1:17" ht="13">
      <c r="A962" s="10"/>
      <c r="B962" s="10"/>
      <c r="C962" s="10"/>
      <c r="D962" s="10"/>
      <c r="E962" s="10"/>
      <c r="F962" s="12"/>
      <c r="G962" s="19"/>
      <c r="H962" s="19"/>
      <c r="I962" s="13"/>
      <c r="J962" s="10"/>
      <c r="K962" s="10"/>
      <c r="L962" s="10"/>
      <c r="M962" s="10"/>
      <c r="N962" s="12"/>
      <c r="O962" s="10"/>
      <c r="P962" s="10"/>
      <c r="Q962" s="5"/>
    </row>
    <row r="963" spans="1:17" ht="13">
      <c r="A963" s="10"/>
      <c r="B963" s="10"/>
      <c r="C963" s="10"/>
      <c r="D963" s="10"/>
      <c r="E963" s="10"/>
      <c r="F963" s="12"/>
      <c r="G963" s="19"/>
      <c r="H963" s="19"/>
      <c r="I963" s="13"/>
      <c r="J963" s="10"/>
      <c r="K963" s="10"/>
      <c r="L963" s="10"/>
      <c r="M963" s="10"/>
      <c r="N963" s="12"/>
      <c r="O963" s="10"/>
      <c r="P963" s="10"/>
      <c r="Q963" s="5"/>
    </row>
    <row r="964" spans="1:17" ht="13">
      <c r="A964" s="10"/>
      <c r="B964" s="10"/>
      <c r="C964" s="10"/>
      <c r="D964" s="10"/>
      <c r="E964" s="10"/>
      <c r="F964" s="12"/>
      <c r="G964" s="19"/>
      <c r="H964" s="19"/>
      <c r="I964" s="13"/>
      <c r="J964" s="10"/>
      <c r="K964" s="10"/>
      <c r="L964" s="10"/>
      <c r="M964" s="10"/>
      <c r="N964" s="12"/>
      <c r="O964" s="10"/>
      <c r="P964" s="10"/>
      <c r="Q964" s="5"/>
    </row>
    <row r="965" spans="1:17" ht="13">
      <c r="A965" s="10"/>
      <c r="B965" s="10"/>
      <c r="C965" s="10"/>
      <c r="D965" s="10"/>
      <c r="E965" s="10"/>
      <c r="F965" s="12"/>
      <c r="G965" s="19"/>
      <c r="H965" s="19"/>
      <c r="I965" s="13"/>
      <c r="J965" s="10"/>
      <c r="K965" s="10"/>
      <c r="L965" s="10"/>
      <c r="M965" s="10"/>
      <c r="N965" s="12"/>
      <c r="O965" s="10"/>
      <c r="P965" s="10"/>
      <c r="Q965" s="5"/>
    </row>
    <row r="966" spans="1:17" ht="13">
      <c r="A966" s="10"/>
      <c r="B966" s="10"/>
      <c r="C966" s="10"/>
      <c r="D966" s="10"/>
      <c r="E966" s="10"/>
      <c r="F966" s="12"/>
      <c r="G966" s="19"/>
      <c r="H966" s="19"/>
      <c r="I966" s="13"/>
      <c r="J966" s="10"/>
      <c r="K966" s="10"/>
      <c r="L966" s="10"/>
      <c r="M966" s="10"/>
      <c r="N966" s="12"/>
      <c r="O966" s="10"/>
      <c r="P966" s="10"/>
      <c r="Q966" s="5"/>
    </row>
    <row r="967" spans="1:17" ht="13">
      <c r="A967" s="10"/>
      <c r="B967" s="10"/>
      <c r="C967" s="10"/>
      <c r="D967" s="10"/>
      <c r="E967" s="10"/>
      <c r="F967" s="12"/>
      <c r="G967" s="19"/>
      <c r="H967" s="19"/>
      <c r="I967" s="13"/>
      <c r="J967" s="10"/>
      <c r="K967" s="10"/>
      <c r="L967" s="10"/>
      <c r="M967" s="10"/>
      <c r="N967" s="12"/>
      <c r="O967" s="10"/>
      <c r="P967" s="10"/>
      <c r="Q967" s="5"/>
    </row>
    <row r="968" spans="1:17" ht="13">
      <c r="A968" s="10"/>
      <c r="B968" s="10"/>
      <c r="C968" s="10"/>
      <c r="D968" s="10"/>
      <c r="E968" s="10"/>
      <c r="F968" s="12"/>
      <c r="G968" s="19"/>
      <c r="H968" s="19"/>
      <c r="I968" s="13"/>
      <c r="J968" s="10"/>
      <c r="K968" s="10"/>
      <c r="L968" s="10"/>
      <c r="M968" s="10"/>
      <c r="N968" s="12"/>
      <c r="O968" s="10"/>
      <c r="P968" s="10"/>
      <c r="Q968" s="5"/>
    </row>
    <row r="969" spans="1:17" ht="13">
      <c r="A969" s="10"/>
      <c r="B969" s="10"/>
      <c r="C969" s="10"/>
      <c r="D969" s="10"/>
      <c r="E969" s="10"/>
      <c r="F969" s="12"/>
      <c r="G969" s="19"/>
      <c r="H969" s="19"/>
      <c r="I969" s="13"/>
      <c r="J969" s="10"/>
      <c r="K969" s="10"/>
      <c r="L969" s="10"/>
      <c r="M969" s="10"/>
      <c r="N969" s="12"/>
      <c r="O969" s="10"/>
      <c r="P969" s="10"/>
      <c r="Q969" s="5"/>
    </row>
    <row r="970" spans="1:17" ht="13">
      <c r="A970" s="10"/>
      <c r="B970" s="10"/>
      <c r="C970" s="10"/>
      <c r="D970" s="10"/>
      <c r="E970" s="10"/>
      <c r="F970" s="12"/>
      <c r="G970" s="19"/>
      <c r="H970" s="19"/>
      <c r="I970" s="13"/>
      <c r="J970" s="10"/>
      <c r="K970" s="10"/>
      <c r="L970" s="10"/>
      <c r="M970" s="10"/>
      <c r="N970" s="12"/>
      <c r="O970" s="10"/>
      <c r="P970" s="10"/>
      <c r="Q970" s="5"/>
    </row>
    <row r="971" spans="1:17" ht="13">
      <c r="A971" s="10"/>
      <c r="B971" s="10"/>
      <c r="C971" s="10"/>
      <c r="D971" s="10"/>
      <c r="E971" s="10"/>
      <c r="F971" s="12"/>
      <c r="G971" s="19"/>
      <c r="H971" s="19"/>
      <c r="I971" s="13"/>
      <c r="J971" s="10"/>
      <c r="K971" s="10"/>
      <c r="L971" s="10"/>
      <c r="M971" s="10"/>
      <c r="N971" s="12"/>
      <c r="O971" s="10"/>
      <c r="P971" s="10"/>
      <c r="Q971" s="5"/>
    </row>
    <row r="972" spans="1:17" ht="13">
      <c r="A972" s="10"/>
      <c r="B972" s="10"/>
      <c r="C972" s="10"/>
      <c r="D972" s="10"/>
      <c r="E972" s="10"/>
      <c r="F972" s="12"/>
      <c r="G972" s="19"/>
      <c r="H972" s="19"/>
      <c r="I972" s="13"/>
      <c r="J972" s="10"/>
      <c r="K972" s="10"/>
      <c r="L972" s="10"/>
      <c r="M972" s="10"/>
      <c r="N972" s="12"/>
      <c r="O972" s="10"/>
      <c r="P972" s="10"/>
      <c r="Q972" s="5"/>
    </row>
    <row r="973" spans="1:17" ht="13">
      <c r="A973" s="10"/>
      <c r="B973" s="10"/>
      <c r="C973" s="10"/>
      <c r="D973" s="10"/>
      <c r="E973" s="10"/>
      <c r="F973" s="12"/>
      <c r="G973" s="19"/>
      <c r="H973" s="19"/>
      <c r="I973" s="13"/>
      <c r="J973" s="10"/>
      <c r="K973" s="10"/>
      <c r="L973" s="10"/>
      <c r="M973" s="10"/>
      <c r="N973" s="12"/>
      <c r="O973" s="10"/>
      <c r="P973" s="10"/>
      <c r="Q973" s="5"/>
    </row>
    <row r="974" spans="1:17" ht="13">
      <c r="A974" s="10"/>
      <c r="B974" s="10"/>
      <c r="C974" s="10"/>
      <c r="D974" s="10"/>
      <c r="E974" s="10"/>
      <c r="F974" s="12"/>
      <c r="G974" s="19"/>
      <c r="H974" s="19"/>
      <c r="I974" s="13"/>
      <c r="J974" s="10"/>
      <c r="K974" s="10"/>
      <c r="L974" s="10"/>
      <c r="M974" s="10"/>
      <c r="N974" s="12"/>
      <c r="O974" s="10"/>
      <c r="P974" s="10"/>
      <c r="Q974" s="5"/>
    </row>
    <row r="975" spans="1:17" ht="13">
      <c r="A975" s="10"/>
      <c r="B975" s="10"/>
      <c r="C975" s="10"/>
      <c r="D975" s="10"/>
      <c r="E975" s="10"/>
      <c r="F975" s="12"/>
      <c r="G975" s="19"/>
      <c r="H975" s="19"/>
      <c r="I975" s="13"/>
      <c r="J975" s="10"/>
      <c r="K975" s="10"/>
      <c r="L975" s="10"/>
      <c r="M975" s="10"/>
      <c r="N975" s="12"/>
      <c r="O975" s="10"/>
      <c r="P975" s="10"/>
      <c r="Q975" s="5"/>
    </row>
    <row r="976" spans="1:17" ht="13">
      <c r="A976" s="10"/>
      <c r="B976" s="10"/>
      <c r="C976" s="10"/>
      <c r="D976" s="10"/>
      <c r="E976" s="10"/>
      <c r="F976" s="12"/>
      <c r="G976" s="19"/>
      <c r="H976" s="19"/>
      <c r="I976" s="13"/>
      <c r="J976" s="10"/>
      <c r="K976" s="10"/>
      <c r="L976" s="10"/>
      <c r="M976" s="10"/>
      <c r="N976" s="12"/>
      <c r="O976" s="10"/>
      <c r="P976" s="10"/>
      <c r="Q976" s="5"/>
    </row>
    <row r="977" spans="1:17" ht="13">
      <c r="A977" s="10"/>
      <c r="B977" s="10"/>
      <c r="C977" s="10"/>
      <c r="D977" s="10"/>
      <c r="E977" s="10"/>
      <c r="F977" s="12"/>
      <c r="G977" s="19"/>
      <c r="H977" s="19"/>
      <c r="I977" s="13"/>
      <c r="J977" s="10"/>
      <c r="K977" s="10"/>
      <c r="L977" s="10"/>
      <c r="M977" s="10"/>
      <c r="N977" s="12"/>
      <c r="O977" s="10"/>
      <c r="P977" s="10"/>
      <c r="Q977" s="5"/>
    </row>
    <row r="978" spans="1:17" ht="13">
      <c r="A978" s="10"/>
      <c r="B978" s="10"/>
      <c r="C978" s="10"/>
      <c r="D978" s="10"/>
      <c r="E978" s="10"/>
      <c r="F978" s="12"/>
      <c r="G978" s="19"/>
      <c r="H978" s="19"/>
      <c r="I978" s="13"/>
      <c r="J978" s="10"/>
      <c r="K978" s="10"/>
      <c r="L978" s="10"/>
      <c r="M978" s="10"/>
      <c r="N978" s="12"/>
      <c r="O978" s="10"/>
      <c r="P978" s="10"/>
      <c r="Q978" s="5"/>
    </row>
    <row r="979" spans="1:17" ht="13">
      <c r="A979" s="10"/>
      <c r="B979" s="10"/>
      <c r="C979" s="10"/>
      <c r="D979" s="10"/>
      <c r="E979" s="10"/>
      <c r="F979" s="12"/>
      <c r="G979" s="19"/>
      <c r="H979" s="19"/>
      <c r="I979" s="13"/>
      <c r="J979" s="10"/>
      <c r="K979" s="10"/>
      <c r="L979" s="10"/>
      <c r="M979" s="10"/>
      <c r="N979" s="12"/>
      <c r="O979" s="10"/>
      <c r="P979" s="10"/>
      <c r="Q979" s="5"/>
    </row>
    <row r="980" spans="1:17" ht="13">
      <c r="A980" s="10"/>
      <c r="B980" s="10"/>
      <c r="C980" s="10"/>
      <c r="D980" s="10"/>
      <c r="E980" s="10"/>
      <c r="F980" s="12"/>
      <c r="G980" s="19"/>
      <c r="H980" s="19"/>
      <c r="I980" s="13"/>
      <c r="J980" s="10"/>
      <c r="K980" s="10"/>
      <c r="L980" s="10"/>
      <c r="M980" s="10"/>
      <c r="N980" s="12"/>
      <c r="O980" s="10"/>
      <c r="P980" s="10"/>
      <c r="Q980" s="5"/>
    </row>
    <row r="981" spans="1:17" ht="13">
      <c r="A981" s="10"/>
      <c r="B981" s="10"/>
      <c r="C981" s="10"/>
      <c r="D981" s="10"/>
      <c r="E981" s="10"/>
      <c r="F981" s="12"/>
      <c r="G981" s="19"/>
      <c r="H981" s="19"/>
      <c r="I981" s="13"/>
      <c r="J981" s="10"/>
      <c r="K981" s="10"/>
      <c r="L981" s="10"/>
      <c r="M981" s="10"/>
      <c r="N981" s="12"/>
      <c r="O981" s="10"/>
      <c r="P981" s="10"/>
      <c r="Q981" s="5"/>
    </row>
    <row r="982" spans="1:17" ht="13">
      <c r="A982" s="10"/>
      <c r="B982" s="10"/>
      <c r="C982" s="10"/>
      <c r="D982" s="10"/>
      <c r="E982" s="10"/>
      <c r="F982" s="12"/>
      <c r="G982" s="19"/>
      <c r="H982" s="19"/>
      <c r="I982" s="13"/>
      <c r="J982" s="10"/>
      <c r="K982" s="10"/>
      <c r="L982" s="10"/>
      <c r="M982" s="10"/>
      <c r="N982" s="12"/>
      <c r="O982" s="10"/>
      <c r="P982" s="10"/>
      <c r="Q982" s="5"/>
    </row>
    <row r="983" spans="1:17" ht="13">
      <c r="A983" s="10"/>
      <c r="B983" s="10"/>
      <c r="C983" s="10"/>
      <c r="D983" s="10"/>
      <c r="E983" s="10"/>
      <c r="F983" s="12"/>
      <c r="G983" s="19"/>
      <c r="H983" s="19"/>
      <c r="I983" s="13"/>
      <c r="J983" s="10"/>
      <c r="K983" s="10"/>
      <c r="L983" s="10"/>
      <c r="M983" s="10"/>
      <c r="N983" s="12"/>
      <c r="O983" s="10"/>
      <c r="P983" s="10"/>
      <c r="Q983" s="5"/>
    </row>
    <row r="984" spans="1:17" ht="13">
      <c r="A984" s="10"/>
      <c r="B984" s="10"/>
      <c r="C984" s="10"/>
      <c r="D984" s="10"/>
      <c r="E984" s="10"/>
      <c r="F984" s="12"/>
      <c r="G984" s="19"/>
      <c r="H984" s="19"/>
      <c r="I984" s="13"/>
      <c r="J984" s="10"/>
      <c r="K984" s="10"/>
      <c r="L984" s="10"/>
      <c r="M984" s="10"/>
      <c r="N984" s="12"/>
      <c r="O984" s="10"/>
      <c r="P984" s="10"/>
      <c r="Q984" s="5"/>
    </row>
    <row r="985" spans="1:17" ht="13">
      <c r="A985" s="10"/>
      <c r="B985" s="10"/>
      <c r="C985" s="10"/>
      <c r="D985" s="10"/>
      <c r="E985" s="10"/>
      <c r="F985" s="12"/>
      <c r="G985" s="19"/>
      <c r="H985" s="19"/>
      <c r="I985" s="13"/>
      <c r="J985" s="10"/>
      <c r="K985" s="10"/>
      <c r="L985" s="10"/>
      <c r="M985" s="10"/>
      <c r="N985" s="12"/>
      <c r="O985" s="10"/>
      <c r="P985" s="10"/>
      <c r="Q985" s="5"/>
    </row>
    <row r="986" spans="1:17" ht="13">
      <c r="A986" s="10"/>
      <c r="B986" s="10"/>
      <c r="C986" s="10"/>
      <c r="D986" s="10"/>
      <c r="E986" s="10"/>
      <c r="F986" s="12"/>
      <c r="G986" s="19"/>
      <c r="H986" s="19"/>
      <c r="I986" s="13"/>
      <c r="J986" s="10"/>
      <c r="K986" s="10"/>
      <c r="L986" s="10"/>
      <c r="M986" s="10"/>
      <c r="N986" s="12"/>
      <c r="O986" s="10"/>
      <c r="P986" s="10"/>
      <c r="Q986" s="5"/>
    </row>
    <row r="987" spans="1:17" ht="13">
      <c r="A987" s="10"/>
      <c r="B987" s="10"/>
      <c r="C987" s="10"/>
      <c r="D987" s="10"/>
      <c r="E987" s="10"/>
      <c r="F987" s="12"/>
      <c r="G987" s="19"/>
      <c r="H987" s="19"/>
      <c r="I987" s="13"/>
      <c r="J987" s="10"/>
      <c r="K987" s="10"/>
      <c r="L987" s="10"/>
      <c r="M987" s="10"/>
      <c r="N987" s="12"/>
      <c r="O987" s="10"/>
      <c r="P987" s="10"/>
      <c r="Q987" s="5"/>
    </row>
    <row r="988" spans="1:17" ht="13">
      <c r="A988" s="10"/>
      <c r="B988" s="10"/>
      <c r="C988" s="10"/>
      <c r="D988" s="10"/>
      <c r="E988" s="10"/>
      <c r="F988" s="12"/>
      <c r="G988" s="19"/>
      <c r="H988" s="19"/>
      <c r="I988" s="13"/>
      <c r="J988" s="10"/>
      <c r="K988" s="10"/>
      <c r="L988" s="10"/>
      <c r="M988" s="10"/>
      <c r="N988" s="12"/>
      <c r="O988" s="10"/>
      <c r="P988" s="10"/>
      <c r="Q988" s="5"/>
    </row>
    <row r="989" spans="1:17" ht="13">
      <c r="A989" s="10"/>
      <c r="B989" s="10"/>
      <c r="C989" s="10"/>
      <c r="D989" s="10"/>
      <c r="E989" s="10"/>
      <c r="F989" s="12"/>
      <c r="G989" s="19"/>
      <c r="H989" s="19"/>
      <c r="I989" s="13"/>
      <c r="J989" s="10"/>
      <c r="K989" s="10"/>
      <c r="L989" s="10"/>
      <c r="M989" s="10"/>
      <c r="N989" s="12"/>
      <c r="O989" s="10"/>
      <c r="P989" s="10"/>
      <c r="Q989" s="5"/>
    </row>
    <row r="990" spans="1:17" ht="13">
      <c r="A990" s="10"/>
      <c r="B990" s="10"/>
      <c r="C990" s="10"/>
      <c r="D990" s="10"/>
      <c r="E990" s="10"/>
      <c r="F990" s="12"/>
      <c r="G990" s="19"/>
      <c r="H990" s="19"/>
      <c r="I990" s="13"/>
      <c r="J990" s="10"/>
      <c r="K990" s="10"/>
      <c r="L990" s="10"/>
      <c r="M990" s="10"/>
      <c r="N990" s="12"/>
      <c r="O990" s="10"/>
      <c r="P990" s="10"/>
      <c r="Q990" s="5"/>
    </row>
    <row r="991" spans="1:17" ht="13">
      <c r="A991" s="10"/>
      <c r="B991" s="10"/>
      <c r="C991" s="10"/>
      <c r="D991" s="10"/>
      <c r="E991" s="10"/>
      <c r="F991" s="12"/>
      <c r="G991" s="19"/>
      <c r="H991" s="19"/>
      <c r="I991" s="13"/>
      <c r="J991" s="10"/>
      <c r="K991" s="10"/>
      <c r="L991" s="10"/>
      <c r="M991" s="10"/>
      <c r="N991" s="12"/>
      <c r="O991" s="10"/>
      <c r="P991" s="10"/>
      <c r="Q991" s="5"/>
    </row>
    <row r="992" spans="1:17" ht="13">
      <c r="A992" s="10"/>
      <c r="B992" s="10"/>
      <c r="C992" s="10"/>
      <c r="D992" s="10"/>
      <c r="E992" s="10"/>
      <c r="F992" s="12"/>
      <c r="G992" s="19"/>
      <c r="H992" s="19"/>
      <c r="I992" s="13"/>
      <c r="J992" s="10"/>
      <c r="K992" s="10"/>
      <c r="L992" s="10"/>
      <c r="M992" s="10"/>
      <c r="N992" s="12"/>
      <c r="O992" s="10"/>
      <c r="P992" s="10"/>
      <c r="Q992" s="5"/>
    </row>
    <row r="993" spans="1:17" ht="13">
      <c r="A993" s="10"/>
      <c r="B993" s="10"/>
      <c r="C993" s="10"/>
      <c r="D993" s="10"/>
      <c r="E993" s="10"/>
      <c r="F993" s="12"/>
      <c r="G993" s="19"/>
      <c r="H993" s="19"/>
      <c r="I993" s="13"/>
      <c r="J993" s="10"/>
      <c r="K993" s="10"/>
      <c r="L993" s="10"/>
      <c r="M993" s="10"/>
      <c r="N993" s="12"/>
      <c r="O993" s="10"/>
      <c r="P993" s="10"/>
      <c r="Q993" s="5"/>
    </row>
    <row r="994" spans="1:17" ht="13">
      <c r="A994" s="10"/>
      <c r="B994" s="10"/>
      <c r="C994" s="10"/>
      <c r="D994" s="10"/>
      <c r="E994" s="10"/>
      <c r="F994" s="12"/>
      <c r="G994" s="19"/>
      <c r="H994" s="19"/>
      <c r="I994" s="13"/>
      <c r="J994" s="10"/>
      <c r="K994" s="10"/>
      <c r="L994" s="10"/>
      <c r="M994" s="10"/>
      <c r="N994" s="12"/>
      <c r="O994" s="10"/>
      <c r="P994" s="10"/>
      <c r="Q994" s="5"/>
    </row>
    <row r="995" spans="1:17" ht="13">
      <c r="A995" s="10"/>
      <c r="B995" s="10"/>
      <c r="C995" s="10"/>
      <c r="D995" s="10"/>
      <c r="E995" s="10"/>
      <c r="F995" s="12"/>
      <c r="G995" s="19"/>
      <c r="H995" s="19"/>
      <c r="I995" s="13"/>
      <c r="J995" s="10"/>
      <c r="K995" s="10"/>
      <c r="L995" s="10"/>
      <c r="M995" s="10"/>
      <c r="N995" s="12"/>
      <c r="O995" s="10"/>
      <c r="P995" s="10"/>
      <c r="Q995" s="5"/>
    </row>
    <row r="996" spans="1:17" ht="13">
      <c r="A996" s="10"/>
      <c r="B996" s="10"/>
      <c r="C996" s="10"/>
      <c r="D996" s="10"/>
      <c r="E996" s="10"/>
      <c r="F996" s="12"/>
      <c r="G996" s="19"/>
      <c r="H996" s="19"/>
      <c r="I996" s="13"/>
      <c r="J996" s="10"/>
      <c r="K996" s="10"/>
      <c r="L996" s="10"/>
      <c r="M996" s="10"/>
      <c r="N996" s="12"/>
      <c r="O996" s="10"/>
      <c r="P996" s="10"/>
      <c r="Q996" s="5"/>
    </row>
    <row r="997" spans="1:17" ht="13">
      <c r="A997" s="10"/>
      <c r="B997" s="10"/>
      <c r="C997" s="10"/>
      <c r="D997" s="10"/>
      <c r="E997" s="10"/>
      <c r="F997" s="12"/>
      <c r="G997" s="19"/>
      <c r="H997" s="19"/>
      <c r="I997" s="13"/>
      <c r="J997" s="10"/>
      <c r="K997" s="10"/>
      <c r="L997" s="10"/>
      <c r="M997" s="10"/>
      <c r="N997" s="12"/>
      <c r="O997" s="10"/>
      <c r="P997" s="10"/>
      <c r="Q997" s="5"/>
    </row>
    <row r="998" spans="1:17" ht="13">
      <c r="A998" s="10"/>
      <c r="B998" s="10"/>
      <c r="C998" s="10"/>
      <c r="D998" s="10"/>
      <c r="E998" s="10"/>
      <c r="F998" s="12"/>
      <c r="G998" s="19"/>
      <c r="H998" s="19"/>
      <c r="I998" s="13"/>
      <c r="J998" s="10"/>
      <c r="K998" s="10"/>
      <c r="L998" s="10"/>
      <c r="M998" s="10"/>
      <c r="N998" s="12"/>
      <c r="O998" s="10"/>
      <c r="P998" s="10"/>
      <c r="Q998" s="5"/>
    </row>
    <row r="999" spans="1:17" ht="13">
      <c r="A999" s="10"/>
      <c r="B999" s="10"/>
      <c r="C999" s="10"/>
      <c r="D999" s="10"/>
      <c r="E999" s="10"/>
      <c r="F999" s="12"/>
      <c r="G999" s="19"/>
      <c r="H999" s="19"/>
      <c r="I999" s="13"/>
      <c r="J999" s="10"/>
      <c r="K999" s="10"/>
      <c r="L999" s="10"/>
      <c r="M999" s="10"/>
      <c r="N999" s="12"/>
      <c r="O999" s="10"/>
      <c r="P999" s="10"/>
      <c r="Q999" s="5"/>
    </row>
    <row r="1000" spans="1:17" ht="13">
      <c r="A1000" s="10"/>
      <c r="B1000" s="10"/>
      <c r="C1000" s="10"/>
      <c r="D1000" s="10"/>
      <c r="E1000" s="10"/>
      <c r="F1000" s="12"/>
      <c r="G1000" s="19"/>
      <c r="H1000" s="19"/>
      <c r="I1000" s="13"/>
      <c r="J1000" s="10"/>
      <c r="K1000" s="10"/>
      <c r="L1000" s="10"/>
      <c r="M1000" s="10"/>
      <c r="N1000" s="12"/>
      <c r="O1000" s="10"/>
      <c r="P1000" s="10"/>
      <c r="Q1000" s="5"/>
    </row>
    <row r="1001" spans="1:17" ht="13">
      <c r="A1001" s="10"/>
      <c r="B1001" s="10"/>
      <c r="C1001" s="10"/>
      <c r="D1001" s="10"/>
      <c r="E1001" s="10"/>
      <c r="F1001" s="12"/>
      <c r="G1001" s="19"/>
      <c r="H1001" s="19"/>
      <c r="I1001" s="13"/>
      <c r="J1001" s="10"/>
      <c r="K1001" s="10"/>
      <c r="L1001" s="10"/>
      <c r="M1001" s="10"/>
      <c r="N1001" s="12"/>
      <c r="O1001" s="10"/>
      <c r="P1001" s="10"/>
      <c r="Q1001" s="5"/>
    </row>
    <row r="1002" spans="1:17" ht="13">
      <c r="A1002" s="10"/>
      <c r="B1002" s="10"/>
      <c r="C1002" s="10"/>
      <c r="D1002" s="10"/>
      <c r="E1002" s="10"/>
      <c r="F1002" s="12"/>
      <c r="G1002" s="19"/>
      <c r="H1002" s="19"/>
      <c r="I1002" s="13"/>
      <c r="J1002" s="10"/>
      <c r="K1002" s="10"/>
      <c r="L1002" s="10"/>
      <c r="M1002" s="10"/>
      <c r="N1002" s="12"/>
      <c r="O1002" s="10"/>
      <c r="P1002" s="10"/>
      <c r="Q1002" s="5"/>
    </row>
    <row r="1003" spans="1:17" ht="13">
      <c r="F1003" s="15"/>
      <c r="I1003" s="16"/>
      <c r="N1003" s="15"/>
    </row>
    <row r="1004" spans="1:17" ht="13">
      <c r="B1004" s="16"/>
      <c r="C1004" s="16"/>
      <c r="D1004" s="16"/>
      <c r="E1004" s="16"/>
      <c r="F1004" s="15"/>
      <c r="G1004" s="21"/>
      <c r="H1004" s="21"/>
      <c r="I1004" s="16"/>
      <c r="N1004" s="15"/>
    </row>
    <row r="1005" spans="1:17" ht="13">
      <c r="B1005" s="16"/>
      <c r="C1005" s="16"/>
      <c r="D1005" s="16"/>
      <c r="E1005" s="16"/>
      <c r="F1005" s="15"/>
      <c r="G1005" s="21"/>
      <c r="H1005" s="21"/>
      <c r="I1005" s="16"/>
      <c r="N1005" s="15"/>
    </row>
    <row r="1006" spans="1:17" ht="13">
      <c r="B1006" s="16"/>
      <c r="C1006" s="16"/>
      <c r="D1006" s="16"/>
      <c r="E1006" s="16"/>
      <c r="F1006" s="15"/>
      <c r="G1006" s="21"/>
      <c r="H1006" s="21"/>
      <c r="I1006" s="16"/>
      <c r="N1006" s="15"/>
    </row>
    <row r="1007" spans="1:17" ht="13">
      <c r="B1007" s="16"/>
      <c r="C1007" s="16"/>
      <c r="D1007" s="16"/>
      <c r="E1007" s="16"/>
      <c r="F1007" s="15"/>
      <c r="G1007" s="21"/>
      <c r="H1007" s="21"/>
      <c r="I1007" s="16"/>
      <c r="N1007" s="15"/>
    </row>
    <row r="1008" spans="1:17" ht="13">
      <c r="B1008" s="16"/>
      <c r="C1008" s="16"/>
      <c r="D1008" s="16"/>
      <c r="E1008" s="16"/>
      <c r="F1008" s="15"/>
      <c r="G1008" s="21"/>
      <c r="H1008" s="21"/>
      <c r="I1008" s="16"/>
      <c r="N1008" s="15"/>
    </row>
    <row r="1009" spans="2:14" ht="13">
      <c r="B1009" s="16"/>
      <c r="C1009" s="16"/>
      <c r="D1009" s="16"/>
      <c r="E1009" s="16"/>
      <c r="F1009" s="15"/>
      <c r="G1009" s="21"/>
      <c r="H1009" s="21"/>
      <c r="I1009" s="16"/>
      <c r="N1009" s="15"/>
    </row>
    <row r="1010" spans="2:14" ht="13">
      <c r="B1010" s="16"/>
      <c r="C1010" s="16"/>
      <c r="D1010" s="16"/>
      <c r="E1010" s="16"/>
      <c r="F1010" s="15"/>
      <c r="G1010" s="21"/>
      <c r="H1010" s="21"/>
      <c r="I1010" s="16"/>
      <c r="N1010" s="15"/>
    </row>
    <row r="1011" spans="2:14" ht="13">
      <c r="B1011" s="16"/>
      <c r="C1011" s="16"/>
      <c r="D1011" s="16"/>
      <c r="E1011" s="16"/>
      <c r="F1011" s="15"/>
      <c r="G1011" s="21"/>
      <c r="H1011" s="21"/>
      <c r="I1011" s="16"/>
      <c r="N1011" s="15"/>
    </row>
    <row r="1012" spans="2:14" ht="13">
      <c r="B1012" s="16"/>
      <c r="C1012" s="16"/>
      <c r="D1012" s="16"/>
      <c r="E1012" s="16"/>
      <c r="F1012" s="15"/>
      <c r="G1012" s="21"/>
      <c r="H1012" s="21"/>
      <c r="I1012" s="16"/>
      <c r="N1012" s="15"/>
    </row>
    <row r="1013" spans="2:14" ht="13">
      <c r="B1013" s="16"/>
      <c r="C1013" s="16"/>
      <c r="D1013" s="16"/>
      <c r="E1013" s="16"/>
      <c r="F1013" s="15"/>
      <c r="G1013" s="21"/>
      <c r="H1013" s="21"/>
      <c r="I1013" s="16"/>
      <c r="N1013" s="15"/>
    </row>
    <row r="1014" spans="2:14" ht="13">
      <c r="B1014" s="16"/>
      <c r="C1014" s="16"/>
      <c r="D1014" s="16"/>
      <c r="E1014" s="16"/>
      <c r="F1014" s="15"/>
      <c r="G1014" s="21"/>
      <c r="H1014" s="21"/>
      <c r="I1014" s="16"/>
      <c r="N1014" s="15"/>
    </row>
    <row r="1015" spans="2:14" ht="13">
      <c r="B1015" s="16"/>
      <c r="C1015" s="16"/>
      <c r="D1015" s="16"/>
      <c r="E1015" s="16"/>
      <c r="F1015" s="15"/>
      <c r="G1015" s="21"/>
      <c r="H1015" s="21"/>
      <c r="I1015" s="16"/>
      <c r="N1015" s="15"/>
    </row>
    <row r="1016" spans="2:14" ht="13">
      <c r="B1016" s="16"/>
      <c r="C1016" s="16"/>
      <c r="D1016" s="16"/>
      <c r="E1016" s="16"/>
      <c r="F1016" s="15"/>
      <c r="G1016" s="21"/>
      <c r="H1016" s="21"/>
      <c r="I1016" s="16"/>
      <c r="N1016" s="15"/>
    </row>
    <row r="1017" spans="2:14" ht="13">
      <c r="B1017" s="16"/>
      <c r="C1017" s="16"/>
      <c r="D1017" s="16"/>
      <c r="E1017" s="16"/>
      <c r="F1017" s="15"/>
      <c r="G1017" s="21"/>
      <c r="H1017" s="21"/>
      <c r="I1017" s="16"/>
      <c r="N1017" s="15"/>
    </row>
    <row r="1018" spans="2:14" ht="13">
      <c r="B1018" s="16"/>
      <c r="C1018" s="16"/>
      <c r="D1018" s="16"/>
      <c r="E1018" s="16"/>
      <c r="F1018" s="15"/>
      <c r="G1018" s="21"/>
      <c r="H1018" s="21"/>
      <c r="I1018" s="16"/>
      <c r="N1018" s="15"/>
    </row>
    <row r="1019" spans="2:14" ht="13">
      <c r="B1019" s="16"/>
      <c r="C1019" s="16"/>
      <c r="D1019" s="16"/>
      <c r="E1019" s="16"/>
      <c r="F1019" s="15"/>
      <c r="G1019" s="21"/>
      <c r="H1019" s="21"/>
      <c r="I1019" s="16"/>
      <c r="N1019" s="15"/>
    </row>
    <row r="1020" spans="2:14" ht="13">
      <c r="B1020" s="16"/>
      <c r="C1020" s="16"/>
      <c r="D1020" s="16"/>
      <c r="E1020" s="16"/>
      <c r="F1020" s="15"/>
      <c r="G1020" s="21"/>
      <c r="H1020" s="21"/>
      <c r="I1020" s="16"/>
      <c r="N1020" s="15"/>
    </row>
    <row r="1021" spans="2:14" ht="13">
      <c r="B1021" s="16"/>
      <c r="C1021" s="16"/>
      <c r="D1021" s="16"/>
      <c r="E1021" s="16"/>
      <c r="F1021" s="15"/>
      <c r="G1021" s="21"/>
      <c r="H1021" s="21"/>
      <c r="I1021" s="16"/>
      <c r="N1021" s="15"/>
    </row>
    <row r="1022" spans="2:14" ht="13">
      <c r="B1022" s="16"/>
      <c r="C1022" s="16"/>
      <c r="D1022" s="16"/>
      <c r="E1022" s="16"/>
      <c r="F1022" s="15"/>
      <c r="G1022" s="21"/>
      <c r="H1022" s="21"/>
      <c r="I1022" s="16"/>
      <c r="N1022" s="15"/>
    </row>
    <row r="1023" spans="2:14" ht="13">
      <c r="B1023" s="16"/>
      <c r="C1023" s="16"/>
      <c r="D1023" s="16"/>
      <c r="E1023" s="16"/>
      <c r="F1023" s="15"/>
      <c r="G1023" s="21"/>
      <c r="H1023" s="21"/>
      <c r="I1023" s="16"/>
      <c r="N1023" s="15"/>
    </row>
    <row r="1024" spans="2:14" ht="13">
      <c r="B1024" s="16"/>
      <c r="C1024" s="16"/>
      <c r="D1024" s="16"/>
      <c r="E1024" s="16"/>
      <c r="F1024" s="15"/>
      <c r="G1024" s="21"/>
      <c r="H1024" s="21"/>
      <c r="I1024" s="16"/>
      <c r="N1024" s="15"/>
    </row>
    <row r="1025" spans="2:14" ht="13">
      <c r="B1025" s="16"/>
      <c r="C1025" s="16"/>
      <c r="D1025" s="16"/>
      <c r="E1025" s="16"/>
      <c r="F1025" s="15"/>
      <c r="G1025" s="21"/>
      <c r="H1025" s="21"/>
      <c r="I1025" s="16"/>
      <c r="N1025" s="15"/>
    </row>
    <row r="1026" spans="2:14" ht="13">
      <c r="B1026" s="16"/>
      <c r="C1026" s="16"/>
      <c r="D1026" s="16"/>
      <c r="E1026" s="16"/>
      <c r="F1026" s="15"/>
      <c r="G1026" s="21"/>
      <c r="H1026" s="21"/>
      <c r="I1026" s="16"/>
      <c r="N1026" s="15"/>
    </row>
    <row r="1027" spans="2:14" ht="13">
      <c r="B1027" s="16"/>
      <c r="C1027" s="16"/>
      <c r="D1027" s="16"/>
      <c r="E1027" s="16"/>
      <c r="F1027" s="15"/>
      <c r="G1027" s="21"/>
      <c r="H1027" s="21"/>
      <c r="I1027" s="16"/>
      <c r="N1027" s="15"/>
    </row>
    <row r="1028" spans="2:14" ht="13">
      <c r="B1028" s="16"/>
      <c r="C1028" s="16"/>
      <c r="D1028" s="16"/>
      <c r="E1028" s="16"/>
      <c r="F1028" s="15"/>
      <c r="G1028" s="21"/>
      <c r="H1028" s="21"/>
      <c r="I1028" s="16"/>
      <c r="N1028" s="15"/>
    </row>
    <row r="1029" spans="2:14" ht="13">
      <c r="B1029" s="16"/>
      <c r="C1029" s="16"/>
      <c r="D1029" s="16"/>
      <c r="E1029" s="16"/>
      <c r="F1029" s="15"/>
      <c r="G1029" s="21"/>
      <c r="H1029" s="21"/>
      <c r="I1029" s="16"/>
      <c r="N1029" s="15"/>
    </row>
    <row r="1030" spans="2:14" ht="13">
      <c r="B1030" s="16"/>
      <c r="C1030" s="16"/>
      <c r="D1030" s="16"/>
      <c r="E1030" s="16"/>
      <c r="F1030" s="15"/>
      <c r="G1030" s="21"/>
      <c r="H1030" s="21"/>
      <c r="I1030" s="16"/>
      <c r="N1030" s="15"/>
    </row>
    <row r="1031" spans="2:14" ht="13">
      <c r="B1031" s="16"/>
      <c r="C1031" s="16"/>
      <c r="D1031" s="16"/>
      <c r="E1031" s="16"/>
      <c r="F1031" s="15"/>
      <c r="G1031" s="21"/>
      <c r="H1031" s="21"/>
      <c r="I1031" s="16"/>
      <c r="N1031" s="15"/>
    </row>
    <row r="1032" spans="2:14" ht="13">
      <c r="B1032" s="16"/>
      <c r="C1032" s="16"/>
      <c r="D1032" s="16"/>
      <c r="E1032" s="16"/>
      <c r="F1032" s="15"/>
      <c r="G1032" s="21"/>
      <c r="H1032" s="21"/>
      <c r="I1032" s="16"/>
      <c r="N1032" s="15"/>
    </row>
    <row r="1033" spans="2:14" ht="13">
      <c r="B1033" s="16"/>
      <c r="C1033" s="16"/>
      <c r="D1033" s="16"/>
      <c r="E1033" s="16"/>
      <c r="F1033" s="15"/>
      <c r="G1033" s="21"/>
      <c r="H1033" s="21"/>
      <c r="I1033" s="16"/>
      <c r="N1033" s="15"/>
    </row>
    <row r="1034" spans="2:14" ht="13">
      <c r="B1034" s="16"/>
      <c r="C1034" s="16"/>
      <c r="D1034" s="16"/>
      <c r="E1034" s="16"/>
      <c r="F1034" s="15"/>
      <c r="G1034" s="21"/>
      <c r="H1034" s="21"/>
      <c r="I1034" s="16"/>
      <c r="N1034" s="15"/>
    </row>
    <row r="1035" spans="2:14" ht="13">
      <c r="B1035" s="16"/>
      <c r="C1035" s="16"/>
      <c r="D1035" s="16"/>
      <c r="E1035" s="16"/>
      <c r="F1035" s="15"/>
      <c r="G1035" s="21"/>
      <c r="H1035" s="21"/>
      <c r="I1035" s="16"/>
      <c r="N1035" s="15"/>
    </row>
    <row r="1036" spans="2:14" ht="13">
      <c r="B1036" s="16"/>
      <c r="C1036" s="16"/>
      <c r="D1036" s="16"/>
      <c r="E1036" s="16"/>
      <c r="F1036" s="15"/>
      <c r="G1036" s="21"/>
      <c r="H1036" s="21"/>
      <c r="I1036" s="16"/>
      <c r="N1036" s="15"/>
    </row>
    <row r="1037" spans="2:14" ht="13">
      <c r="B1037" s="16"/>
      <c r="C1037" s="16"/>
      <c r="D1037" s="16"/>
      <c r="E1037" s="16"/>
      <c r="F1037" s="15"/>
      <c r="G1037" s="21"/>
      <c r="H1037" s="21"/>
      <c r="I1037" s="16"/>
      <c r="N1037" s="15"/>
    </row>
    <row r="1038" spans="2:14" ht="13">
      <c r="B1038" s="16"/>
      <c r="C1038" s="16"/>
      <c r="D1038" s="16"/>
      <c r="E1038" s="16"/>
      <c r="F1038" s="15"/>
      <c r="G1038" s="21"/>
      <c r="H1038" s="21"/>
      <c r="I1038" s="16"/>
      <c r="N1038" s="15"/>
    </row>
    <row r="1039" spans="2:14" ht="13">
      <c r="B1039" s="16"/>
      <c r="C1039" s="16"/>
      <c r="D1039" s="16"/>
      <c r="E1039" s="16"/>
      <c r="F1039" s="15"/>
      <c r="G1039" s="21"/>
      <c r="H1039" s="21"/>
      <c r="I1039" s="16"/>
      <c r="N1039" s="15"/>
    </row>
    <row r="1040" spans="2:14" ht="13">
      <c r="B1040" s="16"/>
      <c r="C1040" s="16"/>
      <c r="D1040" s="16"/>
      <c r="E1040" s="16"/>
      <c r="F1040" s="15"/>
      <c r="G1040" s="21"/>
      <c r="H1040" s="21"/>
      <c r="I1040" s="16"/>
      <c r="N1040" s="15"/>
    </row>
    <row r="1041" spans="2:14" ht="13">
      <c r="B1041" s="16"/>
      <c r="C1041" s="16"/>
      <c r="D1041" s="16"/>
      <c r="E1041" s="16"/>
      <c r="F1041" s="15"/>
      <c r="G1041" s="21"/>
      <c r="H1041" s="21"/>
      <c r="I1041" s="16"/>
      <c r="N1041" s="15"/>
    </row>
    <row r="1042" spans="2:14" ht="13">
      <c r="B1042" s="16"/>
      <c r="C1042" s="16"/>
      <c r="D1042" s="16"/>
      <c r="E1042" s="16"/>
      <c r="F1042" s="15"/>
      <c r="G1042" s="21"/>
      <c r="H1042" s="21"/>
      <c r="I1042" s="16"/>
      <c r="N1042" s="15"/>
    </row>
    <row r="1043" spans="2:14" ht="13">
      <c r="B1043" s="16"/>
      <c r="C1043" s="16"/>
      <c r="D1043" s="16"/>
      <c r="E1043" s="16"/>
      <c r="F1043" s="15"/>
      <c r="G1043" s="21"/>
      <c r="H1043" s="21"/>
      <c r="I1043" s="16"/>
      <c r="N1043" s="15"/>
    </row>
    <row r="1044" spans="2:14" ht="13">
      <c r="B1044" s="16"/>
      <c r="C1044" s="16"/>
      <c r="D1044" s="16"/>
      <c r="E1044" s="16"/>
      <c r="F1044" s="15"/>
      <c r="G1044" s="21"/>
      <c r="H1044" s="21"/>
      <c r="I1044" s="16"/>
      <c r="N1044" s="15"/>
    </row>
    <row r="1045" spans="2:14" ht="13">
      <c r="B1045" s="16"/>
      <c r="C1045" s="16"/>
      <c r="D1045" s="16"/>
      <c r="E1045" s="16"/>
      <c r="F1045" s="15"/>
      <c r="G1045" s="21"/>
      <c r="H1045" s="21"/>
      <c r="I1045" s="16"/>
      <c r="N1045" s="15"/>
    </row>
    <row r="1046" spans="2:14" ht="13">
      <c r="B1046" s="16"/>
      <c r="C1046" s="16"/>
      <c r="D1046" s="16"/>
      <c r="E1046" s="16"/>
      <c r="F1046" s="15"/>
      <c r="G1046" s="21"/>
      <c r="H1046" s="21"/>
      <c r="I1046" s="16"/>
      <c r="N1046" s="15"/>
    </row>
    <row r="1047" spans="2:14" ht="13">
      <c r="B1047" s="16"/>
      <c r="C1047" s="16"/>
      <c r="D1047" s="16"/>
      <c r="E1047" s="16"/>
      <c r="F1047" s="15"/>
      <c r="G1047" s="21"/>
      <c r="H1047" s="21"/>
      <c r="I1047" s="16"/>
      <c r="N1047" s="15"/>
    </row>
    <row r="1048" spans="2:14" ht="13">
      <c r="B1048" s="16"/>
      <c r="C1048" s="16"/>
      <c r="D1048" s="16"/>
      <c r="E1048" s="16"/>
      <c r="F1048" s="15"/>
      <c r="G1048" s="21"/>
      <c r="H1048" s="21"/>
      <c r="I1048" s="16"/>
      <c r="N1048" s="15"/>
    </row>
    <row r="1049" spans="2:14" ht="13">
      <c r="B1049" s="16"/>
      <c r="C1049" s="16"/>
      <c r="D1049" s="16"/>
      <c r="E1049" s="16"/>
      <c r="F1049" s="15"/>
      <c r="G1049" s="21"/>
      <c r="H1049" s="21"/>
      <c r="I1049" s="16"/>
      <c r="N1049" s="15"/>
    </row>
    <row r="1050" spans="2:14" ht="13">
      <c r="B1050" s="16"/>
      <c r="C1050" s="16"/>
      <c r="D1050" s="16"/>
      <c r="E1050" s="16"/>
      <c r="F1050" s="15"/>
      <c r="G1050" s="21"/>
      <c r="H1050" s="21"/>
      <c r="I1050" s="16"/>
      <c r="N1050" s="15"/>
    </row>
    <row r="1051" spans="2:14" ht="13">
      <c r="B1051" s="16"/>
      <c r="C1051" s="16"/>
      <c r="D1051" s="16"/>
      <c r="E1051" s="16"/>
      <c r="F1051" s="15"/>
      <c r="G1051" s="21"/>
      <c r="H1051" s="21"/>
      <c r="I1051" s="16"/>
      <c r="N1051" s="15"/>
    </row>
    <row r="1052" spans="2:14" ht="13">
      <c r="B1052" s="16"/>
      <c r="C1052" s="16"/>
      <c r="D1052" s="16"/>
      <c r="E1052" s="16"/>
      <c r="F1052" s="15"/>
      <c r="G1052" s="21"/>
      <c r="H1052" s="21"/>
      <c r="I1052" s="16"/>
      <c r="N1052" s="15"/>
    </row>
    <row r="1053" spans="2:14" ht="13">
      <c r="B1053" s="16"/>
      <c r="C1053" s="16"/>
      <c r="D1053" s="16"/>
      <c r="E1053" s="16"/>
      <c r="F1053" s="15"/>
      <c r="G1053" s="21"/>
      <c r="H1053" s="21"/>
      <c r="I1053" s="16"/>
      <c r="N1053" s="15"/>
    </row>
    <row r="1054" spans="2:14" ht="13">
      <c r="B1054" s="16"/>
      <c r="C1054" s="16"/>
      <c r="D1054" s="16"/>
      <c r="E1054" s="16"/>
      <c r="F1054" s="15"/>
      <c r="G1054" s="21"/>
      <c r="H1054" s="21"/>
      <c r="I1054" s="16"/>
      <c r="N1054" s="15"/>
    </row>
    <row r="1055" spans="2:14" ht="13">
      <c r="B1055" s="16"/>
      <c r="C1055" s="16"/>
      <c r="D1055" s="16"/>
      <c r="E1055" s="16"/>
      <c r="F1055" s="15"/>
      <c r="G1055" s="21"/>
      <c r="H1055" s="21"/>
      <c r="I1055" s="16"/>
      <c r="N1055" s="15"/>
    </row>
    <row r="1056" spans="2:14" ht="13">
      <c r="B1056" s="16"/>
      <c r="C1056" s="16"/>
      <c r="D1056" s="16"/>
      <c r="E1056" s="16"/>
      <c r="F1056" s="15"/>
      <c r="G1056" s="21"/>
      <c r="H1056" s="21"/>
      <c r="I1056" s="16"/>
      <c r="N1056" s="15"/>
    </row>
    <row r="1057" spans="2:14" ht="13">
      <c r="B1057" s="16"/>
      <c r="C1057" s="16"/>
      <c r="D1057" s="16"/>
      <c r="E1057" s="16"/>
      <c r="F1057" s="15"/>
      <c r="G1057" s="21"/>
      <c r="H1057" s="21"/>
      <c r="I1057" s="16"/>
      <c r="N1057" s="15"/>
    </row>
    <row r="1058" spans="2:14" ht="13">
      <c r="B1058" s="16"/>
      <c r="C1058" s="16"/>
      <c r="D1058" s="16"/>
      <c r="E1058" s="16"/>
      <c r="F1058" s="15"/>
      <c r="G1058" s="21"/>
      <c r="H1058" s="21"/>
      <c r="I1058" s="16"/>
      <c r="N1058" s="15"/>
    </row>
    <row r="1059" spans="2:14" ht="13">
      <c r="B1059" s="16"/>
      <c r="C1059" s="16"/>
      <c r="D1059" s="16"/>
      <c r="E1059" s="16"/>
      <c r="F1059" s="15"/>
      <c r="G1059" s="21"/>
      <c r="H1059" s="21"/>
      <c r="I1059" s="16"/>
      <c r="N1059" s="15"/>
    </row>
    <row r="1060" spans="2:14" ht="13">
      <c r="B1060" s="16"/>
      <c r="C1060" s="16"/>
      <c r="D1060" s="16"/>
      <c r="E1060" s="16"/>
      <c r="F1060" s="15"/>
      <c r="G1060" s="21"/>
      <c r="H1060" s="21"/>
      <c r="I1060" s="16"/>
      <c r="N1060" s="15"/>
    </row>
    <row r="1061" spans="2:14" ht="13">
      <c r="B1061" s="16"/>
      <c r="C1061" s="16"/>
      <c r="D1061" s="16"/>
      <c r="E1061" s="16"/>
      <c r="F1061" s="15"/>
      <c r="G1061" s="21"/>
      <c r="H1061" s="21"/>
      <c r="I1061" s="16"/>
      <c r="N1061" s="15"/>
    </row>
    <row r="1062" spans="2:14" ht="13">
      <c r="B1062" s="16"/>
      <c r="C1062" s="16"/>
      <c r="D1062" s="16"/>
      <c r="E1062" s="16"/>
      <c r="F1062" s="15"/>
      <c r="G1062" s="21"/>
      <c r="H1062" s="21"/>
      <c r="I1062" s="16"/>
      <c r="N1062" s="15"/>
    </row>
    <row r="1063" spans="2:14" ht="13">
      <c r="B1063" s="16"/>
      <c r="C1063" s="16"/>
      <c r="D1063" s="16"/>
      <c r="E1063" s="16"/>
      <c r="F1063" s="15"/>
      <c r="G1063" s="21"/>
      <c r="H1063" s="21"/>
      <c r="I1063" s="16"/>
      <c r="N1063" s="15"/>
    </row>
    <row r="1064" spans="2:14" ht="13">
      <c r="B1064" s="16"/>
      <c r="C1064" s="16"/>
      <c r="D1064" s="16"/>
      <c r="E1064" s="16"/>
      <c r="F1064" s="15"/>
      <c r="G1064" s="21"/>
      <c r="H1064" s="21"/>
      <c r="I1064" s="16"/>
      <c r="N1064" s="15"/>
    </row>
    <row r="1065" spans="2:14" ht="13">
      <c r="B1065" s="16"/>
      <c r="C1065" s="16"/>
      <c r="D1065" s="16"/>
      <c r="E1065" s="16"/>
      <c r="F1065" s="15"/>
      <c r="G1065" s="21"/>
      <c r="H1065" s="21"/>
      <c r="I1065" s="16"/>
      <c r="N1065" s="15"/>
    </row>
    <row r="1066" spans="2:14" ht="13">
      <c r="B1066" s="16"/>
      <c r="C1066" s="16"/>
      <c r="D1066" s="16"/>
      <c r="E1066" s="16"/>
      <c r="F1066" s="15"/>
      <c r="G1066" s="21"/>
      <c r="H1066" s="21"/>
      <c r="I1066" s="16"/>
      <c r="N1066" s="15"/>
    </row>
    <row r="1067" spans="2:14" ht="13">
      <c r="B1067" s="16"/>
      <c r="C1067" s="16"/>
      <c r="D1067" s="16"/>
      <c r="E1067" s="16"/>
      <c r="F1067" s="15"/>
      <c r="G1067" s="21"/>
      <c r="H1067" s="21"/>
      <c r="I1067" s="16"/>
      <c r="N1067" s="15"/>
    </row>
    <row r="1068" spans="2:14" ht="13">
      <c r="B1068" s="16"/>
      <c r="C1068" s="16"/>
      <c r="D1068" s="16"/>
      <c r="E1068" s="16"/>
      <c r="F1068" s="15"/>
      <c r="G1068" s="21"/>
      <c r="H1068" s="21"/>
      <c r="I1068" s="16"/>
      <c r="N1068" s="15"/>
    </row>
    <row r="1069" spans="2:14" ht="13">
      <c r="B1069" s="16"/>
      <c r="C1069" s="16"/>
      <c r="D1069" s="16"/>
      <c r="E1069" s="16"/>
      <c r="F1069" s="15"/>
      <c r="G1069" s="21"/>
      <c r="H1069" s="21"/>
      <c r="I1069" s="16"/>
      <c r="N1069" s="15"/>
    </row>
    <row r="1070" spans="2:14" ht="13">
      <c r="B1070" s="16"/>
      <c r="C1070" s="16"/>
      <c r="D1070" s="16"/>
      <c r="E1070" s="16"/>
      <c r="F1070" s="15"/>
      <c r="G1070" s="21"/>
      <c r="H1070" s="21"/>
      <c r="I1070" s="16"/>
      <c r="N1070" s="15"/>
    </row>
    <row r="1071" spans="2:14" ht="13">
      <c r="B1071" s="16"/>
      <c r="C1071" s="16"/>
      <c r="D1071" s="16"/>
      <c r="E1071" s="16"/>
      <c r="F1071" s="15"/>
      <c r="G1071" s="21"/>
      <c r="H1071" s="21"/>
      <c r="I1071" s="16"/>
      <c r="N1071" s="15"/>
    </row>
    <row r="1072" spans="2:14" ht="13">
      <c r="B1072" s="16"/>
      <c r="C1072" s="16"/>
      <c r="D1072" s="16"/>
      <c r="E1072" s="16"/>
      <c r="F1072" s="15"/>
      <c r="G1072" s="21"/>
      <c r="H1072" s="21"/>
      <c r="I1072" s="16"/>
      <c r="N1072" s="15"/>
    </row>
    <row r="1073" spans="2:14" ht="13">
      <c r="B1073" s="16"/>
      <c r="C1073" s="16"/>
      <c r="D1073" s="16"/>
      <c r="E1073" s="16"/>
      <c r="F1073" s="15"/>
      <c r="G1073" s="21"/>
      <c r="H1073" s="21"/>
      <c r="I1073" s="16"/>
      <c r="N1073" s="15"/>
    </row>
    <row r="1074" spans="2:14" ht="13">
      <c r="B1074" s="16"/>
      <c r="C1074" s="16"/>
      <c r="D1074" s="16"/>
      <c r="E1074" s="16"/>
      <c r="F1074" s="15"/>
      <c r="G1074" s="21"/>
      <c r="H1074" s="21"/>
      <c r="I1074" s="16"/>
      <c r="N1074" s="15"/>
    </row>
    <row r="1075" spans="2:14" ht="13">
      <c r="B1075" s="16"/>
      <c r="C1075" s="16"/>
      <c r="D1075" s="16"/>
      <c r="E1075" s="16"/>
      <c r="F1075" s="15"/>
      <c r="G1075" s="21"/>
      <c r="H1075" s="21"/>
      <c r="I1075" s="16"/>
      <c r="N1075" s="15"/>
    </row>
    <row r="1076" spans="2:14" ht="13">
      <c r="B1076" s="16"/>
      <c r="C1076" s="16"/>
      <c r="D1076" s="16"/>
      <c r="E1076" s="16"/>
      <c r="F1076" s="15"/>
      <c r="G1076" s="21"/>
      <c r="H1076" s="21"/>
      <c r="I1076" s="16"/>
      <c r="N1076" s="15"/>
    </row>
    <row r="1077" spans="2:14" ht="13">
      <c r="B1077" s="16"/>
      <c r="C1077" s="16"/>
      <c r="D1077" s="16"/>
      <c r="E1077" s="16"/>
      <c r="F1077" s="15"/>
      <c r="G1077" s="21"/>
      <c r="H1077" s="21"/>
      <c r="I1077" s="16"/>
      <c r="N1077" s="15"/>
    </row>
    <row r="1078" spans="2:14" ht="13">
      <c r="B1078" s="16"/>
      <c r="C1078" s="16"/>
      <c r="D1078" s="16"/>
      <c r="E1078" s="16"/>
      <c r="F1078" s="15"/>
      <c r="G1078" s="21"/>
      <c r="H1078" s="21"/>
      <c r="I1078" s="16"/>
      <c r="N1078" s="15"/>
    </row>
    <row r="1079" spans="2:14" ht="13">
      <c r="B1079" s="16"/>
      <c r="C1079" s="16"/>
      <c r="D1079" s="16"/>
      <c r="E1079" s="16"/>
      <c r="F1079" s="15"/>
      <c r="G1079" s="21"/>
      <c r="H1079" s="21"/>
      <c r="I1079" s="16"/>
      <c r="N1079" s="15"/>
    </row>
    <row r="1080" spans="2:14" ht="13">
      <c r="B1080" s="16"/>
      <c r="C1080" s="16"/>
      <c r="D1080" s="16"/>
      <c r="E1080" s="16"/>
      <c r="F1080" s="15"/>
      <c r="G1080" s="21"/>
      <c r="H1080" s="21"/>
      <c r="I1080" s="16"/>
      <c r="N1080" s="15"/>
    </row>
    <row r="1081" spans="2:14" ht="13">
      <c r="B1081" s="16"/>
      <c r="C1081" s="16"/>
      <c r="D1081" s="16"/>
      <c r="E1081" s="16"/>
      <c r="F1081" s="15"/>
      <c r="G1081" s="21"/>
      <c r="H1081" s="21"/>
      <c r="I1081" s="16"/>
      <c r="N1081" s="15"/>
    </row>
    <row r="1082" spans="2:14" ht="13">
      <c r="B1082" s="16"/>
      <c r="C1082" s="16"/>
      <c r="D1082" s="16"/>
      <c r="E1082" s="16"/>
      <c r="F1082" s="15"/>
      <c r="G1082" s="21"/>
      <c r="H1082" s="21"/>
      <c r="I1082" s="16"/>
      <c r="N1082" s="15"/>
    </row>
    <row r="1083" spans="2:14" ht="13">
      <c r="B1083" s="16"/>
      <c r="C1083" s="16"/>
      <c r="D1083" s="16"/>
      <c r="E1083" s="16"/>
      <c r="F1083" s="15"/>
      <c r="G1083" s="21"/>
      <c r="H1083" s="21"/>
      <c r="I1083" s="16"/>
      <c r="N1083" s="15"/>
    </row>
    <row r="1084" spans="2:14" ht="13">
      <c r="B1084" s="16"/>
      <c r="C1084" s="16"/>
      <c r="D1084" s="16"/>
      <c r="E1084" s="16"/>
      <c r="F1084" s="15"/>
      <c r="G1084" s="21"/>
      <c r="H1084" s="21"/>
      <c r="I1084" s="16"/>
      <c r="N1084" s="15"/>
    </row>
    <row r="1085" spans="2:14" ht="13">
      <c r="B1085" s="16"/>
      <c r="C1085" s="16"/>
      <c r="D1085" s="16"/>
      <c r="E1085" s="16"/>
      <c r="F1085" s="15"/>
      <c r="G1085" s="21"/>
      <c r="H1085" s="21"/>
      <c r="I1085" s="16"/>
      <c r="N1085" s="15"/>
    </row>
    <row r="1086" spans="2:14" ht="13">
      <c r="B1086" s="16"/>
      <c r="C1086" s="16"/>
      <c r="D1086" s="16"/>
      <c r="E1086" s="16"/>
      <c r="F1086" s="15"/>
      <c r="G1086" s="21"/>
      <c r="H1086" s="21"/>
      <c r="I1086" s="16"/>
      <c r="N1086" s="15"/>
    </row>
    <row r="1087" spans="2:14" ht="13">
      <c r="B1087" s="16"/>
      <c r="C1087" s="16"/>
      <c r="D1087" s="16"/>
      <c r="E1087" s="16"/>
      <c r="F1087" s="15"/>
      <c r="G1087" s="21"/>
      <c r="H1087" s="21"/>
      <c r="I1087" s="16"/>
      <c r="N1087" s="15"/>
    </row>
    <row r="1088" spans="2:14" ht="13">
      <c r="B1088" s="16"/>
      <c r="C1088" s="16"/>
      <c r="D1088" s="16"/>
      <c r="E1088" s="16"/>
      <c r="F1088" s="15"/>
      <c r="G1088" s="21"/>
      <c r="H1088" s="21"/>
      <c r="I1088" s="16"/>
      <c r="N1088" s="15"/>
    </row>
    <row r="1089" spans="2:14" ht="13">
      <c r="B1089" s="16"/>
      <c r="C1089" s="16"/>
      <c r="D1089" s="16"/>
      <c r="E1089" s="16"/>
      <c r="F1089" s="15"/>
      <c r="G1089" s="21"/>
      <c r="H1089" s="21"/>
      <c r="I1089" s="16"/>
      <c r="N1089" s="15"/>
    </row>
    <row r="1090" spans="2:14" ht="13">
      <c r="B1090" s="16"/>
      <c r="C1090" s="16"/>
      <c r="D1090" s="16"/>
      <c r="E1090" s="16"/>
      <c r="F1090" s="15"/>
      <c r="G1090" s="21"/>
      <c r="H1090" s="21"/>
      <c r="I1090" s="16"/>
      <c r="N1090" s="15"/>
    </row>
    <row r="1091" spans="2:14" ht="13">
      <c r="B1091" s="16"/>
      <c r="C1091" s="16"/>
      <c r="D1091" s="16"/>
      <c r="E1091" s="16"/>
      <c r="F1091" s="15"/>
      <c r="G1091" s="21"/>
      <c r="H1091" s="21"/>
      <c r="I1091" s="16"/>
      <c r="N1091" s="15"/>
    </row>
    <row r="1092" spans="2:14" ht="13">
      <c r="B1092" s="16"/>
      <c r="C1092" s="16"/>
      <c r="D1092" s="16"/>
      <c r="E1092" s="16"/>
      <c r="F1092" s="15"/>
      <c r="G1092" s="21"/>
      <c r="H1092" s="21"/>
      <c r="I1092" s="16"/>
      <c r="N1092" s="15"/>
    </row>
    <row r="1093" spans="2:14" ht="13">
      <c r="B1093" s="16"/>
      <c r="C1093" s="16"/>
      <c r="D1093" s="16"/>
      <c r="E1093" s="16"/>
      <c r="F1093" s="15"/>
      <c r="G1093" s="21"/>
      <c r="H1093" s="21"/>
      <c r="I1093" s="16"/>
      <c r="N1093" s="15"/>
    </row>
    <row r="1094" spans="2:14" ht="13">
      <c r="B1094" s="16"/>
      <c r="C1094" s="16"/>
      <c r="D1094" s="16"/>
      <c r="E1094" s="16"/>
      <c r="F1094" s="15"/>
      <c r="G1094" s="21"/>
      <c r="H1094" s="21"/>
      <c r="I1094" s="16"/>
      <c r="N1094" s="15"/>
    </row>
    <row r="1095" spans="2:14" ht="13">
      <c r="B1095" s="16"/>
      <c r="C1095" s="16"/>
      <c r="D1095" s="16"/>
      <c r="E1095" s="16"/>
      <c r="F1095" s="15"/>
      <c r="G1095" s="21"/>
      <c r="H1095" s="21"/>
      <c r="I1095" s="16"/>
      <c r="N1095" s="15"/>
    </row>
    <row r="1096" spans="2:14" ht="13">
      <c r="B1096" s="16"/>
      <c r="C1096" s="16"/>
      <c r="D1096" s="16"/>
      <c r="E1096" s="16"/>
      <c r="F1096" s="15"/>
      <c r="G1096" s="21"/>
      <c r="H1096" s="21"/>
      <c r="I1096" s="16"/>
      <c r="N1096" s="15"/>
    </row>
    <row r="1097" spans="2:14" ht="13">
      <c r="B1097" s="16"/>
      <c r="C1097" s="16"/>
      <c r="D1097" s="16"/>
      <c r="E1097" s="16"/>
      <c r="F1097" s="15"/>
      <c r="G1097" s="21"/>
      <c r="H1097" s="21"/>
      <c r="I1097" s="16"/>
      <c r="N1097" s="15"/>
    </row>
    <row r="1098" spans="2:14" ht="13">
      <c r="B1098" s="16"/>
      <c r="C1098" s="16"/>
      <c r="D1098" s="16"/>
      <c r="E1098" s="16"/>
      <c r="F1098" s="15"/>
      <c r="G1098" s="21"/>
      <c r="H1098" s="21"/>
      <c r="I1098" s="16"/>
      <c r="N1098" s="15"/>
    </row>
    <row r="1099" spans="2:14" ht="13">
      <c r="B1099" s="16"/>
      <c r="C1099" s="16"/>
      <c r="D1099" s="16"/>
      <c r="E1099" s="16"/>
      <c r="F1099" s="15"/>
      <c r="G1099" s="21"/>
      <c r="H1099" s="21"/>
      <c r="I1099" s="16"/>
      <c r="N1099" s="15"/>
    </row>
    <row r="1100" spans="2:14" ht="13">
      <c r="B1100" s="16"/>
      <c r="C1100" s="16"/>
      <c r="D1100" s="16"/>
      <c r="E1100" s="16"/>
      <c r="F1100" s="15"/>
      <c r="G1100" s="21"/>
      <c r="H1100" s="21"/>
      <c r="I1100" s="16"/>
      <c r="N1100" s="15"/>
    </row>
    <row r="1101" spans="2:14" ht="13">
      <c r="B1101" s="16"/>
      <c r="C1101" s="16"/>
      <c r="D1101" s="16"/>
      <c r="E1101" s="16"/>
      <c r="F1101" s="15"/>
      <c r="G1101" s="21"/>
      <c r="H1101" s="21"/>
      <c r="I1101" s="16"/>
      <c r="N1101" s="15"/>
    </row>
    <row r="1102" spans="2:14" ht="13">
      <c r="B1102" s="16"/>
      <c r="C1102" s="16"/>
      <c r="D1102" s="16"/>
      <c r="E1102" s="16"/>
      <c r="F1102" s="15"/>
      <c r="G1102" s="21"/>
      <c r="H1102" s="21"/>
      <c r="I1102" s="16"/>
      <c r="N1102" s="15"/>
    </row>
    <row r="1103" spans="2:14" ht="13">
      <c r="B1103" s="16"/>
      <c r="C1103" s="16"/>
      <c r="D1103" s="16"/>
      <c r="E1103" s="16"/>
      <c r="F1103" s="15"/>
      <c r="G1103" s="21"/>
      <c r="H1103" s="21"/>
      <c r="I1103" s="16"/>
      <c r="N1103" s="15"/>
    </row>
    <row r="1104" spans="2:14" ht="13">
      <c r="B1104" s="16"/>
      <c r="C1104" s="16"/>
      <c r="D1104" s="16"/>
      <c r="E1104" s="16"/>
      <c r="F1104" s="15"/>
      <c r="G1104" s="21"/>
      <c r="H1104" s="21"/>
      <c r="I1104" s="16"/>
      <c r="N1104" s="15"/>
    </row>
    <row r="1105" spans="2:14" ht="13">
      <c r="B1105" s="16"/>
      <c r="C1105" s="16"/>
      <c r="D1105" s="16"/>
      <c r="E1105" s="16"/>
      <c r="F1105" s="15"/>
      <c r="G1105" s="21"/>
      <c r="H1105" s="21"/>
      <c r="I1105" s="16"/>
      <c r="N1105" s="15"/>
    </row>
    <row r="1106" spans="2:14" ht="13">
      <c r="B1106" s="16"/>
      <c r="C1106" s="16"/>
      <c r="D1106" s="16"/>
      <c r="E1106" s="16"/>
      <c r="F1106" s="15"/>
      <c r="G1106" s="21"/>
      <c r="H1106" s="21"/>
      <c r="I1106" s="16"/>
      <c r="N1106" s="15"/>
    </row>
    <row r="1107" spans="2:14" ht="13">
      <c r="B1107" s="16"/>
      <c r="C1107" s="16"/>
      <c r="D1107" s="16"/>
      <c r="E1107" s="16"/>
      <c r="F1107" s="15"/>
      <c r="G1107" s="21"/>
      <c r="H1107" s="21"/>
      <c r="I1107" s="16"/>
      <c r="N1107" s="15"/>
    </row>
    <row r="1108" spans="2:14" ht="13">
      <c r="B1108" s="16"/>
      <c r="C1108" s="16"/>
      <c r="D1108" s="16"/>
      <c r="E1108" s="16"/>
      <c r="F1108" s="15"/>
      <c r="G1108" s="21"/>
      <c r="H1108" s="21"/>
      <c r="I1108" s="16"/>
      <c r="N1108" s="15"/>
    </row>
    <row r="1109" spans="2:14" ht="13">
      <c r="B1109" s="16"/>
      <c r="C1109" s="16"/>
      <c r="D1109" s="16"/>
      <c r="E1109" s="16"/>
      <c r="F1109" s="15"/>
      <c r="G1109" s="21"/>
      <c r="H1109" s="21"/>
      <c r="I1109" s="16"/>
      <c r="N1109" s="15"/>
    </row>
    <row r="1110" spans="2:14" ht="13">
      <c r="B1110" s="16"/>
      <c r="C1110" s="16"/>
      <c r="D1110" s="16"/>
      <c r="E1110" s="16"/>
      <c r="F1110" s="15"/>
      <c r="G1110" s="21"/>
      <c r="H1110" s="21"/>
      <c r="I1110" s="16"/>
      <c r="N1110" s="15"/>
    </row>
    <row r="1111" spans="2:14" ht="13">
      <c r="B1111" s="16"/>
      <c r="C1111" s="16"/>
      <c r="D1111" s="16"/>
      <c r="E1111" s="16"/>
      <c r="F1111" s="15"/>
      <c r="G1111" s="21"/>
      <c r="H1111" s="21"/>
      <c r="I1111" s="16"/>
      <c r="N1111" s="15"/>
    </row>
    <row r="1112" spans="2:14" ht="13">
      <c r="B1112" s="16"/>
      <c r="C1112" s="16"/>
      <c r="D1112" s="16"/>
      <c r="E1112" s="16"/>
      <c r="F1112" s="15"/>
      <c r="G1112" s="21"/>
      <c r="H1112" s="21"/>
      <c r="I1112" s="16"/>
      <c r="N1112" s="15"/>
    </row>
    <row r="1113" spans="2:14" ht="13">
      <c r="B1113" s="16"/>
      <c r="C1113" s="16"/>
      <c r="D1113" s="16"/>
      <c r="E1113" s="16"/>
      <c r="F1113" s="15"/>
      <c r="G1113" s="21"/>
      <c r="H1113" s="21"/>
      <c r="I1113" s="16"/>
      <c r="N1113" s="15"/>
    </row>
    <row r="1114" spans="2:14" ht="13">
      <c r="B1114" s="16"/>
      <c r="C1114" s="16"/>
      <c r="D1114" s="16"/>
      <c r="E1114" s="16"/>
      <c r="F1114" s="15"/>
      <c r="G1114" s="21"/>
      <c r="H1114" s="21"/>
      <c r="I1114" s="16"/>
      <c r="N1114" s="15"/>
    </row>
    <row r="1115" spans="2:14" ht="13">
      <c r="B1115" s="16"/>
      <c r="C1115" s="16"/>
      <c r="D1115" s="16"/>
      <c r="E1115" s="16"/>
      <c r="F1115" s="15"/>
      <c r="G1115" s="21"/>
      <c r="H1115" s="21"/>
      <c r="I1115" s="16"/>
      <c r="N1115" s="15"/>
    </row>
    <row r="1116" spans="2:14" ht="13">
      <c r="B1116" s="16"/>
      <c r="C1116" s="16"/>
      <c r="D1116" s="16"/>
      <c r="E1116" s="16"/>
      <c r="F1116" s="15"/>
      <c r="G1116" s="21"/>
      <c r="H1116" s="21"/>
      <c r="I1116" s="16"/>
      <c r="N1116" s="15"/>
    </row>
    <row r="1117" spans="2:14" ht="13">
      <c r="B1117" s="16"/>
      <c r="C1117" s="16"/>
      <c r="D1117" s="16"/>
      <c r="E1117" s="16"/>
      <c r="F1117" s="15"/>
      <c r="G1117" s="21"/>
      <c r="H1117" s="21"/>
      <c r="I1117" s="16"/>
      <c r="N1117" s="15"/>
    </row>
    <row r="1118" spans="2:14" ht="13">
      <c r="B1118" s="16"/>
      <c r="C1118" s="16"/>
      <c r="D1118" s="16"/>
      <c r="E1118" s="16"/>
      <c r="F1118" s="15"/>
      <c r="G1118" s="21"/>
      <c r="H1118" s="21"/>
      <c r="I1118" s="16"/>
      <c r="N1118" s="15"/>
    </row>
    <row r="1119" spans="2:14" ht="13">
      <c r="B1119" s="16"/>
      <c r="C1119" s="16"/>
      <c r="D1119" s="16"/>
      <c r="E1119" s="16"/>
      <c r="F1119" s="15"/>
      <c r="G1119" s="21"/>
      <c r="H1119" s="21"/>
      <c r="I1119" s="16"/>
      <c r="N1119" s="15"/>
    </row>
    <row r="1120" spans="2:14" ht="13">
      <c r="B1120" s="16"/>
      <c r="C1120" s="16"/>
      <c r="D1120" s="16"/>
      <c r="E1120" s="16"/>
      <c r="F1120" s="15"/>
      <c r="G1120" s="21"/>
      <c r="H1120" s="21"/>
      <c r="I1120" s="16"/>
      <c r="N1120" s="15"/>
    </row>
    <row r="1121" spans="2:14" ht="13">
      <c r="B1121" s="16"/>
      <c r="C1121" s="16"/>
      <c r="D1121" s="16"/>
      <c r="E1121" s="16"/>
      <c r="F1121" s="15"/>
      <c r="G1121" s="21"/>
      <c r="H1121" s="21"/>
      <c r="I1121" s="16"/>
      <c r="N1121" s="15"/>
    </row>
    <row r="1122" spans="2:14" ht="13">
      <c r="B1122" s="16"/>
      <c r="C1122" s="16"/>
      <c r="D1122" s="16"/>
      <c r="E1122" s="16"/>
      <c r="F1122" s="15"/>
      <c r="G1122" s="21"/>
      <c r="H1122" s="21"/>
      <c r="I1122" s="16"/>
      <c r="N1122" s="15"/>
    </row>
    <row r="1123" spans="2:14" ht="13">
      <c r="B1123" s="16"/>
      <c r="C1123" s="16"/>
      <c r="D1123" s="16"/>
      <c r="E1123" s="16"/>
      <c r="F1123" s="15"/>
      <c r="G1123" s="21"/>
      <c r="H1123" s="21"/>
      <c r="I1123" s="16"/>
      <c r="N1123" s="15"/>
    </row>
    <row r="1124" spans="2:14" ht="13">
      <c r="B1124" s="16"/>
      <c r="C1124" s="16"/>
      <c r="D1124" s="16"/>
      <c r="E1124" s="16"/>
      <c r="F1124" s="15"/>
      <c r="G1124" s="21"/>
      <c r="H1124" s="21"/>
      <c r="I1124" s="16"/>
      <c r="N1124" s="15"/>
    </row>
    <row r="1125" spans="2:14" ht="13">
      <c r="B1125" s="16"/>
      <c r="C1125" s="16"/>
      <c r="D1125" s="16"/>
      <c r="E1125" s="16"/>
      <c r="F1125" s="15"/>
      <c r="G1125" s="21"/>
      <c r="H1125" s="21"/>
      <c r="I1125" s="16"/>
      <c r="N1125" s="15"/>
    </row>
    <row r="1126" spans="2:14" ht="13">
      <c r="B1126" s="16"/>
      <c r="C1126" s="16"/>
      <c r="D1126" s="16"/>
      <c r="E1126" s="16"/>
      <c r="F1126" s="15"/>
      <c r="G1126" s="21"/>
      <c r="H1126" s="21"/>
      <c r="I1126" s="16"/>
      <c r="N1126" s="15"/>
    </row>
    <row r="1127" spans="2:14" ht="13">
      <c r="B1127" s="16"/>
      <c r="C1127" s="16"/>
      <c r="D1127" s="16"/>
      <c r="E1127" s="16"/>
      <c r="F1127" s="15"/>
      <c r="G1127" s="21"/>
      <c r="H1127" s="21"/>
      <c r="I1127" s="16"/>
      <c r="N1127" s="15"/>
    </row>
    <row r="1128" spans="2:14" ht="13">
      <c r="B1128" s="16"/>
      <c r="C1128" s="16"/>
      <c r="D1128" s="16"/>
      <c r="E1128" s="16"/>
      <c r="F1128" s="15"/>
      <c r="G1128" s="21"/>
      <c r="H1128" s="21"/>
      <c r="I1128" s="16"/>
      <c r="N1128" s="15"/>
    </row>
    <row r="1129" spans="2:14" ht="13">
      <c r="B1129" s="16"/>
      <c r="C1129" s="16"/>
      <c r="D1129" s="16"/>
      <c r="E1129" s="16"/>
      <c r="F1129" s="15"/>
      <c r="G1129" s="21"/>
      <c r="H1129" s="21"/>
      <c r="I1129" s="16"/>
      <c r="N1129" s="15"/>
    </row>
    <row r="1130" spans="2:14" ht="13">
      <c r="B1130" s="16"/>
      <c r="C1130" s="16"/>
      <c r="D1130" s="16"/>
      <c r="E1130" s="16"/>
      <c r="F1130" s="15"/>
      <c r="G1130" s="21"/>
      <c r="H1130" s="21"/>
      <c r="I1130" s="16"/>
      <c r="N1130" s="15"/>
    </row>
    <row r="1131" spans="2:14" ht="13">
      <c r="B1131" s="16"/>
      <c r="C1131" s="16"/>
      <c r="D1131" s="16"/>
      <c r="E1131" s="16"/>
      <c r="F1131" s="15"/>
      <c r="G1131" s="21"/>
      <c r="H1131" s="21"/>
      <c r="I1131" s="16"/>
      <c r="N1131" s="15"/>
    </row>
    <row r="1132" spans="2:14" ht="13">
      <c r="B1132" s="16"/>
      <c r="C1132" s="16"/>
      <c r="D1132" s="16"/>
      <c r="E1132" s="16"/>
      <c r="F1132" s="15"/>
      <c r="G1132" s="21"/>
      <c r="H1132" s="21"/>
      <c r="I1132" s="16"/>
      <c r="N1132" s="15"/>
    </row>
    <row r="1133" spans="2:14" ht="13">
      <c r="B1133" s="16"/>
      <c r="C1133" s="16"/>
      <c r="D1133" s="16"/>
      <c r="E1133" s="16"/>
      <c r="F1133" s="15"/>
      <c r="G1133" s="21"/>
      <c r="H1133" s="21"/>
      <c r="I1133" s="16"/>
      <c r="N1133" s="15"/>
    </row>
    <row r="1134" spans="2:14" ht="13">
      <c r="B1134" s="16"/>
      <c r="C1134" s="16"/>
      <c r="D1134" s="16"/>
      <c r="E1134" s="16"/>
      <c r="F1134" s="15"/>
      <c r="G1134" s="21"/>
      <c r="H1134" s="21"/>
      <c r="I1134" s="16"/>
      <c r="N1134" s="15"/>
    </row>
    <row r="1135" spans="2:14" ht="13">
      <c r="B1135" s="16"/>
      <c r="C1135" s="16"/>
      <c r="D1135" s="16"/>
      <c r="E1135" s="16"/>
      <c r="F1135" s="15"/>
      <c r="G1135" s="21"/>
      <c r="H1135" s="21"/>
      <c r="I1135" s="16"/>
      <c r="N1135" s="15"/>
    </row>
    <row r="1136" spans="2:14" ht="13">
      <c r="B1136" s="16"/>
      <c r="C1136" s="16"/>
      <c r="D1136" s="16"/>
      <c r="E1136" s="16"/>
      <c r="F1136" s="15"/>
      <c r="G1136" s="21"/>
      <c r="H1136" s="21"/>
      <c r="I1136" s="16"/>
      <c r="N1136" s="15"/>
    </row>
    <row r="1137" spans="2:14" ht="13">
      <c r="B1137" s="16"/>
      <c r="C1137" s="16"/>
      <c r="D1137" s="16"/>
      <c r="E1137" s="16"/>
      <c r="F1137" s="15"/>
      <c r="G1137" s="21"/>
      <c r="H1137" s="21"/>
      <c r="I1137" s="16"/>
      <c r="N1137" s="15"/>
    </row>
    <row r="1138" spans="2:14" ht="13">
      <c r="B1138" s="16"/>
      <c r="C1138" s="16"/>
      <c r="D1138" s="16"/>
      <c r="E1138" s="16"/>
      <c r="F1138" s="15"/>
      <c r="G1138" s="21"/>
      <c r="H1138" s="21"/>
      <c r="I1138" s="16"/>
      <c r="N1138" s="15"/>
    </row>
    <row r="1139" spans="2:14" ht="13">
      <c r="B1139" s="16"/>
      <c r="C1139" s="16"/>
      <c r="D1139" s="16"/>
      <c r="E1139" s="16"/>
      <c r="F1139" s="15"/>
      <c r="G1139" s="21"/>
      <c r="H1139" s="21"/>
      <c r="I1139" s="16"/>
      <c r="N1139" s="15"/>
    </row>
    <row r="1140" spans="2:14" ht="13">
      <c r="B1140" s="16"/>
      <c r="C1140" s="16"/>
      <c r="D1140" s="16"/>
      <c r="E1140" s="16"/>
      <c r="F1140" s="15"/>
      <c r="G1140" s="21"/>
      <c r="H1140" s="21"/>
      <c r="I1140" s="16"/>
      <c r="N1140" s="15"/>
    </row>
    <row r="1141" spans="2:14" ht="13">
      <c r="B1141" s="16"/>
      <c r="C1141" s="16"/>
      <c r="D1141" s="16"/>
      <c r="E1141" s="16"/>
      <c r="F1141" s="15"/>
      <c r="G1141" s="21"/>
      <c r="H1141" s="21"/>
      <c r="I1141" s="16"/>
      <c r="N1141" s="15"/>
    </row>
    <row r="1142" spans="2:14" ht="13">
      <c r="B1142" s="16"/>
      <c r="C1142" s="16"/>
      <c r="D1142" s="16"/>
      <c r="E1142" s="16"/>
      <c r="F1142" s="15"/>
      <c r="G1142" s="21"/>
      <c r="H1142" s="21"/>
      <c r="I1142" s="16"/>
      <c r="N1142" s="15"/>
    </row>
    <row r="1143" spans="2:14" ht="13">
      <c r="B1143" s="16"/>
      <c r="C1143" s="16"/>
      <c r="D1143" s="16"/>
      <c r="E1143" s="16"/>
      <c r="F1143" s="15"/>
      <c r="G1143" s="21"/>
      <c r="H1143" s="21"/>
      <c r="I1143" s="16"/>
      <c r="N1143" s="15"/>
    </row>
    <row r="1144" spans="2:14" ht="13">
      <c r="B1144" s="16"/>
      <c r="C1144" s="16"/>
      <c r="D1144" s="16"/>
      <c r="E1144" s="16"/>
      <c r="F1144" s="15"/>
      <c r="G1144" s="21"/>
      <c r="H1144" s="21"/>
      <c r="I1144" s="16"/>
      <c r="N1144" s="15"/>
    </row>
    <row r="1145" spans="2:14" ht="13">
      <c r="B1145" s="16"/>
      <c r="C1145" s="16"/>
      <c r="D1145" s="16"/>
      <c r="E1145" s="16"/>
      <c r="F1145" s="15"/>
      <c r="G1145" s="21"/>
      <c r="H1145" s="21"/>
      <c r="I1145" s="16"/>
      <c r="N1145" s="15"/>
    </row>
    <row r="1146" spans="2:14" ht="13">
      <c r="B1146" s="16"/>
      <c r="C1146" s="16"/>
      <c r="D1146" s="16"/>
      <c r="E1146" s="16"/>
      <c r="F1146" s="15"/>
      <c r="G1146" s="21"/>
      <c r="H1146" s="21"/>
      <c r="I1146" s="16"/>
      <c r="N1146" s="15"/>
    </row>
    <row r="1147" spans="2:14" ht="13">
      <c r="B1147" s="16"/>
      <c r="C1147" s="16"/>
      <c r="D1147" s="16"/>
      <c r="E1147" s="16"/>
      <c r="F1147" s="15"/>
      <c r="G1147" s="21"/>
      <c r="H1147" s="21"/>
      <c r="I1147" s="16"/>
      <c r="N1147" s="15"/>
    </row>
    <row r="1148" spans="2:14" ht="13">
      <c r="B1148" s="16"/>
      <c r="C1148" s="16"/>
      <c r="D1148" s="16"/>
      <c r="E1148" s="16"/>
      <c r="F1148" s="15"/>
      <c r="G1148" s="21"/>
      <c r="H1148" s="21"/>
      <c r="I1148" s="16"/>
      <c r="N1148" s="15"/>
    </row>
    <row r="1149" spans="2:14" ht="13">
      <c r="B1149" s="16"/>
      <c r="C1149" s="16"/>
      <c r="D1149" s="16"/>
      <c r="E1149" s="16"/>
      <c r="F1149" s="15"/>
      <c r="G1149" s="21"/>
      <c r="H1149" s="21"/>
      <c r="I1149" s="16"/>
      <c r="N1149" s="15"/>
    </row>
    <row r="1150" spans="2:14" ht="13">
      <c r="B1150" s="16"/>
      <c r="C1150" s="16"/>
      <c r="D1150" s="16"/>
      <c r="E1150" s="16"/>
      <c r="F1150" s="15"/>
      <c r="G1150" s="21"/>
      <c r="H1150" s="21"/>
      <c r="I1150" s="16"/>
      <c r="N1150" s="15"/>
    </row>
    <row r="1151" spans="2:14" ht="13">
      <c r="B1151" s="16"/>
      <c r="C1151" s="16"/>
      <c r="D1151" s="16"/>
      <c r="E1151" s="16"/>
      <c r="F1151" s="15"/>
      <c r="G1151" s="21"/>
      <c r="H1151" s="21"/>
      <c r="I1151" s="16"/>
      <c r="N1151" s="15"/>
    </row>
    <row r="1152" spans="2:14" ht="13">
      <c r="B1152" s="16"/>
      <c r="C1152" s="16"/>
      <c r="D1152" s="16"/>
      <c r="E1152" s="16"/>
      <c r="F1152" s="15"/>
      <c r="G1152" s="21"/>
      <c r="H1152" s="21"/>
      <c r="I1152" s="16"/>
      <c r="N1152" s="15"/>
    </row>
    <row r="1153" spans="2:14" ht="13">
      <c r="B1153" s="16"/>
      <c r="C1153" s="16"/>
      <c r="D1153" s="16"/>
      <c r="E1153" s="16"/>
      <c r="F1153" s="15"/>
      <c r="G1153" s="21"/>
      <c r="H1153" s="21"/>
      <c r="I1153" s="16"/>
      <c r="N1153" s="15"/>
    </row>
    <row r="1154" spans="2:14" ht="13">
      <c r="B1154" s="16"/>
      <c r="C1154" s="16"/>
      <c r="D1154" s="16"/>
      <c r="E1154" s="16"/>
      <c r="F1154" s="15"/>
      <c r="G1154" s="21"/>
      <c r="H1154" s="21"/>
      <c r="I1154" s="16"/>
      <c r="N1154" s="15"/>
    </row>
    <row r="1155" spans="2:14" ht="13">
      <c r="B1155" s="16"/>
      <c r="C1155" s="16"/>
      <c r="D1155" s="16"/>
      <c r="E1155" s="16"/>
      <c r="F1155" s="15"/>
      <c r="G1155" s="21"/>
      <c r="H1155" s="21"/>
      <c r="I1155" s="16"/>
      <c r="N1155" s="15"/>
    </row>
    <row r="1156" spans="2:14" ht="13">
      <c r="B1156" s="16"/>
      <c r="C1156" s="16"/>
      <c r="D1156" s="16"/>
      <c r="E1156" s="16"/>
      <c r="F1156" s="15"/>
      <c r="G1156" s="21"/>
      <c r="H1156" s="21"/>
      <c r="I1156" s="16"/>
      <c r="N1156" s="15"/>
    </row>
    <row r="1157" spans="2:14" ht="13">
      <c r="B1157" s="16"/>
      <c r="C1157" s="16"/>
      <c r="D1157" s="16"/>
      <c r="E1157" s="16"/>
      <c r="F1157" s="15"/>
      <c r="G1157" s="21"/>
      <c r="H1157" s="21"/>
      <c r="I1157" s="16"/>
      <c r="N1157" s="15"/>
    </row>
    <row r="1158" spans="2:14" ht="13">
      <c r="B1158" s="16"/>
      <c r="C1158" s="16"/>
      <c r="D1158" s="16"/>
      <c r="E1158" s="16"/>
      <c r="F1158" s="15"/>
      <c r="G1158" s="21"/>
      <c r="H1158" s="21"/>
      <c r="I1158" s="16"/>
      <c r="N1158" s="15"/>
    </row>
    <row r="1159" spans="2:14" ht="13">
      <c r="B1159" s="16"/>
      <c r="C1159" s="16"/>
      <c r="D1159" s="16"/>
      <c r="E1159" s="16"/>
      <c r="F1159" s="15"/>
      <c r="G1159" s="21"/>
      <c r="H1159" s="21"/>
      <c r="I1159" s="16"/>
      <c r="N1159" s="15"/>
    </row>
    <row r="1160" spans="2:14" ht="13">
      <c r="B1160" s="16"/>
      <c r="C1160" s="16"/>
      <c r="D1160" s="16"/>
      <c r="E1160" s="16"/>
      <c r="F1160" s="15"/>
      <c r="G1160" s="21"/>
      <c r="H1160" s="21"/>
      <c r="I1160" s="16"/>
      <c r="N1160" s="15"/>
    </row>
    <row r="1161" spans="2:14" ht="13">
      <c r="B1161" s="16"/>
      <c r="C1161" s="16"/>
      <c r="D1161" s="16"/>
      <c r="E1161" s="16"/>
      <c r="F1161" s="15"/>
      <c r="G1161" s="21"/>
      <c r="H1161" s="21"/>
      <c r="I1161" s="16"/>
      <c r="N1161" s="15"/>
    </row>
    <row r="1162" spans="2:14" ht="13">
      <c r="B1162" s="16"/>
      <c r="C1162" s="16"/>
      <c r="D1162" s="16"/>
      <c r="E1162" s="16"/>
      <c r="F1162" s="15"/>
      <c r="G1162" s="21"/>
      <c r="H1162" s="21"/>
      <c r="I1162" s="16"/>
      <c r="N1162" s="15"/>
    </row>
    <row r="1163" spans="2:14" ht="13">
      <c r="B1163" s="16"/>
      <c r="C1163" s="16"/>
      <c r="D1163" s="16"/>
      <c r="E1163" s="16"/>
      <c r="F1163" s="15"/>
      <c r="G1163" s="21"/>
      <c r="H1163" s="21"/>
      <c r="I1163" s="16"/>
      <c r="N1163" s="15"/>
    </row>
    <row r="1164" spans="2:14" ht="13">
      <c r="B1164" s="16"/>
      <c r="C1164" s="16"/>
      <c r="D1164" s="16"/>
      <c r="E1164" s="16"/>
      <c r="F1164" s="15"/>
      <c r="G1164" s="21"/>
      <c r="H1164" s="21"/>
      <c r="I1164" s="16"/>
      <c r="N1164" s="15"/>
    </row>
    <row r="1165" spans="2:14" ht="13">
      <c r="B1165" s="16"/>
      <c r="C1165" s="16"/>
      <c r="D1165" s="16"/>
      <c r="E1165" s="16"/>
      <c r="F1165" s="15"/>
      <c r="G1165" s="21"/>
      <c r="H1165" s="21"/>
      <c r="I1165" s="16"/>
      <c r="N1165" s="15"/>
    </row>
    <row r="1166" spans="2:14" ht="13">
      <c r="B1166" s="16"/>
      <c r="C1166" s="16"/>
      <c r="D1166" s="16"/>
      <c r="E1166" s="16"/>
      <c r="F1166" s="15"/>
      <c r="G1166" s="21"/>
      <c r="H1166" s="21"/>
      <c r="I1166" s="16"/>
      <c r="N1166" s="15"/>
    </row>
    <row r="1167" spans="2:14" ht="13">
      <c r="B1167" s="16"/>
      <c r="C1167" s="16"/>
      <c r="D1167" s="16"/>
      <c r="E1167" s="16"/>
      <c r="F1167" s="15"/>
      <c r="G1167" s="21"/>
      <c r="H1167" s="21"/>
      <c r="I1167" s="16"/>
      <c r="N1167" s="15"/>
    </row>
    <row r="1168" spans="2:14" ht="13">
      <c r="B1168" s="16"/>
      <c r="C1168" s="16"/>
      <c r="D1168" s="16"/>
      <c r="E1168" s="16"/>
      <c r="F1168" s="15"/>
      <c r="G1168" s="21"/>
      <c r="H1168" s="21"/>
      <c r="I1168" s="16"/>
      <c r="N1168" s="15"/>
    </row>
    <row r="1169" spans="2:14" ht="13">
      <c r="B1169" s="16"/>
      <c r="C1169" s="16"/>
      <c r="D1169" s="16"/>
      <c r="E1169" s="16"/>
      <c r="F1169" s="15"/>
      <c r="G1169" s="21"/>
      <c r="H1169" s="21"/>
      <c r="I1169" s="16"/>
      <c r="N1169" s="15"/>
    </row>
    <row r="1170" spans="2:14" ht="13">
      <c r="B1170" s="16"/>
      <c r="C1170" s="16"/>
      <c r="D1170" s="16"/>
      <c r="E1170" s="16"/>
      <c r="F1170" s="15"/>
      <c r="G1170" s="21"/>
      <c r="H1170" s="21"/>
      <c r="I1170" s="16"/>
      <c r="N1170" s="15"/>
    </row>
    <row r="1171" spans="2:14" ht="13">
      <c r="B1171" s="16"/>
      <c r="C1171" s="16"/>
      <c r="D1171" s="16"/>
      <c r="E1171" s="16"/>
      <c r="F1171" s="15"/>
      <c r="G1171" s="21"/>
      <c r="H1171" s="21"/>
      <c r="I1171" s="16"/>
      <c r="N1171" s="15"/>
    </row>
    <row r="1172" spans="2:14" ht="13">
      <c r="B1172" s="16"/>
      <c r="C1172" s="16"/>
      <c r="D1172" s="16"/>
      <c r="E1172" s="16"/>
      <c r="F1172" s="15"/>
      <c r="G1172" s="21"/>
      <c r="H1172" s="21"/>
      <c r="I1172" s="16"/>
      <c r="N1172" s="15"/>
    </row>
    <row r="1173" spans="2:14" ht="13">
      <c r="B1173" s="16"/>
      <c r="C1173" s="16"/>
      <c r="D1173" s="16"/>
      <c r="E1173" s="16"/>
      <c r="F1173" s="15"/>
      <c r="G1173" s="21"/>
      <c r="H1173" s="21"/>
      <c r="I1173" s="16"/>
      <c r="N1173" s="15"/>
    </row>
    <row r="1174" spans="2:14" ht="13">
      <c r="B1174" s="16"/>
      <c r="C1174" s="16"/>
      <c r="D1174" s="16"/>
      <c r="E1174" s="16"/>
      <c r="F1174" s="15"/>
      <c r="G1174" s="21"/>
      <c r="H1174" s="21"/>
      <c r="I1174" s="16"/>
      <c r="N1174" s="15"/>
    </row>
    <row r="1175" spans="2:14" ht="13">
      <c r="B1175" s="16"/>
      <c r="C1175" s="16"/>
      <c r="D1175" s="16"/>
      <c r="E1175" s="16"/>
      <c r="F1175" s="15"/>
      <c r="G1175" s="21"/>
      <c r="H1175" s="21"/>
      <c r="I1175" s="16"/>
      <c r="N1175" s="15"/>
    </row>
    <row r="1176" spans="2:14" ht="13">
      <c r="B1176" s="16"/>
      <c r="C1176" s="16"/>
      <c r="D1176" s="16"/>
      <c r="E1176" s="16"/>
      <c r="F1176" s="15"/>
      <c r="G1176" s="21"/>
      <c r="H1176" s="21"/>
      <c r="I1176" s="16"/>
      <c r="N1176" s="15"/>
    </row>
    <row r="1177" spans="2:14" ht="13">
      <c r="B1177" s="16"/>
      <c r="C1177" s="16"/>
      <c r="D1177" s="16"/>
      <c r="E1177" s="16"/>
      <c r="F1177" s="15"/>
      <c r="G1177" s="21"/>
      <c r="H1177" s="21"/>
      <c r="I1177" s="16"/>
      <c r="N1177" s="15"/>
    </row>
    <row r="1178" spans="2:14" ht="13">
      <c r="B1178" s="16"/>
      <c r="C1178" s="16"/>
      <c r="D1178" s="16"/>
      <c r="E1178" s="16"/>
      <c r="F1178" s="15"/>
      <c r="G1178" s="21"/>
      <c r="H1178" s="21"/>
      <c r="I1178" s="16"/>
      <c r="N1178" s="15"/>
    </row>
    <row r="1179" spans="2:14" ht="13">
      <c r="B1179" s="16"/>
      <c r="C1179" s="16"/>
      <c r="D1179" s="16"/>
      <c r="E1179" s="16"/>
      <c r="F1179" s="15"/>
      <c r="G1179" s="21"/>
      <c r="H1179" s="21"/>
      <c r="I1179" s="16"/>
      <c r="N1179" s="15"/>
    </row>
    <row r="1180" spans="2:14" ht="13">
      <c r="B1180" s="16"/>
      <c r="C1180" s="16"/>
      <c r="D1180" s="16"/>
      <c r="E1180" s="16"/>
      <c r="F1180" s="15"/>
      <c r="G1180" s="21"/>
      <c r="H1180" s="21"/>
      <c r="I1180" s="16"/>
      <c r="N1180" s="15"/>
    </row>
    <row r="1181" spans="2:14" ht="13">
      <c r="B1181" s="16"/>
      <c r="C1181" s="16"/>
      <c r="D1181" s="16"/>
      <c r="E1181" s="16"/>
      <c r="F1181" s="15"/>
      <c r="G1181" s="21"/>
      <c r="H1181" s="21"/>
      <c r="I1181" s="16"/>
      <c r="N1181" s="15"/>
    </row>
    <row r="1182" spans="2:14" ht="13">
      <c r="B1182" s="16"/>
      <c r="C1182" s="16"/>
      <c r="D1182" s="16"/>
      <c r="E1182" s="16"/>
      <c r="F1182" s="15"/>
      <c r="G1182" s="21"/>
      <c r="H1182" s="21"/>
      <c r="I1182" s="16"/>
      <c r="N1182" s="15"/>
    </row>
    <row r="1183" spans="2:14" ht="13">
      <c r="B1183" s="16"/>
      <c r="C1183" s="16"/>
      <c r="D1183" s="16"/>
      <c r="E1183" s="16"/>
      <c r="F1183" s="15"/>
      <c r="G1183" s="21"/>
      <c r="H1183" s="21"/>
      <c r="I1183" s="16"/>
      <c r="N1183" s="15"/>
    </row>
    <row r="1184" spans="2:14" ht="13">
      <c r="B1184" s="16"/>
      <c r="C1184" s="16"/>
      <c r="D1184" s="16"/>
      <c r="E1184" s="16"/>
      <c r="F1184" s="15"/>
      <c r="G1184" s="21"/>
      <c r="H1184" s="21"/>
      <c r="I1184" s="16"/>
      <c r="N1184" s="15"/>
    </row>
    <row r="1185" spans="2:14" ht="13">
      <c r="B1185" s="16"/>
      <c r="C1185" s="16"/>
      <c r="D1185" s="16"/>
      <c r="E1185" s="16"/>
      <c r="F1185" s="15"/>
      <c r="G1185" s="21"/>
      <c r="H1185" s="21"/>
      <c r="I1185" s="16"/>
      <c r="N1185" s="15"/>
    </row>
    <row r="1186" spans="2:14" ht="13">
      <c r="B1186" s="16"/>
      <c r="C1186" s="16"/>
      <c r="D1186" s="16"/>
      <c r="E1186" s="16"/>
      <c r="F1186" s="15"/>
      <c r="G1186" s="21"/>
      <c r="H1186" s="21"/>
      <c r="I1186" s="16"/>
      <c r="N1186" s="15"/>
    </row>
    <row r="1187" spans="2:14" ht="13">
      <c r="B1187" s="16"/>
      <c r="C1187" s="16"/>
      <c r="D1187" s="16"/>
      <c r="E1187" s="16"/>
      <c r="F1187" s="15"/>
      <c r="G1187" s="21"/>
      <c r="H1187" s="21"/>
      <c r="I1187" s="16"/>
      <c r="N1187" s="15"/>
    </row>
    <row r="1188" spans="2:14" ht="13">
      <c r="B1188" s="16"/>
      <c r="C1188" s="16"/>
      <c r="D1188" s="16"/>
      <c r="E1188" s="16"/>
      <c r="F1188" s="15"/>
      <c r="G1188" s="21"/>
      <c r="H1188" s="21"/>
      <c r="I1188" s="16"/>
      <c r="N1188" s="15"/>
    </row>
    <row r="1189" spans="2:14" ht="13">
      <c r="B1189" s="16"/>
      <c r="C1189" s="16"/>
      <c r="D1189" s="16"/>
      <c r="E1189" s="16"/>
      <c r="F1189" s="15"/>
      <c r="G1189" s="21"/>
      <c r="H1189" s="21"/>
      <c r="I1189" s="16"/>
      <c r="N1189" s="15"/>
    </row>
    <row r="1190" spans="2:14" ht="13">
      <c r="B1190" s="16"/>
      <c r="C1190" s="16"/>
      <c r="D1190" s="16"/>
      <c r="E1190" s="16"/>
      <c r="F1190" s="15"/>
      <c r="G1190" s="21"/>
      <c r="H1190" s="21"/>
      <c r="I1190" s="16"/>
      <c r="N1190" s="15"/>
    </row>
    <row r="1191" spans="2:14" ht="13">
      <c r="B1191" s="16"/>
      <c r="C1191" s="16"/>
      <c r="D1191" s="16"/>
      <c r="E1191" s="16"/>
      <c r="F1191" s="15"/>
      <c r="G1191" s="21"/>
      <c r="H1191" s="21"/>
      <c r="I1191" s="16"/>
      <c r="N1191" s="15"/>
    </row>
    <row r="1192" spans="2:14" ht="13">
      <c r="B1192" s="16"/>
      <c r="C1192" s="16"/>
      <c r="D1192" s="16"/>
      <c r="E1192" s="16"/>
      <c r="F1192" s="15"/>
      <c r="G1192" s="21"/>
      <c r="H1192" s="21"/>
      <c r="I1192" s="16"/>
      <c r="N1192" s="15"/>
    </row>
    <row r="1193" spans="2:14" ht="13">
      <c r="B1193" s="16"/>
      <c r="C1193" s="16"/>
      <c r="D1193" s="16"/>
      <c r="E1193" s="16"/>
      <c r="F1193" s="15"/>
      <c r="G1193" s="21"/>
      <c r="H1193" s="21"/>
      <c r="I1193" s="16"/>
      <c r="N1193" s="15"/>
    </row>
    <row r="1194" spans="2:14" ht="13">
      <c r="B1194" s="16"/>
      <c r="C1194" s="16"/>
      <c r="D1194" s="16"/>
      <c r="E1194" s="16"/>
      <c r="F1194" s="15"/>
      <c r="G1194" s="21"/>
      <c r="H1194" s="21"/>
      <c r="I1194" s="16"/>
      <c r="N1194" s="15"/>
    </row>
    <row r="1195" spans="2:14" ht="13">
      <c r="B1195" s="16"/>
      <c r="C1195" s="16"/>
      <c r="D1195" s="16"/>
      <c r="E1195" s="16"/>
      <c r="F1195" s="15"/>
      <c r="G1195" s="21"/>
      <c r="H1195" s="21"/>
      <c r="I1195" s="16"/>
      <c r="N1195" s="15"/>
    </row>
    <row r="1196" spans="2:14" ht="13">
      <c r="B1196" s="16"/>
      <c r="C1196" s="16"/>
      <c r="D1196" s="16"/>
      <c r="E1196" s="16"/>
      <c r="F1196" s="15"/>
      <c r="G1196" s="21"/>
      <c r="H1196" s="21"/>
      <c r="I1196" s="16"/>
      <c r="N1196" s="15"/>
    </row>
    <row r="1197" spans="2:14" ht="13">
      <c r="B1197" s="16"/>
      <c r="C1197" s="16"/>
      <c r="D1197" s="16"/>
      <c r="E1197" s="16"/>
      <c r="F1197" s="15"/>
      <c r="G1197" s="21"/>
      <c r="H1197" s="21"/>
      <c r="I1197" s="16"/>
      <c r="N1197" s="15"/>
    </row>
    <row r="1198" spans="2:14" ht="13">
      <c r="B1198" s="16"/>
      <c r="C1198" s="16"/>
      <c r="D1198" s="16"/>
      <c r="E1198" s="16"/>
      <c r="F1198" s="15"/>
      <c r="G1198" s="21"/>
      <c r="H1198" s="21"/>
      <c r="I1198" s="16"/>
      <c r="N1198" s="15"/>
    </row>
    <row r="1199" spans="2:14" ht="13">
      <c r="B1199" s="16"/>
      <c r="C1199" s="16"/>
      <c r="D1199" s="16"/>
      <c r="E1199" s="16"/>
      <c r="F1199" s="15"/>
      <c r="G1199" s="21"/>
      <c r="H1199" s="21"/>
      <c r="I1199" s="16"/>
      <c r="N1199" s="15"/>
    </row>
    <row r="1200" spans="2:14" ht="13">
      <c r="B1200" s="16"/>
      <c r="C1200" s="16"/>
      <c r="D1200" s="16"/>
      <c r="E1200" s="16"/>
      <c r="F1200" s="15"/>
      <c r="G1200" s="21"/>
      <c r="H1200" s="21"/>
      <c r="I1200" s="16"/>
      <c r="N1200" s="15"/>
    </row>
    <row r="1201" spans="2:14" ht="13">
      <c r="B1201" s="16"/>
      <c r="C1201" s="16"/>
      <c r="D1201" s="16"/>
      <c r="E1201" s="16"/>
      <c r="F1201" s="15"/>
      <c r="G1201" s="21"/>
      <c r="H1201" s="21"/>
      <c r="I1201" s="16"/>
      <c r="N1201" s="15"/>
    </row>
    <row r="1202" spans="2:14" ht="13">
      <c r="B1202" s="16"/>
      <c r="C1202" s="16"/>
      <c r="D1202" s="16"/>
      <c r="E1202" s="16"/>
      <c r="F1202" s="15"/>
      <c r="G1202" s="21"/>
      <c r="H1202" s="21"/>
      <c r="I1202" s="16"/>
      <c r="N1202" s="15"/>
    </row>
    <row r="1203" spans="2:14" ht="13">
      <c r="B1203" s="16"/>
      <c r="C1203" s="16"/>
      <c r="D1203" s="16"/>
      <c r="E1203" s="16"/>
      <c r="F1203" s="15"/>
      <c r="G1203" s="21"/>
      <c r="H1203" s="21"/>
      <c r="I1203" s="16"/>
      <c r="N1203" s="15"/>
    </row>
    <row r="1204" spans="2:14" ht="13">
      <c r="B1204" s="16"/>
      <c r="C1204" s="16"/>
      <c r="D1204" s="16"/>
      <c r="E1204" s="16"/>
      <c r="F1204" s="15"/>
      <c r="G1204" s="21"/>
      <c r="H1204" s="21"/>
      <c r="I1204" s="16"/>
      <c r="N1204" s="15"/>
    </row>
    <row r="1205" spans="2:14" ht="13">
      <c r="B1205" s="16"/>
      <c r="C1205" s="16"/>
      <c r="D1205" s="16"/>
      <c r="E1205" s="16"/>
      <c r="F1205" s="15"/>
      <c r="G1205" s="21"/>
      <c r="H1205" s="21"/>
      <c r="I1205" s="16"/>
      <c r="N1205" s="15"/>
    </row>
    <row r="1206" spans="2:14" ht="13">
      <c r="B1206" s="16"/>
      <c r="C1206" s="16"/>
      <c r="D1206" s="16"/>
      <c r="E1206" s="16"/>
      <c r="F1206" s="15"/>
      <c r="G1206" s="21"/>
      <c r="H1206" s="21"/>
      <c r="I1206" s="16"/>
      <c r="N1206" s="15"/>
    </row>
    <row r="1207" spans="2:14" ht="13">
      <c r="B1207" s="16"/>
      <c r="C1207" s="16"/>
      <c r="D1207" s="16"/>
      <c r="E1207" s="16"/>
      <c r="F1207" s="15"/>
      <c r="G1207" s="21"/>
      <c r="H1207" s="21"/>
      <c r="I1207" s="16"/>
      <c r="N1207" s="15"/>
    </row>
    <row r="1208" spans="2:14" ht="13">
      <c r="B1208" s="16"/>
      <c r="C1208" s="16"/>
      <c r="D1208" s="16"/>
      <c r="E1208" s="16"/>
      <c r="F1208" s="15"/>
      <c r="G1208" s="21"/>
      <c r="H1208" s="21"/>
      <c r="I1208" s="16"/>
      <c r="N1208" s="15"/>
    </row>
    <row r="1209" spans="2:14" ht="13">
      <c r="B1209" s="16"/>
      <c r="C1209" s="16"/>
      <c r="D1209" s="16"/>
      <c r="E1209" s="16"/>
      <c r="F1209" s="15"/>
      <c r="G1209" s="21"/>
      <c r="H1209" s="21"/>
      <c r="I1209" s="16"/>
      <c r="N1209" s="15"/>
    </row>
    <row r="1210" spans="2:14" ht="13">
      <c r="B1210" s="16"/>
      <c r="C1210" s="16"/>
      <c r="D1210" s="16"/>
      <c r="E1210" s="16"/>
      <c r="F1210" s="15"/>
      <c r="G1210" s="21"/>
      <c r="H1210" s="21"/>
      <c r="I1210" s="16"/>
      <c r="N1210" s="15"/>
    </row>
    <row r="1211" spans="2:14" ht="13">
      <c r="B1211" s="16"/>
      <c r="C1211" s="16"/>
      <c r="D1211" s="16"/>
      <c r="E1211" s="16"/>
      <c r="F1211" s="15"/>
      <c r="G1211" s="21"/>
      <c r="H1211" s="21"/>
      <c r="I1211" s="16"/>
      <c r="N1211" s="15"/>
    </row>
    <row r="1212" spans="2:14" ht="13">
      <c r="B1212" s="16"/>
      <c r="C1212" s="16"/>
      <c r="D1212" s="16"/>
      <c r="E1212" s="16"/>
      <c r="F1212" s="15"/>
      <c r="G1212" s="21"/>
      <c r="H1212" s="21"/>
      <c r="I1212" s="16"/>
      <c r="N1212" s="15"/>
    </row>
    <row r="1213" spans="2:14" ht="13">
      <c r="B1213" s="16"/>
      <c r="C1213" s="16"/>
      <c r="D1213" s="16"/>
      <c r="E1213" s="16"/>
      <c r="F1213" s="15"/>
      <c r="G1213" s="21"/>
      <c r="H1213" s="21"/>
      <c r="I1213" s="16"/>
      <c r="N1213" s="15"/>
    </row>
    <row r="1214" spans="2:14" ht="13">
      <c r="B1214" s="16"/>
      <c r="C1214" s="16"/>
      <c r="D1214" s="16"/>
      <c r="E1214" s="16"/>
      <c r="F1214" s="15"/>
      <c r="G1214" s="21"/>
      <c r="H1214" s="21"/>
      <c r="I1214" s="16"/>
      <c r="N1214" s="15"/>
    </row>
    <row r="1215" spans="2:14" ht="13">
      <c r="B1215" s="16"/>
      <c r="C1215" s="16"/>
      <c r="D1215" s="16"/>
      <c r="E1215" s="16"/>
      <c r="F1215" s="15"/>
      <c r="G1215" s="21"/>
      <c r="H1215" s="21"/>
      <c r="I1215" s="16"/>
      <c r="N1215" s="15"/>
    </row>
    <row r="1216" spans="2:14" ht="13">
      <c r="B1216" s="16"/>
      <c r="C1216" s="16"/>
      <c r="D1216" s="16"/>
      <c r="E1216" s="16"/>
      <c r="F1216" s="15"/>
      <c r="G1216" s="21"/>
      <c r="H1216" s="21"/>
      <c r="I1216" s="16"/>
      <c r="N1216" s="15"/>
    </row>
    <row r="1217" spans="2:14" ht="13">
      <c r="B1217" s="16"/>
      <c r="C1217" s="16"/>
      <c r="D1217" s="16"/>
      <c r="E1217" s="16"/>
      <c r="F1217" s="15"/>
      <c r="G1217" s="21"/>
      <c r="H1217" s="21"/>
      <c r="I1217" s="16"/>
      <c r="N1217" s="15"/>
    </row>
    <row r="1218" spans="2:14" ht="13">
      <c r="B1218" s="16"/>
      <c r="C1218" s="16"/>
      <c r="D1218" s="16"/>
      <c r="E1218" s="16"/>
      <c r="F1218" s="15"/>
      <c r="G1218" s="21"/>
      <c r="H1218" s="21"/>
      <c r="I1218" s="16"/>
      <c r="N1218" s="15"/>
    </row>
    <row r="1219" spans="2:14" ht="13">
      <c r="B1219" s="16"/>
      <c r="C1219" s="16"/>
      <c r="D1219" s="16"/>
      <c r="E1219" s="16"/>
      <c r="F1219" s="15"/>
      <c r="G1219" s="21"/>
      <c r="H1219" s="21"/>
      <c r="I1219" s="16"/>
      <c r="N1219" s="15"/>
    </row>
    <row r="1220" spans="2:14" ht="13">
      <c r="B1220" s="16"/>
      <c r="C1220" s="16"/>
      <c r="D1220" s="16"/>
      <c r="E1220" s="16"/>
      <c r="F1220" s="15"/>
      <c r="G1220" s="21"/>
      <c r="H1220" s="21"/>
      <c r="I1220" s="16"/>
      <c r="N1220" s="15"/>
    </row>
    <row r="1221" spans="2:14" ht="13">
      <c r="B1221" s="16"/>
      <c r="C1221" s="16"/>
      <c r="D1221" s="16"/>
      <c r="E1221" s="16"/>
      <c r="F1221" s="15"/>
      <c r="G1221" s="21"/>
      <c r="H1221" s="21"/>
      <c r="I1221" s="16"/>
      <c r="N1221" s="15"/>
    </row>
    <row r="1222" spans="2:14" ht="13">
      <c r="B1222" s="16"/>
      <c r="C1222" s="16"/>
      <c r="D1222" s="16"/>
      <c r="E1222" s="16"/>
      <c r="F1222" s="15"/>
      <c r="G1222" s="21"/>
      <c r="H1222" s="21"/>
      <c r="I1222" s="16"/>
      <c r="N1222" s="15"/>
    </row>
    <row r="1223" spans="2:14" ht="13">
      <c r="B1223" s="16"/>
      <c r="C1223" s="16"/>
      <c r="D1223" s="16"/>
      <c r="E1223" s="16"/>
      <c r="F1223" s="15"/>
      <c r="G1223" s="21"/>
      <c r="H1223" s="21"/>
      <c r="I1223" s="16"/>
      <c r="N1223" s="15"/>
    </row>
    <row r="1224" spans="2:14" ht="13">
      <c r="B1224" s="16"/>
      <c r="C1224" s="16"/>
      <c r="D1224" s="16"/>
      <c r="E1224" s="16"/>
      <c r="F1224" s="15"/>
      <c r="G1224" s="21"/>
      <c r="H1224" s="21"/>
      <c r="I1224" s="16"/>
      <c r="N1224" s="15"/>
    </row>
    <row r="1225" spans="2:14" ht="13">
      <c r="B1225" s="16"/>
      <c r="C1225" s="16"/>
      <c r="D1225" s="16"/>
      <c r="E1225" s="16"/>
      <c r="F1225" s="15"/>
      <c r="G1225" s="21"/>
      <c r="H1225" s="21"/>
      <c r="I1225" s="16"/>
      <c r="N1225" s="15"/>
    </row>
    <row r="1226" spans="2:14" ht="13">
      <c r="B1226" s="16"/>
      <c r="C1226" s="16"/>
      <c r="D1226" s="16"/>
      <c r="E1226" s="16"/>
      <c r="F1226" s="15"/>
      <c r="G1226" s="21"/>
      <c r="H1226" s="21"/>
      <c r="I1226" s="16"/>
      <c r="N1226" s="15"/>
    </row>
    <row r="1227" spans="2:14" ht="13">
      <c r="B1227" s="16"/>
      <c r="C1227" s="16"/>
      <c r="D1227" s="16"/>
      <c r="E1227" s="16"/>
      <c r="F1227" s="15"/>
      <c r="G1227" s="21"/>
      <c r="H1227" s="21"/>
      <c r="I1227" s="16"/>
      <c r="N1227" s="15"/>
    </row>
    <row r="1228" spans="2:14" ht="13">
      <c r="B1228" s="16"/>
      <c r="C1228" s="16"/>
      <c r="D1228" s="16"/>
      <c r="E1228" s="16"/>
      <c r="F1228" s="15"/>
      <c r="G1228" s="21"/>
      <c r="H1228" s="21"/>
      <c r="I1228" s="16"/>
      <c r="N1228" s="15"/>
    </row>
    <row r="1229" spans="2:14" ht="13">
      <c r="B1229" s="16"/>
      <c r="C1229" s="16"/>
      <c r="D1229" s="16"/>
      <c r="E1229" s="16"/>
      <c r="F1229" s="15"/>
      <c r="G1229" s="21"/>
      <c r="H1229" s="21"/>
      <c r="I1229" s="16"/>
      <c r="N1229" s="15"/>
    </row>
    <row r="1230" spans="2:14" ht="13">
      <c r="B1230" s="16"/>
      <c r="C1230" s="16"/>
      <c r="D1230" s="16"/>
      <c r="E1230" s="16"/>
      <c r="F1230" s="15"/>
      <c r="G1230" s="21"/>
      <c r="H1230" s="21"/>
      <c r="I1230" s="16"/>
      <c r="N1230" s="15"/>
    </row>
    <row r="1231" spans="2:14" ht="13">
      <c r="B1231" s="16"/>
      <c r="C1231" s="16"/>
      <c r="D1231" s="16"/>
      <c r="E1231" s="16"/>
      <c r="F1231" s="15"/>
      <c r="G1231" s="21"/>
      <c r="H1231" s="21"/>
      <c r="I1231" s="16"/>
      <c r="N1231" s="15"/>
    </row>
    <row r="1232" spans="2:14" ht="13">
      <c r="B1232" s="16"/>
      <c r="C1232" s="16"/>
      <c r="D1232" s="16"/>
      <c r="E1232" s="16"/>
      <c r="F1232" s="15"/>
      <c r="G1232" s="21"/>
      <c r="H1232" s="21"/>
      <c r="I1232" s="16"/>
      <c r="N1232" s="15"/>
    </row>
    <row r="1233" spans="2:14" ht="13">
      <c r="B1233" s="16"/>
      <c r="C1233" s="16"/>
      <c r="D1233" s="16"/>
      <c r="E1233" s="16"/>
      <c r="F1233" s="15"/>
      <c r="G1233" s="21"/>
      <c r="H1233" s="21"/>
      <c r="I1233" s="16"/>
      <c r="N1233" s="15"/>
    </row>
    <row r="1234" spans="2:14" ht="13">
      <c r="B1234" s="16"/>
      <c r="C1234" s="16"/>
      <c r="D1234" s="16"/>
      <c r="E1234" s="16"/>
      <c r="F1234" s="15"/>
      <c r="G1234" s="21"/>
      <c r="H1234" s="21"/>
      <c r="I1234" s="16"/>
      <c r="N1234" s="15"/>
    </row>
    <row r="1235" spans="2:14" ht="13">
      <c r="B1235" s="16"/>
      <c r="C1235" s="16"/>
      <c r="D1235" s="16"/>
      <c r="E1235" s="16"/>
      <c r="F1235" s="15"/>
      <c r="G1235" s="21"/>
      <c r="H1235" s="21"/>
      <c r="I1235" s="16"/>
      <c r="N1235" s="15"/>
    </row>
    <row r="1236" spans="2:14" ht="13">
      <c r="B1236" s="16"/>
      <c r="C1236" s="16"/>
      <c r="D1236" s="16"/>
      <c r="E1236" s="16"/>
      <c r="F1236" s="15"/>
      <c r="G1236" s="21"/>
      <c r="H1236" s="21"/>
      <c r="I1236" s="16"/>
      <c r="N1236" s="15"/>
    </row>
    <row r="1237" spans="2:14" ht="13">
      <c r="B1237" s="16"/>
      <c r="C1237" s="16"/>
      <c r="D1237" s="16"/>
      <c r="E1237" s="16"/>
      <c r="F1237" s="15"/>
      <c r="G1237" s="21"/>
      <c r="H1237" s="21"/>
      <c r="I1237" s="16"/>
      <c r="N1237" s="15"/>
    </row>
    <row r="1238" spans="2:14" ht="13">
      <c r="B1238" s="16"/>
      <c r="C1238" s="16"/>
      <c r="D1238" s="16"/>
      <c r="E1238" s="16"/>
      <c r="F1238" s="15"/>
      <c r="G1238" s="21"/>
      <c r="H1238" s="21"/>
      <c r="I1238" s="16"/>
      <c r="N1238" s="15"/>
    </row>
    <row r="1239" spans="2:14" ht="13">
      <c r="B1239" s="16"/>
      <c r="C1239" s="16"/>
      <c r="D1239" s="16"/>
      <c r="E1239" s="16"/>
      <c r="F1239" s="15"/>
      <c r="G1239" s="21"/>
      <c r="H1239" s="21"/>
      <c r="I1239" s="16"/>
      <c r="N1239" s="15"/>
    </row>
    <row r="1240" spans="2:14" ht="13">
      <c r="B1240" s="16"/>
      <c r="C1240" s="16"/>
      <c r="D1240" s="16"/>
      <c r="E1240" s="16"/>
      <c r="F1240" s="15"/>
      <c r="G1240" s="21"/>
      <c r="H1240" s="21"/>
      <c r="I1240" s="16"/>
      <c r="N1240" s="15"/>
    </row>
    <row r="1241" spans="2:14" ht="13">
      <c r="B1241" s="16"/>
      <c r="C1241" s="16"/>
      <c r="D1241" s="16"/>
      <c r="E1241" s="16"/>
      <c r="F1241" s="15"/>
      <c r="G1241" s="21"/>
      <c r="H1241" s="21"/>
      <c r="I1241" s="16"/>
      <c r="N1241" s="15"/>
    </row>
    <row r="1242" spans="2:14" ht="13">
      <c r="B1242" s="16"/>
      <c r="C1242" s="16"/>
      <c r="D1242" s="16"/>
      <c r="E1242" s="16"/>
      <c r="F1242" s="15"/>
      <c r="G1242" s="21"/>
      <c r="H1242" s="21"/>
      <c r="I1242" s="16"/>
      <c r="N1242" s="15"/>
    </row>
    <row r="1243" spans="2:14" ht="13">
      <c r="B1243" s="16"/>
      <c r="C1243" s="16"/>
      <c r="D1243" s="16"/>
      <c r="E1243" s="16"/>
      <c r="F1243" s="15"/>
      <c r="G1243" s="21"/>
      <c r="H1243" s="21"/>
      <c r="I1243" s="16"/>
      <c r="N1243" s="15"/>
    </row>
    <row r="1244" spans="2:14" ht="13">
      <c r="B1244" s="16"/>
      <c r="C1244" s="16"/>
      <c r="D1244" s="16"/>
      <c r="E1244" s="16"/>
      <c r="F1244" s="15"/>
      <c r="G1244" s="21"/>
      <c r="H1244" s="21"/>
      <c r="I1244" s="16"/>
      <c r="N1244" s="15"/>
    </row>
    <row r="1245" spans="2:14" ht="13">
      <c r="B1245" s="16"/>
      <c r="C1245" s="16"/>
      <c r="D1245" s="16"/>
      <c r="E1245" s="16"/>
      <c r="F1245" s="15"/>
      <c r="G1245" s="21"/>
      <c r="H1245" s="21"/>
      <c r="I1245" s="16"/>
      <c r="N1245" s="15"/>
    </row>
    <row r="1246" spans="2:14" ht="13">
      <c r="B1246" s="16"/>
      <c r="C1246" s="16"/>
      <c r="D1246" s="16"/>
      <c r="E1246" s="16"/>
      <c r="F1246" s="15"/>
      <c r="G1246" s="21"/>
      <c r="H1246" s="21"/>
      <c r="I1246" s="16"/>
      <c r="N1246" s="15"/>
    </row>
    <row r="1247" spans="2:14" ht="13">
      <c r="B1247" s="16"/>
      <c r="C1247" s="16"/>
      <c r="D1247" s="16"/>
      <c r="E1247" s="16"/>
      <c r="F1247" s="15"/>
      <c r="G1247" s="21"/>
      <c r="H1247" s="21"/>
      <c r="I1247" s="16"/>
      <c r="N1247" s="15"/>
    </row>
    <row r="1248" spans="2:14" ht="13">
      <c r="B1248" s="16"/>
      <c r="C1248" s="16"/>
      <c r="D1248" s="16"/>
      <c r="E1248" s="16"/>
      <c r="F1248" s="15"/>
      <c r="G1248" s="21"/>
      <c r="H1248" s="21"/>
      <c r="I1248" s="16"/>
      <c r="N1248" s="15"/>
    </row>
    <row r="1249" spans="2:14" ht="13">
      <c r="B1249" s="16"/>
      <c r="C1249" s="16"/>
      <c r="D1249" s="16"/>
      <c r="E1249" s="16"/>
      <c r="F1249" s="15"/>
      <c r="G1249" s="21"/>
      <c r="H1249" s="21"/>
      <c r="I1249" s="16"/>
      <c r="N1249" s="15"/>
    </row>
    <row r="1250" spans="2:14" ht="13">
      <c r="B1250" s="16"/>
      <c r="C1250" s="16"/>
      <c r="D1250" s="16"/>
      <c r="E1250" s="16"/>
      <c r="F1250" s="15"/>
      <c r="G1250" s="21"/>
      <c r="H1250" s="21"/>
      <c r="I1250" s="16"/>
      <c r="N1250" s="15"/>
    </row>
    <row r="1251" spans="2:14" ht="13">
      <c r="B1251" s="16"/>
      <c r="C1251" s="16"/>
      <c r="D1251" s="16"/>
      <c r="E1251" s="16"/>
      <c r="F1251" s="15"/>
      <c r="G1251" s="21"/>
      <c r="H1251" s="21"/>
      <c r="I1251" s="16"/>
      <c r="N1251" s="15"/>
    </row>
    <row r="1252" spans="2:14" ht="13">
      <c r="B1252" s="16"/>
      <c r="C1252" s="16"/>
      <c r="D1252" s="16"/>
      <c r="E1252" s="16"/>
      <c r="F1252" s="15"/>
      <c r="G1252" s="21"/>
      <c r="H1252" s="21"/>
      <c r="I1252" s="16"/>
      <c r="N1252" s="15"/>
    </row>
    <row r="1253" spans="2:14" ht="13">
      <c r="B1253" s="16"/>
      <c r="C1253" s="16"/>
      <c r="D1253" s="16"/>
      <c r="E1253" s="16"/>
      <c r="F1253" s="15"/>
      <c r="G1253" s="21"/>
      <c r="H1253" s="21"/>
      <c r="I1253" s="16"/>
      <c r="N1253" s="15"/>
    </row>
    <row r="1254" spans="2:14" ht="13">
      <c r="B1254" s="16"/>
      <c r="C1254" s="16"/>
      <c r="D1254" s="16"/>
      <c r="E1254" s="16"/>
      <c r="F1254" s="15"/>
      <c r="G1254" s="21"/>
      <c r="H1254" s="21"/>
      <c r="I1254" s="16"/>
      <c r="N1254" s="15"/>
    </row>
    <row r="1255" spans="2:14" ht="13">
      <c r="B1255" s="16"/>
      <c r="C1255" s="16"/>
      <c r="D1255" s="16"/>
      <c r="E1255" s="16"/>
      <c r="F1255" s="15"/>
      <c r="G1255" s="21"/>
      <c r="H1255" s="21"/>
      <c r="I1255" s="16"/>
      <c r="N1255" s="15"/>
    </row>
    <row r="1256" spans="2:14" ht="13">
      <c r="B1256" s="16"/>
      <c r="C1256" s="16"/>
      <c r="D1256" s="16"/>
      <c r="E1256" s="16"/>
      <c r="F1256" s="15"/>
      <c r="G1256" s="21"/>
      <c r="H1256" s="21"/>
      <c r="I1256" s="16"/>
      <c r="N1256" s="15"/>
    </row>
    <row r="1257" spans="2:14" ht="13">
      <c r="B1257" s="16"/>
      <c r="C1257" s="16"/>
      <c r="D1257" s="16"/>
      <c r="E1257" s="16"/>
      <c r="F1257" s="15"/>
      <c r="G1257" s="21"/>
      <c r="H1257" s="21"/>
      <c r="I1257" s="16"/>
      <c r="N1257" s="15"/>
    </row>
    <row r="1258" spans="2:14" ht="13">
      <c r="B1258" s="16"/>
      <c r="C1258" s="16"/>
      <c r="D1258" s="16"/>
      <c r="E1258" s="16"/>
      <c r="F1258" s="15"/>
      <c r="G1258" s="21"/>
      <c r="H1258" s="21"/>
      <c r="I1258" s="16"/>
      <c r="N1258" s="15"/>
    </row>
    <row r="1259" spans="2:14" ht="13">
      <c r="B1259" s="16"/>
      <c r="C1259" s="16"/>
      <c r="D1259" s="16"/>
      <c r="E1259" s="16"/>
      <c r="F1259" s="15"/>
      <c r="G1259" s="21"/>
      <c r="H1259" s="21"/>
      <c r="I1259" s="16"/>
      <c r="N1259" s="15"/>
    </row>
    <row r="1260" spans="2:14" ht="13">
      <c r="B1260" s="16"/>
      <c r="C1260" s="16"/>
      <c r="D1260" s="16"/>
      <c r="E1260" s="16"/>
      <c r="F1260" s="15"/>
      <c r="G1260" s="21"/>
      <c r="H1260" s="21"/>
      <c r="I1260" s="16"/>
      <c r="N1260" s="15"/>
    </row>
    <row r="1261" spans="2:14" ht="13">
      <c r="B1261" s="16"/>
      <c r="C1261" s="16"/>
      <c r="D1261" s="16"/>
      <c r="E1261" s="16"/>
      <c r="F1261" s="15"/>
      <c r="G1261" s="21"/>
      <c r="H1261" s="21"/>
      <c r="I1261" s="16"/>
      <c r="N1261" s="15"/>
    </row>
    <row r="1262" spans="2:14" ht="13">
      <c r="B1262" s="16"/>
      <c r="C1262" s="16"/>
      <c r="D1262" s="16"/>
      <c r="E1262" s="16"/>
      <c r="F1262" s="15"/>
      <c r="G1262" s="21"/>
      <c r="H1262" s="21"/>
      <c r="I1262" s="16"/>
      <c r="N1262" s="15"/>
    </row>
    <row r="1263" spans="2:14" ht="13">
      <c r="B1263" s="16"/>
      <c r="C1263" s="16"/>
      <c r="D1263" s="16"/>
      <c r="E1263" s="16"/>
      <c r="F1263" s="15"/>
      <c r="G1263" s="21"/>
      <c r="H1263" s="21"/>
      <c r="I1263" s="16"/>
      <c r="N1263" s="15"/>
    </row>
    <row r="1264" spans="2:14" ht="13">
      <c r="B1264" s="16"/>
      <c r="C1264" s="16"/>
      <c r="D1264" s="16"/>
      <c r="E1264" s="16"/>
      <c r="F1264" s="15"/>
      <c r="G1264" s="21"/>
      <c r="H1264" s="21"/>
      <c r="I1264" s="16"/>
      <c r="N1264" s="15"/>
    </row>
    <row r="1265" spans="2:14" ht="13">
      <c r="B1265" s="16"/>
      <c r="C1265" s="16"/>
      <c r="D1265" s="16"/>
      <c r="E1265" s="16"/>
      <c r="F1265" s="15"/>
      <c r="G1265" s="21"/>
      <c r="H1265" s="21"/>
      <c r="I1265" s="16"/>
      <c r="N1265" s="15"/>
    </row>
    <row r="1266" spans="2:14" ht="13">
      <c r="B1266" s="16"/>
      <c r="C1266" s="16"/>
      <c r="D1266" s="16"/>
      <c r="E1266" s="16"/>
      <c r="F1266" s="15"/>
      <c r="G1266" s="21"/>
      <c r="H1266" s="21"/>
      <c r="I1266" s="16"/>
      <c r="N1266" s="15"/>
    </row>
    <row r="1267" spans="2:14" ht="13">
      <c r="B1267" s="16"/>
      <c r="C1267" s="16"/>
      <c r="D1267" s="16"/>
      <c r="E1267" s="16"/>
      <c r="F1267" s="15"/>
      <c r="G1267" s="21"/>
      <c r="H1267" s="21"/>
      <c r="I1267" s="16"/>
      <c r="N1267" s="15"/>
    </row>
    <row r="1268" spans="2:14" ht="13">
      <c r="B1268" s="16"/>
      <c r="C1268" s="16"/>
      <c r="D1268" s="16"/>
      <c r="E1268" s="16"/>
      <c r="F1268" s="15"/>
      <c r="G1268" s="21"/>
      <c r="H1268" s="21"/>
      <c r="I1268" s="16"/>
      <c r="N1268" s="15"/>
    </row>
    <row r="1269" spans="2:14" ht="13">
      <c r="B1269" s="16"/>
      <c r="C1269" s="16"/>
      <c r="D1269" s="16"/>
      <c r="E1269" s="16"/>
      <c r="F1269" s="15"/>
      <c r="G1269" s="21"/>
      <c r="H1269" s="21"/>
      <c r="I1269" s="16"/>
      <c r="N1269" s="15"/>
    </row>
    <row r="1270" spans="2:14" ht="13">
      <c r="B1270" s="16"/>
      <c r="C1270" s="16"/>
      <c r="D1270" s="16"/>
      <c r="E1270" s="16"/>
      <c r="F1270" s="15"/>
      <c r="G1270" s="21"/>
      <c r="H1270" s="21"/>
      <c r="I1270" s="16"/>
      <c r="N1270" s="15"/>
    </row>
    <row r="1271" spans="2:14" ht="13">
      <c r="B1271" s="16"/>
      <c r="C1271" s="16"/>
      <c r="D1271" s="16"/>
      <c r="E1271" s="16"/>
      <c r="F1271" s="15"/>
      <c r="G1271" s="21"/>
      <c r="H1271" s="21"/>
      <c r="I1271" s="16"/>
      <c r="N1271" s="15"/>
    </row>
    <row r="1272" spans="2:14" ht="13">
      <c r="B1272" s="16"/>
      <c r="C1272" s="16"/>
      <c r="D1272" s="16"/>
      <c r="E1272" s="16"/>
      <c r="F1272" s="15"/>
      <c r="G1272" s="21"/>
      <c r="H1272" s="21"/>
      <c r="I1272" s="16"/>
      <c r="N1272" s="15"/>
    </row>
    <row r="1273" spans="2:14" ht="13">
      <c r="B1273" s="16"/>
      <c r="C1273" s="16"/>
      <c r="D1273" s="16"/>
      <c r="E1273" s="16"/>
      <c r="F1273" s="15"/>
      <c r="G1273" s="21"/>
      <c r="H1273" s="21"/>
      <c r="I1273" s="16"/>
      <c r="N1273" s="15"/>
    </row>
    <row r="1274" spans="2:14" ht="13">
      <c r="B1274" s="16"/>
      <c r="C1274" s="16"/>
      <c r="D1274" s="16"/>
      <c r="E1274" s="16"/>
      <c r="F1274" s="15"/>
      <c r="G1274" s="21"/>
      <c r="H1274" s="21"/>
      <c r="I1274" s="16"/>
      <c r="N1274" s="15"/>
    </row>
    <row r="1275" spans="2:14" ht="13">
      <c r="B1275" s="16"/>
      <c r="C1275" s="16"/>
      <c r="D1275" s="16"/>
      <c r="E1275" s="16"/>
      <c r="F1275" s="15"/>
      <c r="G1275" s="21"/>
      <c r="H1275" s="21"/>
      <c r="I1275" s="16"/>
      <c r="N1275" s="15"/>
    </row>
    <row r="1276" spans="2:14" ht="13">
      <c r="B1276" s="16"/>
      <c r="C1276" s="16"/>
      <c r="D1276" s="16"/>
      <c r="E1276" s="16"/>
      <c r="F1276" s="15"/>
      <c r="G1276" s="21"/>
      <c r="H1276" s="21"/>
      <c r="I1276" s="16"/>
      <c r="N1276" s="15"/>
    </row>
    <row r="1277" spans="2:14" ht="13">
      <c r="B1277" s="16"/>
      <c r="C1277" s="16"/>
      <c r="D1277" s="16"/>
      <c r="E1277" s="16"/>
      <c r="F1277" s="15"/>
      <c r="G1277" s="21"/>
      <c r="H1277" s="21"/>
      <c r="I1277" s="16"/>
      <c r="N1277" s="15"/>
    </row>
    <row r="1278" spans="2:14" ht="13">
      <c r="B1278" s="16"/>
      <c r="C1278" s="16"/>
      <c r="D1278" s="16"/>
      <c r="E1278" s="16"/>
      <c r="F1278" s="15"/>
      <c r="G1278" s="21"/>
      <c r="H1278" s="21"/>
      <c r="I1278" s="16"/>
      <c r="N1278" s="15"/>
    </row>
    <row r="1279" spans="2:14" ht="13">
      <c r="B1279" s="16"/>
      <c r="C1279" s="16"/>
      <c r="D1279" s="16"/>
      <c r="E1279" s="16"/>
      <c r="F1279" s="15"/>
      <c r="G1279" s="21"/>
      <c r="H1279" s="21"/>
      <c r="I1279" s="16"/>
      <c r="N1279" s="15"/>
    </row>
    <row r="1280" spans="2:14" ht="13">
      <c r="B1280" s="16"/>
      <c r="C1280" s="16"/>
      <c r="D1280" s="16"/>
      <c r="E1280" s="16"/>
      <c r="F1280" s="15"/>
      <c r="G1280" s="21"/>
      <c r="H1280" s="21"/>
      <c r="I1280" s="16"/>
      <c r="N1280" s="15"/>
    </row>
    <row r="1281" spans="2:14" ht="13">
      <c r="B1281" s="16"/>
      <c r="C1281" s="16"/>
      <c r="D1281" s="16"/>
      <c r="E1281" s="16"/>
      <c r="F1281" s="15"/>
      <c r="G1281" s="21"/>
      <c r="H1281" s="21"/>
      <c r="I1281" s="16"/>
      <c r="N1281" s="15"/>
    </row>
    <row r="1282" spans="2:14" ht="13">
      <c r="B1282" s="16"/>
      <c r="C1282" s="16"/>
      <c r="D1282" s="16"/>
      <c r="E1282" s="16"/>
      <c r="F1282" s="15"/>
      <c r="G1282" s="21"/>
      <c r="H1282" s="21"/>
      <c r="I1282" s="16"/>
      <c r="N1282" s="15"/>
    </row>
    <row r="1283" spans="2:14" ht="13">
      <c r="B1283" s="16"/>
      <c r="C1283" s="16"/>
      <c r="D1283" s="16"/>
      <c r="E1283" s="16"/>
      <c r="F1283" s="15"/>
      <c r="G1283" s="21"/>
      <c r="H1283" s="21"/>
      <c r="I1283" s="16"/>
      <c r="N1283" s="15"/>
    </row>
    <row r="1284" spans="2:14" ht="13">
      <c r="B1284" s="16"/>
      <c r="C1284" s="16"/>
      <c r="D1284" s="16"/>
      <c r="E1284" s="16"/>
      <c r="F1284" s="15"/>
      <c r="G1284" s="21"/>
      <c r="H1284" s="21"/>
      <c r="I1284" s="16"/>
      <c r="N1284" s="15"/>
    </row>
    <row r="1285" spans="2:14" ht="13">
      <c r="B1285" s="16"/>
      <c r="C1285" s="16"/>
      <c r="D1285" s="16"/>
      <c r="E1285" s="16"/>
      <c r="F1285" s="15"/>
      <c r="G1285" s="21"/>
      <c r="H1285" s="21"/>
      <c r="I1285" s="16"/>
      <c r="N1285" s="15"/>
    </row>
    <row r="1286" spans="2:14" ht="13">
      <c r="B1286" s="16"/>
      <c r="C1286" s="16"/>
      <c r="D1286" s="16"/>
      <c r="E1286" s="16"/>
      <c r="F1286" s="15"/>
      <c r="G1286" s="21"/>
      <c r="H1286" s="21"/>
      <c r="I1286" s="16"/>
      <c r="N1286" s="15"/>
    </row>
    <row r="1287" spans="2:14" ht="13">
      <c r="B1287" s="16"/>
      <c r="C1287" s="16"/>
      <c r="D1287" s="16"/>
      <c r="E1287" s="16"/>
      <c r="F1287" s="15"/>
      <c r="G1287" s="21"/>
      <c r="H1287" s="21"/>
      <c r="I1287" s="16"/>
      <c r="N1287" s="15"/>
    </row>
    <row r="1288" spans="2:14" ht="13">
      <c r="B1288" s="16"/>
      <c r="C1288" s="16"/>
      <c r="D1288" s="16"/>
      <c r="E1288" s="16"/>
      <c r="F1288" s="15"/>
      <c r="G1288" s="21"/>
      <c r="H1288" s="21"/>
      <c r="I1288" s="16"/>
      <c r="N1288" s="15"/>
    </row>
    <row r="1289" spans="2:14" ht="13">
      <c r="B1289" s="16"/>
      <c r="C1289" s="16"/>
      <c r="D1289" s="16"/>
      <c r="E1289" s="16"/>
      <c r="F1289" s="15"/>
      <c r="G1289" s="21"/>
      <c r="H1289" s="21"/>
      <c r="I1289" s="16"/>
      <c r="N1289" s="15"/>
    </row>
    <row r="1290" spans="2:14" ht="13">
      <c r="B1290" s="16"/>
      <c r="C1290" s="16"/>
      <c r="D1290" s="16"/>
      <c r="E1290" s="16"/>
      <c r="F1290" s="15"/>
      <c r="G1290" s="21"/>
      <c r="H1290" s="21"/>
      <c r="I1290" s="16"/>
      <c r="N1290" s="15"/>
    </row>
    <row r="1291" spans="2:14" ht="13">
      <c r="B1291" s="16"/>
      <c r="C1291" s="16"/>
      <c r="D1291" s="16"/>
      <c r="E1291" s="16"/>
      <c r="F1291" s="15"/>
      <c r="G1291" s="21"/>
      <c r="H1291" s="21"/>
      <c r="I1291" s="16"/>
      <c r="N1291" s="15"/>
    </row>
    <row r="1292" spans="2:14" ht="13">
      <c r="B1292" s="16"/>
      <c r="C1292" s="16"/>
      <c r="D1292" s="16"/>
      <c r="E1292" s="16"/>
      <c r="F1292" s="15"/>
      <c r="G1292" s="21"/>
      <c r="H1292" s="21"/>
      <c r="I1292" s="16"/>
      <c r="N1292" s="15"/>
    </row>
    <row r="1293" spans="2:14" ht="13">
      <c r="B1293" s="16"/>
      <c r="C1293" s="16"/>
      <c r="D1293" s="16"/>
      <c r="E1293" s="16"/>
      <c r="F1293" s="15"/>
      <c r="G1293" s="21"/>
      <c r="H1293" s="21"/>
      <c r="I1293" s="16"/>
      <c r="N1293" s="15"/>
    </row>
    <row r="1294" spans="2:14" ht="13">
      <c r="B1294" s="16"/>
      <c r="C1294" s="16"/>
      <c r="D1294" s="16"/>
      <c r="E1294" s="16"/>
      <c r="F1294" s="15"/>
      <c r="G1294" s="21"/>
      <c r="H1294" s="21"/>
      <c r="I1294" s="16"/>
      <c r="N1294" s="15"/>
    </row>
    <row r="1295" spans="2:14" ht="13">
      <c r="B1295" s="16"/>
      <c r="C1295" s="16"/>
      <c r="D1295" s="16"/>
      <c r="E1295" s="16"/>
      <c r="F1295" s="15"/>
      <c r="G1295" s="21"/>
      <c r="H1295" s="21"/>
      <c r="I1295" s="16"/>
      <c r="N1295" s="15"/>
    </row>
    <row r="1296" spans="2:14" ht="13">
      <c r="B1296" s="16"/>
      <c r="C1296" s="16"/>
      <c r="D1296" s="16"/>
      <c r="E1296" s="16"/>
      <c r="F1296" s="15"/>
      <c r="G1296" s="21"/>
      <c r="H1296" s="21"/>
      <c r="I1296" s="16"/>
      <c r="N1296" s="15"/>
    </row>
    <row r="1297" spans="2:14" ht="13">
      <c r="B1297" s="16"/>
      <c r="C1297" s="16"/>
      <c r="D1297" s="16"/>
      <c r="E1297" s="16"/>
      <c r="F1297" s="15"/>
      <c r="G1297" s="21"/>
      <c r="H1297" s="21"/>
      <c r="I1297" s="16"/>
      <c r="N1297" s="15"/>
    </row>
    <row r="1298" spans="2:14" ht="13">
      <c r="B1298" s="16"/>
      <c r="C1298" s="16"/>
      <c r="D1298" s="16"/>
      <c r="E1298" s="16"/>
      <c r="F1298" s="15"/>
      <c r="G1298" s="21"/>
      <c r="H1298" s="21"/>
      <c r="I1298" s="16"/>
      <c r="N1298" s="15"/>
    </row>
    <row r="1299" spans="2:14" ht="13">
      <c r="B1299" s="16"/>
      <c r="C1299" s="16"/>
      <c r="D1299" s="16"/>
      <c r="E1299" s="16"/>
      <c r="F1299" s="15"/>
      <c r="G1299" s="21"/>
      <c r="H1299" s="21"/>
      <c r="I1299" s="16"/>
      <c r="N1299" s="15"/>
    </row>
    <row r="1300" spans="2:14" ht="13">
      <c r="B1300" s="16"/>
      <c r="C1300" s="16"/>
      <c r="D1300" s="16"/>
      <c r="E1300" s="16"/>
      <c r="F1300" s="15"/>
      <c r="G1300" s="21"/>
      <c r="H1300" s="21"/>
      <c r="I1300" s="16"/>
      <c r="N1300" s="15"/>
    </row>
    <row r="1301" spans="2:14" ht="13">
      <c r="B1301" s="16"/>
      <c r="C1301" s="16"/>
      <c r="D1301" s="16"/>
      <c r="E1301" s="16"/>
      <c r="F1301" s="15"/>
      <c r="G1301" s="21"/>
      <c r="H1301" s="21"/>
      <c r="I1301" s="16"/>
      <c r="N1301" s="15"/>
    </row>
    <row r="1302" spans="2:14" ht="13">
      <c r="B1302" s="16"/>
      <c r="C1302" s="16"/>
      <c r="D1302" s="16"/>
      <c r="E1302" s="16"/>
      <c r="F1302" s="15"/>
      <c r="G1302" s="21"/>
      <c r="H1302" s="21"/>
      <c r="I1302" s="16"/>
      <c r="N1302" s="15"/>
    </row>
    <row r="1303" spans="2:14" ht="13">
      <c r="B1303" s="16"/>
      <c r="C1303" s="16"/>
      <c r="D1303" s="16"/>
      <c r="E1303" s="16"/>
      <c r="F1303" s="15"/>
      <c r="G1303" s="21"/>
      <c r="H1303" s="21"/>
      <c r="I1303" s="16"/>
      <c r="N1303" s="15"/>
    </row>
    <row r="1304" spans="2:14" ht="13">
      <c r="B1304" s="16"/>
      <c r="C1304" s="16"/>
      <c r="D1304" s="16"/>
      <c r="E1304" s="16"/>
      <c r="F1304" s="15"/>
      <c r="G1304" s="21"/>
      <c r="H1304" s="21"/>
      <c r="I1304" s="16"/>
      <c r="N1304" s="15"/>
    </row>
    <row r="1305" spans="2:14" ht="13">
      <c r="B1305" s="16"/>
      <c r="C1305" s="16"/>
      <c r="D1305" s="16"/>
      <c r="E1305" s="16"/>
      <c r="F1305" s="15"/>
      <c r="G1305" s="21"/>
      <c r="H1305" s="21"/>
      <c r="I1305" s="16"/>
      <c r="N1305" s="15"/>
    </row>
    <row r="1306" spans="2:14" ht="13">
      <c r="B1306" s="16"/>
      <c r="C1306" s="16"/>
      <c r="D1306" s="16"/>
      <c r="E1306" s="16"/>
      <c r="F1306" s="15"/>
      <c r="G1306" s="21"/>
      <c r="H1306" s="21"/>
      <c r="I1306" s="16"/>
      <c r="N1306" s="15"/>
    </row>
    <row r="1307" spans="2:14" ht="13">
      <c r="B1307" s="16"/>
      <c r="C1307" s="16"/>
      <c r="D1307" s="16"/>
      <c r="E1307" s="16"/>
      <c r="F1307" s="15"/>
      <c r="G1307" s="21"/>
      <c r="H1307" s="21"/>
      <c r="I1307" s="16"/>
      <c r="N1307" s="15"/>
    </row>
    <row r="1308" spans="2:14" ht="13">
      <c r="B1308" s="16"/>
      <c r="C1308" s="16"/>
      <c r="D1308" s="16"/>
      <c r="E1308" s="16"/>
      <c r="F1308" s="15"/>
      <c r="G1308" s="21"/>
      <c r="H1308" s="21"/>
      <c r="I1308" s="16"/>
      <c r="N1308" s="15"/>
    </row>
    <row r="1309" spans="2:14" ht="13">
      <c r="B1309" s="16"/>
      <c r="C1309" s="16"/>
      <c r="D1309" s="16"/>
      <c r="E1309" s="16"/>
      <c r="F1309" s="15"/>
      <c r="G1309" s="21"/>
      <c r="H1309" s="21"/>
      <c r="I1309" s="16"/>
      <c r="N1309" s="15"/>
    </row>
    <row r="1310" spans="2:14" ht="13">
      <c r="B1310" s="16"/>
      <c r="C1310" s="16"/>
      <c r="D1310" s="16"/>
      <c r="E1310" s="16"/>
      <c r="F1310" s="15"/>
      <c r="G1310" s="21"/>
      <c r="H1310" s="21"/>
      <c r="I1310" s="16"/>
      <c r="N1310" s="15"/>
    </row>
    <row r="1311" spans="2:14" ht="13">
      <c r="B1311" s="16"/>
      <c r="C1311" s="16"/>
      <c r="D1311" s="16"/>
      <c r="E1311" s="16"/>
      <c r="F1311" s="15"/>
      <c r="G1311" s="21"/>
      <c r="H1311" s="21"/>
      <c r="I1311" s="16"/>
      <c r="N1311" s="15"/>
    </row>
    <row r="1312" spans="2:14" ht="13">
      <c r="B1312" s="16"/>
      <c r="C1312" s="16"/>
      <c r="D1312" s="16"/>
      <c r="E1312" s="16"/>
      <c r="F1312" s="15"/>
      <c r="G1312" s="21"/>
      <c r="H1312" s="21"/>
      <c r="I1312" s="16"/>
      <c r="N1312" s="15"/>
    </row>
    <row r="1313" spans="2:14" ht="13">
      <c r="B1313" s="16"/>
      <c r="C1313" s="16"/>
      <c r="D1313" s="16"/>
      <c r="E1313" s="16"/>
      <c r="F1313" s="15"/>
      <c r="G1313" s="21"/>
      <c r="H1313" s="21"/>
      <c r="I1313" s="16"/>
      <c r="N1313" s="15"/>
    </row>
    <row r="1314" spans="2:14" ht="13">
      <c r="B1314" s="16"/>
      <c r="C1314" s="16"/>
      <c r="D1314" s="16"/>
      <c r="E1314" s="16"/>
      <c r="F1314" s="15"/>
      <c r="G1314" s="21"/>
      <c r="H1314" s="21"/>
      <c r="I1314" s="16"/>
      <c r="N1314" s="15"/>
    </row>
    <row r="1315" spans="2:14" ht="13">
      <c r="B1315" s="16"/>
      <c r="C1315" s="16"/>
      <c r="D1315" s="16"/>
      <c r="E1315" s="16"/>
      <c r="F1315" s="15"/>
      <c r="G1315" s="21"/>
      <c r="H1315" s="21"/>
      <c r="I1315" s="16"/>
      <c r="N1315" s="15"/>
    </row>
    <row r="1316" spans="2:14" ht="13">
      <c r="B1316" s="16"/>
      <c r="C1316" s="16"/>
      <c r="D1316" s="16"/>
      <c r="E1316" s="16"/>
      <c r="F1316" s="15"/>
      <c r="G1316" s="21"/>
      <c r="H1316" s="21"/>
      <c r="I1316" s="16"/>
      <c r="N1316" s="15"/>
    </row>
    <row r="1317" spans="2:14" ht="13">
      <c r="B1317" s="16"/>
      <c r="C1317" s="16"/>
      <c r="D1317" s="16"/>
      <c r="E1317" s="16"/>
      <c r="F1317" s="15"/>
      <c r="G1317" s="21"/>
      <c r="H1317" s="21"/>
      <c r="I1317" s="16"/>
      <c r="N1317" s="15"/>
    </row>
    <row r="1318" spans="2:14" ht="13">
      <c r="B1318" s="16"/>
      <c r="C1318" s="16"/>
      <c r="D1318" s="16"/>
      <c r="E1318" s="16"/>
      <c r="F1318" s="15"/>
      <c r="G1318" s="21"/>
      <c r="H1318" s="21"/>
      <c r="I1318" s="16"/>
      <c r="N1318" s="15"/>
    </row>
    <row r="1319" spans="2:14" ht="13">
      <c r="B1319" s="16"/>
      <c r="C1319" s="16"/>
      <c r="D1319" s="16"/>
      <c r="E1319" s="16"/>
      <c r="F1319" s="15"/>
      <c r="G1319" s="21"/>
      <c r="H1319" s="21"/>
      <c r="I1319" s="16"/>
      <c r="N1319" s="15"/>
    </row>
    <row r="1320" spans="2:14" ht="13">
      <c r="B1320" s="16"/>
      <c r="C1320" s="16"/>
      <c r="D1320" s="16"/>
      <c r="E1320" s="16"/>
      <c r="F1320" s="15"/>
      <c r="G1320" s="21"/>
      <c r="H1320" s="21"/>
      <c r="I1320" s="16"/>
      <c r="N1320" s="15"/>
    </row>
    <row r="1321" spans="2:14" ht="13">
      <c r="B1321" s="16"/>
      <c r="C1321" s="16"/>
      <c r="D1321" s="16"/>
      <c r="E1321" s="16"/>
      <c r="F1321" s="15"/>
      <c r="G1321" s="21"/>
      <c r="H1321" s="21"/>
      <c r="I1321" s="16"/>
      <c r="N1321" s="15"/>
    </row>
    <row r="1322" spans="2:14" ht="13">
      <c r="B1322" s="16"/>
      <c r="C1322" s="16"/>
      <c r="D1322" s="16"/>
      <c r="E1322" s="16"/>
      <c r="F1322" s="15"/>
      <c r="G1322" s="21"/>
      <c r="H1322" s="21"/>
      <c r="I1322" s="16"/>
      <c r="N1322" s="15"/>
    </row>
    <row r="1323" spans="2:14" ht="13">
      <c r="B1323" s="16"/>
      <c r="C1323" s="16"/>
      <c r="D1323" s="16"/>
      <c r="E1323" s="16"/>
      <c r="F1323" s="15"/>
      <c r="G1323" s="21"/>
      <c r="H1323" s="21"/>
      <c r="I1323" s="16"/>
      <c r="N1323" s="15"/>
    </row>
    <row r="1324" spans="2:14" ht="13">
      <c r="B1324" s="16"/>
      <c r="C1324" s="16"/>
      <c r="D1324" s="16"/>
      <c r="E1324" s="16"/>
      <c r="F1324" s="15"/>
      <c r="G1324" s="21"/>
      <c r="H1324" s="21"/>
      <c r="I1324" s="16"/>
      <c r="N1324" s="15"/>
    </row>
    <row r="1325" spans="2:14" ht="13">
      <c r="B1325" s="16"/>
      <c r="C1325" s="16"/>
      <c r="D1325" s="16"/>
      <c r="E1325" s="16"/>
      <c r="F1325" s="15"/>
      <c r="G1325" s="21"/>
      <c r="H1325" s="21"/>
      <c r="I1325" s="16"/>
      <c r="N1325" s="15"/>
    </row>
    <row r="1326" spans="2:14" ht="13">
      <c r="B1326" s="16"/>
      <c r="C1326" s="16"/>
      <c r="D1326" s="16"/>
      <c r="E1326" s="16"/>
      <c r="F1326" s="15"/>
      <c r="G1326" s="21"/>
      <c r="H1326" s="21"/>
      <c r="I1326" s="16"/>
      <c r="N1326" s="15"/>
    </row>
    <row r="1327" spans="2:14" ht="13">
      <c r="B1327" s="16"/>
      <c r="C1327" s="16"/>
      <c r="D1327" s="16"/>
      <c r="E1327" s="16"/>
      <c r="F1327" s="15"/>
      <c r="G1327" s="21"/>
      <c r="H1327" s="21"/>
      <c r="I1327" s="16"/>
      <c r="N1327" s="15"/>
    </row>
    <row r="1328" spans="2:14" ht="13">
      <c r="B1328" s="16"/>
      <c r="C1328" s="16"/>
      <c r="D1328" s="16"/>
      <c r="E1328" s="16"/>
      <c r="F1328" s="15"/>
      <c r="G1328" s="21"/>
      <c r="H1328" s="21"/>
      <c r="I1328" s="16"/>
      <c r="N1328" s="15"/>
    </row>
    <row r="1329" spans="2:14" ht="13">
      <c r="B1329" s="16"/>
      <c r="C1329" s="16"/>
      <c r="D1329" s="16"/>
      <c r="E1329" s="16"/>
      <c r="F1329" s="15"/>
      <c r="G1329" s="21"/>
      <c r="H1329" s="21"/>
      <c r="I1329" s="16"/>
      <c r="N1329" s="15"/>
    </row>
    <row r="1330" spans="2:14" ht="13">
      <c r="B1330" s="16"/>
      <c r="C1330" s="16"/>
      <c r="D1330" s="16"/>
      <c r="E1330" s="16"/>
      <c r="F1330" s="15"/>
      <c r="G1330" s="21"/>
      <c r="H1330" s="21"/>
      <c r="I1330" s="16"/>
      <c r="N1330" s="15"/>
    </row>
    <row r="1331" spans="2:14" ht="13">
      <c r="B1331" s="16"/>
      <c r="C1331" s="16"/>
      <c r="D1331" s="16"/>
      <c r="E1331" s="16"/>
      <c r="F1331" s="15"/>
      <c r="G1331" s="21"/>
      <c r="H1331" s="21"/>
      <c r="I1331" s="16"/>
      <c r="N1331" s="15"/>
    </row>
    <row r="1332" spans="2:14" ht="13">
      <c r="B1332" s="16"/>
      <c r="C1332" s="16"/>
      <c r="D1332" s="16"/>
      <c r="E1332" s="16"/>
      <c r="F1332" s="15"/>
      <c r="G1332" s="21"/>
      <c r="H1332" s="21"/>
      <c r="I1332" s="16"/>
      <c r="N1332" s="15"/>
    </row>
    <row r="1333" spans="2:14" ht="13">
      <c r="B1333" s="16"/>
      <c r="C1333" s="16"/>
      <c r="D1333" s="16"/>
      <c r="E1333" s="16"/>
      <c r="F1333" s="15"/>
      <c r="G1333" s="21"/>
      <c r="H1333" s="21"/>
      <c r="I1333" s="16"/>
      <c r="N1333" s="15"/>
    </row>
    <row r="1334" spans="2:14" ht="13">
      <c r="B1334" s="16"/>
      <c r="C1334" s="16"/>
      <c r="D1334" s="16"/>
      <c r="E1334" s="16"/>
      <c r="F1334" s="15"/>
      <c r="G1334" s="21"/>
      <c r="H1334" s="21"/>
      <c r="I1334" s="16"/>
      <c r="N1334" s="15"/>
    </row>
    <row r="1335" spans="2:14" ht="13">
      <c r="B1335" s="16"/>
      <c r="C1335" s="16"/>
      <c r="D1335" s="16"/>
      <c r="E1335" s="16"/>
      <c r="F1335" s="15"/>
      <c r="G1335" s="21"/>
      <c r="H1335" s="21"/>
      <c r="I1335" s="16"/>
      <c r="N1335" s="15"/>
    </row>
    <row r="1336" spans="2:14" ht="13">
      <c r="B1336" s="16"/>
      <c r="C1336" s="16"/>
      <c r="D1336" s="16"/>
      <c r="E1336" s="16"/>
      <c r="F1336" s="15"/>
      <c r="G1336" s="21"/>
      <c r="H1336" s="21"/>
      <c r="I1336" s="16"/>
      <c r="N1336" s="15"/>
    </row>
    <row r="1337" spans="2:14" ht="13">
      <c r="B1337" s="16"/>
      <c r="C1337" s="16"/>
      <c r="D1337" s="16"/>
      <c r="E1337" s="16"/>
      <c r="F1337" s="15"/>
      <c r="G1337" s="21"/>
      <c r="H1337" s="21"/>
      <c r="I1337" s="16"/>
      <c r="N1337" s="15"/>
    </row>
    <row r="1338" spans="2:14" ht="13">
      <c r="B1338" s="16"/>
      <c r="C1338" s="16"/>
      <c r="D1338" s="16"/>
      <c r="E1338" s="16"/>
      <c r="F1338" s="15"/>
      <c r="G1338" s="21"/>
      <c r="H1338" s="21"/>
      <c r="I1338" s="16"/>
      <c r="N1338" s="15"/>
    </row>
    <row r="1339" spans="2:14" ht="13">
      <c r="B1339" s="16"/>
      <c r="C1339" s="16"/>
      <c r="D1339" s="16"/>
      <c r="E1339" s="16"/>
      <c r="F1339" s="15"/>
      <c r="G1339" s="21"/>
      <c r="H1339" s="21"/>
      <c r="I1339" s="16"/>
      <c r="N1339" s="15"/>
    </row>
    <row r="1340" spans="2:14" ht="13">
      <c r="B1340" s="16"/>
      <c r="C1340" s="16"/>
      <c r="D1340" s="16"/>
      <c r="E1340" s="16"/>
      <c r="F1340" s="15"/>
      <c r="G1340" s="21"/>
      <c r="H1340" s="21"/>
      <c r="I1340" s="16"/>
      <c r="N1340" s="15"/>
    </row>
    <row r="1341" spans="2:14" ht="13">
      <c r="B1341" s="16"/>
      <c r="C1341" s="16"/>
      <c r="D1341" s="16"/>
      <c r="E1341" s="16"/>
      <c r="F1341" s="15"/>
      <c r="G1341" s="21"/>
      <c r="H1341" s="21"/>
      <c r="I1341" s="16"/>
      <c r="N1341" s="15"/>
    </row>
    <row r="1342" spans="2:14" ht="13">
      <c r="B1342" s="16"/>
      <c r="C1342" s="16"/>
      <c r="D1342" s="16"/>
      <c r="E1342" s="16"/>
      <c r="F1342" s="15"/>
      <c r="G1342" s="21"/>
      <c r="H1342" s="21"/>
      <c r="I1342" s="16"/>
      <c r="N1342" s="15"/>
    </row>
    <row r="1343" spans="2:14" ht="13">
      <c r="B1343" s="16"/>
      <c r="C1343" s="16"/>
      <c r="D1343" s="16"/>
      <c r="E1343" s="16"/>
      <c r="F1343" s="15"/>
      <c r="G1343" s="21"/>
      <c r="H1343" s="21"/>
      <c r="I1343" s="16"/>
      <c r="N1343" s="15"/>
    </row>
    <row r="1344" spans="2:14" ht="13">
      <c r="B1344" s="16"/>
      <c r="C1344" s="16"/>
      <c r="D1344" s="16"/>
      <c r="E1344" s="16"/>
      <c r="F1344" s="15"/>
      <c r="G1344" s="21"/>
      <c r="H1344" s="21"/>
      <c r="I1344" s="16"/>
      <c r="N1344" s="15"/>
    </row>
    <row r="1345" spans="2:14" ht="13">
      <c r="B1345" s="16"/>
      <c r="C1345" s="16"/>
      <c r="D1345" s="16"/>
      <c r="E1345" s="16"/>
      <c r="F1345" s="15"/>
      <c r="G1345" s="21"/>
      <c r="H1345" s="21"/>
      <c r="I1345" s="16"/>
      <c r="N1345" s="15"/>
    </row>
    <row r="1346" spans="2:14" ht="13">
      <c r="B1346" s="16"/>
      <c r="C1346" s="16"/>
      <c r="D1346" s="16"/>
      <c r="E1346" s="16"/>
      <c r="F1346" s="15"/>
      <c r="G1346" s="21"/>
      <c r="H1346" s="21"/>
      <c r="I1346" s="16"/>
      <c r="N1346" s="15"/>
    </row>
    <row r="1347" spans="2:14" ht="13">
      <c r="B1347" s="16"/>
      <c r="C1347" s="16"/>
      <c r="D1347" s="16"/>
      <c r="E1347" s="16"/>
      <c r="F1347" s="15"/>
      <c r="G1347" s="21"/>
      <c r="H1347" s="21"/>
      <c r="I1347" s="16"/>
      <c r="N1347" s="15"/>
    </row>
    <row r="1348" spans="2:14" ht="13">
      <c r="B1348" s="16"/>
      <c r="C1348" s="16"/>
      <c r="D1348" s="16"/>
      <c r="E1348" s="16"/>
      <c r="F1348" s="15"/>
      <c r="G1348" s="21"/>
      <c r="H1348" s="21"/>
      <c r="I1348" s="16"/>
      <c r="N1348" s="15"/>
    </row>
    <row r="1349" spans="2:14" ht="13">
      <c r="B1349" s="16"/>
      <c r="C1349" s="16"/>
      <c r="D1349" s="16"/>
      <c r="E1349" s="16"/>
      <c r="F1349" s="15"/>
      <c r="G1349" s="21"/>
      <c r="H1349" s="21"/>
      <c r="I1349" s="16"/>
      <c r="N1349" s="15"/>
    </row>
    <row r="1350" spans="2:14" ht="13">
      <c r="B1350" s="16"/>
      <c r="C1350" s="16"/>
      <c r="D1350" s="16"/>
      <c r="E1350" s="16"/>
      <c r="F1350" s="15"/>
      <c r="G1350" s="21"/>
      <c r="H1350" s="21"/>
      <c r="I1350" s="16"/>
      <c r="N1350" s="15"/>
    </row>
    <row r="1351" spans="2:14" ht="13">
      <c r="B1351" s="16"/>
      <c r="C1351" s="16"/>
      <c r="D1351" s="16"/>
      <c r="E1351" s="16"/>
      <c r="F1351" s="15"/>
      <c r="G1351" s="21"/>
      <c r="H1351" s="21"/>
      <c r="I1351" s="16"/>
      <c r="N1351" s="15"/>
    </row>
    <row r="1352" spans="2:14" ht="13">
      <c r="B1352" s="16"/>
      <c r="C1352" s="16"/>
      <c r="D1352" s="16"/>
      <c r="E1352" s="16"/>
      <c r="F1352" s="15"/>
      <c r="G1352" s="21"/>
      <c r="H1352" s="21"/>
      <c r="I1352" s="16"/>
      <c r="N1352" s="15"/>
    </row>
    <row r="1353" spans="2:14" ht="13">
      <c r="B1353" s="16"/>
      <c r="C1353" s="16"/>
      <c r="D1353" s="16"/>
      <c r="E1353" s="16"/>
      <c r="F1353" s="15"/>
      <c r="G1353" s="21"/>
      <c r="H1353" s="21"/>
      <c r="I1353" s="16"/>
      <c r="N1353" s="15"/>
    </row>
    <row r="1354" spans="2:14" ht="13">
      <c r="B1354" s="16"/>
      <c r="C1354" s="16"/>
      <c r="D1354" s="16"/>
      <c r="E1354" s="16"/>
      <c r="F1354" s="15"/>
      <c r="G1354" s="21"/>
      <c r="H1354" s="21"/>
      <c r="I1354" s="16"/>
      <c r="N1354" s="15"/>
    </row>
    <row r="1355" spans="2:14" ht="13">
      <c r="B1355" s="16"/>
      <c r="C1355" s="16"/>
      <c r="D1355" s="16"/>
      <c r="E1355" s="16"/>
      <c r="F1355" s="15"/>
      <c r="G1355" s="21"/>
      <c r="H1355" s="21"/>
      <c r="I1355" s="16"/>
      <c r="N1355" s="15"/>
    </row>
    <row r="1356" spans="2:14" ht="13">
      <c r="B1356" s="16"/>
      <c r="C1356" s="16"/>
      <c r="D1356" s="16"/>
      <c r="E1356" s="16"/>
      <c r="F1356" s="15"/>
      <c r="G1356" s="21"/>
      <c r="H1356" s="21"/>
      <c r="I1356" s="16"/>
      <c r="N1356" s="15"/>
    </row>
    <row r="1357" spans="2:14" ht="13">
      <c r="B1357" s="16"/>
      <c r="C1357" s="16"/>
      <c r="D1357" s="16"/>
      <c r="E1357" s="16"/>
      <c r="F1357" s="15"/>
      <c r="G1357" s="21"/>
      <c r="H1357" s="21"/>
      <c r="I1357" s="16"/>
      <c r="N1357" s="15"/>
    </row>
    <row r="1358" spans="2:14" ht="13">
      <c r="B1358" s="16"/>
      <c r="C1358" s="16"/>
      <c r="D1358" s="16"/>
      <c r="E1358" s="16"/>
      <c r="F1358" s="15"/>
      <c r="G1358" s="21"/>
      <c r="H1358" s="21"/>
      <c r="I1358" s="16"/>
      <c r="N1358" s="15"/>
    </row>
    <row r="1359" spans="2:14" ht="13">
      <c r="B1359" s="16"/>
      <c r="C1359" s="16"/>
      <c r="D1359" s="16"/>
      <c r="E1359" s="16"/>
      <c r="F1359" s="15"/>
      <c r="G1359" s="21"/>
      <c r="H1359" s="21"/>
      <c r="I1359" s="16"/>
      <c r="N1359" s="15"/>
    </row>
    <row r="1360" spans="2:14" ht="13">
      <c r="B1360" s="16"/>
      <c r="C1360" s="16"/>
      <c r="D1360" s="16"/>
      <c r="E1360" s="16"/>
      <c r="F1360" s="15"/>
      <c r="G1360" s="21"/>
      <c r="H1360" s="21"/>
      <c r="I1360" s="16"/>
      <c r="N1360" s="15"/>
    </row>
    <row r="1361" spans="2:14" ht="13">
      <c r="B1361" s="16"/>
      <c r="C1361" s="16"/>
      <c r="D1361" s="16"/>
      <c r="E1361" s="16"/>
      <c r="F1361" s="15"/>
      <c r="G1361" s="21"/>
      <c r="H1361" s="21"/>
      <c r="I1361" s="16"/>
      <c r="N1361" s="15"/>
    </row>
    <row r="1362" spans="2:14" ht="13">
      <c r="B1362" s="16"/>
      <c r="C1362" s="16"/>
      <c r="D1362" s="16"/>
      <c r="E1362" s="16"/>
      <c r="F1362" s="15"/>
      <c r="G1362" s="21"/>
      <c r="H1362" s="21"/>
      <c r="I1362" s="16"/>
      <c r="N1362" s="15"/>
    </row>
    <row r="1363" spans="2:14" ht="13">
      <c r="B1363" s="16"/>
      <c r="C1363" s="16"/>
      <c r="D1363" s="16"/>
      <c r="E1363" s="16"/>
      <c r="F1363" s="15"/>
      <c r="G1363" s="21"/>
      <c r="H1363" s="21"/>
      <c r="I1363" s="16"/>
      <c r="N1363" s="15"/>
    </row>
    <row r="1364" spans="2:14" ht="13">
      <c r="B1364" s="16"/>
      <c r="C1364" s="16"/>
      <c r="D1364" s="16"/>
      <c r="E1364" s="16"/>
      <c r="F1364" s="15"/>
      <c r="G1364" s="21"/>
      <c r="H1364" s="21"/>
      <c r="I1364" s="16"/>
      <c r="N1364" s="15"/>
    </row>
    <row r="1365" spans="2:14" ht="13">
      <c r="B1365" s="16"/>
      <c r="C1365" s="16"/>
      <c r="D1365" s="16"/>
      <c r="E1365" s="16"/>
      <c r="F1365" s="15"/>
      <c r="G1365" s="21"/>
      <c r="H1365" s="21"/>
      <c r="I1365" s="16"/>
      <c r="N1365" s="15"/>
    </row>
    <row r="1366" spans="2:14" ht="13">
      <c r="B1366" s="16"/>
      <c r="C1366" s="16"/>
      <c r="D1366" s="16"/>
      <c r="E1366" s="16"/>
      <c r="F1366" s="15"/>
      <c r="G1366" s="21"/>
      <c r="H1366" s="21"/>
      <c r="I1366" s="16"/>
      <c r="N1366" s="15"/>
    </row>
    <row r="1367" spans="2:14" ht="13">
      <c r="B1367" s="16"/>
      <c r="C1367" s="16"/>
      <c r="D1367" s="16"/>
      <c r="E1367" s="16"/>
      <c r="F1367" s="15"/>
      <c r="G1367" s="21"/>
      <c r="H1367" s="21"/>
      <c r="I1367" s="16"/>
      <c r="N1367" s="15"/>
    </row>
    <row r="1368" spans="2:14" ht="13">
      <c r="B1368" s="16"/>
      <c r="C1368" s="16"/>
      <c r="D1368" s="16"/>
      <c r="E1368" s="16"/>
      <c r="F1368" s="15"/>
      <c r="G1368" s="21"/>
      <c r="H1368" s="21"/>
      <c r="I1368" s="16"/>
      <c r="N1368" s="15"/>
    </row>
    <row r="1369" spans="2:14" ht="13">
      <c r="B1369" s="16"/>
      <c r="C1369" s="16"/>
      <c r="D1369" s="16"/>
      <c r="E1369" s="16"/>
      <c r="F1369" s="15"/>
      <c r="G1369" s="21"/>
      <c r="H1369" s="21"/>
      <c r="I1369" s="16"/>
      <c r="N1369" s="15"/>
    </row>
    <row r="1370" spans="2:14" ht="13">
      <c r="B1370" s="16"/>
      <c r="C1370" s="16"/>
      <c r="D1370" s="16"/>
      <c r="E1370" s="16"/>
      <c r="F1370" s="15"/>
      <c r="G1370" s="21"/>
      <c r="H1370" s="21"/>
      <c r="I1370" s="16"/>
      <c r="N1370" s="15"/>
    </row>
    <row r="1371" spans="2:14" ht="13">
      <c r="B1371" s="16"/>
      <c r="C1371" s="16"/>
      <c r="D1371" s="16"/>
      <c r="E1371" s="16"/>
      <c r="F1371" s="15"/>
      <c r="G1371" s="21"/>
      <c r="H1371" s="21"/>
      <c r="I1371" s="16"/>
      <c r="N1371" s="15"/>
    </row>
    <row r="1372" spans="2:14" ht="13">
      <c r="B1372" s="16"/>
      <c r="C1372" s="16"/>
      <c r="D1372" s="16"/>
      <c r="E1372" s="16"/>
      <c r="F1372" s="15"/>
      <c r="G1372" s="21"/>
      <c r="H1372" s="21"/>
      <c r="I1372" s="16"/>
      <c r="N1372" s="15"/>
    </row>
    <row r="1373" spans="2:14" ht="13">
      <c r="B1373" s="16"/>
      <c r="C1373" s="16"/>
      <c r="D1373" s="16"/>
      <c r="E1373" s="16"/>
      <c r="F1373" s="15"/>
      <c r="G1373" s="21"/>
      <c r="H1373" s="21"/>
      <c r="I1373" s="16"/>
      <c r="N1373" s="15"/>
    </row>
    <row r="1374" spans="2:14" ht="13">
      <c r="B1374" s="16"/>
      <c r="C1374" s="16"/>
      <c r="D1374" s="16"/>
      <c r="E1374" s="16"/>
      <c r="F1374" s="15"/>
      <c r="G1374" s="21"/>
      <c r="H1374" s="21"/>
      <c r="I1374" s="16"/>
      <c r="N1374" s="15"/>
    </row>
    <row r="1375" spans="2:14" ht="13">
      <c r="B1375" s="16"/>
      <c r="C1375" s="16"/>
      <c r="D1375" s="16"/>
      <c r="E1375" s="16"/>
      <c r="F1375" s="15"/>
      <c r="G1375" s="21"/>
      <c r="H1375" s="21"/>
      <c r="I1375" s="16"/>
      <c r="N1375" s="15"/>
    </row>
    <row r="1376" spans="2:14" ht="13">
      <c r="B1376" s="16"/>
      <c r="C1376" s="16"/>
      <c r="D1376" s="16"/>
      <c r="E1376" s="16"/>
      <c r="F1376" s="15"/>
      <c r="G1376" s="21"/>
      <c r="H1376" s="21"/>
      <c r="I1376" s="16"/>
      <c r="N1376" s="15"/>
    </row>
    <row r="1377" spans="2:14" ht="13">
      <c r="B1377" s="16"/>
      <c r="C1377" s="16"/>
      <c r="D1377" s="16"/>
      <c r="E1377" s="16"/>
      <c r="F1377" s="15"/>
      <c r="G1377" s="21"/>
      <c r="H1377" s="21"/>
      <c r="I1377" s="16"/>
      <c r="N1377" s="15"/>
    </row>
    <row r="1378" spans="2:14" ht="13">
      <c r="B1378" s="16"/>
      <c r="C1378" s="16"/>
      <c r="D1378" s="16"/>
      <c r="E1378" s="16"/>
      <c r="F1378" s="15"/>
      <c r="G1378" s="21"/>
      <c r="H1378" s="21"/>
      <c r="I1378" s="16"/>
      <c r="N1378" s="15"/>
    </row>
    <row r="1379" spans="2:14" ht="13">
      <c r="B1379" s="16"/>
      <c r="C1379" s="16"/>
      <c r="D1379" s="16"/>
      <c r="E1379" s="16"/>
      <c r="F1379" s="15"/>
      <c r="G1379" s="21"/>
      <c r="H1379" s="21"/>
      <c r="I1379" s="16"/>
      <c r="N1379" s="15"/>
    </row>
    <row r="1380" spans="2:14" ht="13">
      <c r="B1380" s="16"/>
      <c r="C1380" s="16"/>
      <c r="D1380" s="16"/>
      <c r="E1380" s="16"/>
      <c r="F1380" s="15"/>
      <c r="G1380" s="21"/>
      <c r="H1380" s="21"/>
      <c r="I1380" s="16"/>
      <c r="N1380" s="15"/>
    </row>
    <row r="1381" spans="2:14" ht="13">
      <c r="B1381" s="16"/>
      <c r="C1381" s="16"/>
      <c r="D1381" s="16"/>
      <c r="E1381" s="16"/>
      <c r="F1381" s="15"/>
      <c r="G1381" s="21"/>
      <c r="H1381" s="21"/>
      <c r="I1381" s="16"/>
      <c r="N1381" s="15"/>
    </row>
    <row r="1382" spans="2:14" ht="13">
      <c r="B1382" s="16"/>
      <c r="C1382" s="16"/>
      <c r="D1382" s="16"/>
      <c r="E1382" s="16"/>
      <c r="F1382" s="15"/>
      <c r="G1382" s="21"/>
      <c r="H1382" s="21"/>
      <c r="I1382" s="16"/>
      <c r="N1382" s="15"/>
    </row>
    <row r="1383" spans="2:14" ht="13">
      <c r="B1383" s="16"/>
      <c r="C1383" s="16"/>
      <c r="D1383" s="16"/>
      <c r="E1383" s="16"/>
      <c r="F1383" s="15"/>
      <c r="G1383" s="21"/>
      <c r="H1383" s="21"/>
      <c r="I1383" s="16"/>
      <c r="N1383" s="15"/>
    </row>
    <row r="1384" spans="2:14" ht="13">
      <c r="B1384" s="16"/>
      <c r="C1384" s="16"/>
      <c r="D1384" s="16"/>
      <c r="E1384" s="16"/>
      <c r="F1384" s="15"/>
      <c r="G1384" s="21"/>
      <c r="H1384" s="21"/>
      <c r="I1384" s="16"/>
      <c r="N1384" s="15"/>
    </row>
    <row r="1385" spans="2:14" ht="13">
      <c r="B1385" s="16"/>
      <c r="C1385" s="16"/>
      <c r="D1385" s="16"/>
      <c r="E1385" s="16"/>
      <c r="F1385" s="15"/>
      <c r="G1385" s="21"/>
      <c r="H1385" s="21"/>
      <c r="I1385" s="16"/>
      <c r="N1385" s="15"/>
    </row>
    <row r="1386" spans="2:14" ht="13">
      <c r="B1386" s="16"/>
      <c r="C1386" s="16"/>
      <c r="D1386" s="16"/>
      <c r="E1386" s="16"/>
      <c r="F1386" s="15"/>
      <c r="G1386" s="21"/>
      <c r="H1386" s="21"/>
      <c r="I1386" s="16"/>
      <c r="N1386" s="15"/>
    </row>
    <row r="1387" spans="2:14" ht="13">
      <c r="B1387" s="16"/>
      <c r="C1387" s="16"/>
      <c r="D1387" s="16"/>
      <c r="E1387" s="16"/>
      <c r="F1387" s="15"/>
      <c r="G1387" s="21"/>
      <c r="H1387" s="21"/>
      <c r="I1387" s="16"/>
      <c r="N1387" s="15"/>
    </row>
    <row r="1388" spans="2:14" ht="13">
      <c r="B1388" s="16"/>
      <c r="C1388" s="16"/>
      <c r="D1388" s="16"/>
      <c r="E1388" s="16"/>
      <c r="F1388" s="15"/>
      <c r="G1388" s="21"/>
      <c r="H1388" s="21"/>
      <c r="I1388" s="16"/>
      <c r="N1388" s="15"/>
    </row>
    <row r="1389" spans="2:14" ht="13">
      <c r="B1389" s="16"/>
      <c r="C1389" s="16"/>
      <c r="D1389" s="16"/>
      <c r="E1389" s="16"/>
      <c r="F1389" s="15"/>
      <c r="G1389" s="21"/>
      <c r="H1389" s="21"/>
      <c r="I1389" s="16"/>
      <c r="N1389" s="15"/>
    </row>
    <row r="1390" spans="2:14" ht="13">
      <c r="B1390" s="16"/>
      <c r="C1390" s="16"/>
      <c r="D1390" s="16"/>
      <c r="E1390" s="16"/>
      <c r="F1390" s="15"/>
      <c r="G1390" s="21"/>
      <c r="H1390" s="21"/>
      <c r="I1390" s="16"/>
      <c r="N1390" s="15"/>
    </row>
    <row r="1391" spans="2:14" ht="13">
      <c r="B1391" s="16"/>
      <c r="C1391" s="16"/>
      <c r="D1391" s="16"/>
      <c r="E1391" s="16"/>
      <c r="F1391" s="15"/>
      <c r="G1391" s="21"/>
      <c r="H1391" s="21"/>
      <c r="I1391" s="16"/>
      <c r="N1391" s="15"/>
    </row>
    <row r="1392" spans="2:14" ht="13">
      <c r="B1392" s="16"/>
      <c r="C1392" s="16"/>
      <c r="D1392" s="16"/>
      <c r="E1392" s="16"/>
      <c r="F1392" s="15"/>
      <c r="G1392" s="21"/>
      <c r="H1392" s="21"/>
      <c r="I1392" s="16"/>
      <c r="N1392" s="15"/>
    </row>
    <row r="1393" spans="2:14" ht="13">
      <c r="B1393" s="16"/>
      <c r="C1393" s="16"/>
      <c r="D1393" s="16"/>
      <c r="E1393" s="16"/>
      <c r="F1393" s="15"/>
      <c r="G1393" s="21"/>
      <c r="H1393" s="21"/>
      <c r="I1393" s="16"/>
      <c r="N1393" s="15"/>
    </row>
    <row r="1394" spans="2:14" ht="13">
      <c r="B1394" s="16"/>
      <c r="C1394" s="16"/>
      <c r="D1394" s="16"/>
      <c r="E1394" s="16"/>
      <c r="F1394" s="15"/>
      <c r="G1394" s="21"/>
      <c r="H1394" s="21"/>
      <c r="I1394" s="16"/>
      <c r="N1394" s="15"/>
    </row>
    <row r="1395" spans="2:14" ht="13">
      <c r="B1395" s="16"/>
      <c r="C1395" s="16"/>
      <c r="D1395" s="16"/>
      <c r="E1395" s="16"/>
      <c r="F1395" s="15"/>
      <c r="G1395" s="21"/>
      <c r="H1395" s="21"/>
      <c r="I1395" s="16"/>
      <c r="N1395" s="15"/>
    </row>
    <row r="1396" spans="2:14" ht="13">
      <c r="B1396" s="16"/>
      <c r="C1396" s="16"/>
      <c r="D1396" s="16"/>
      <c r="E1396" s="16"/>
      <c r="F1396" s="15"/>
      <c r="G1396" s="21"/>
      <c r="H1396" s="21"/>
      <c r="I1396" s="16"/>
      <c r="N1396" s="15"/>
    </row>
    <row r="1397" spans="2:14" ht="13">
      <c r="B1397" s="16"/>
      <c r="C1397" s="16"/>
      <c r="D1397" s="16"/>
      <c r="E1397" s="16"/>
      <c r="F1397" s="15"/>
      <c r="G1397" s="21"/>
      <c r="H1397" s="21"/>
      <c r="I1397" s="16"/>
      <c r="N1397" s="15"/>
    </row>
    <row r="1398" spans="2:14" ht="13">
      <c r="B1398" s="16"/>
      <c r="C1398" s="16"/>
      <c r="D1398" s="16"/>
      <c r="E1398" s="16"/>
      <c r="F1398" s="15"/>
      <c r="G1398" s="21"/>
      <c r="H1398" s="21"/>
      <c r="I1398" s="16"/>
      <c r="N1398" s="15"/>
    </row>
    <row r="1399" spans="2:14" ht="13">
      <c r="B1399" s="16"/>
      <c r="C1399" s="16"/>
      <c r="D1399" s="16"/>
      <c r="E1399" s="16"/>
      <c r="F1399" s="15"/>
      <c r="G1399" s="21"/>
      <c r="H1399" s="21"/>
      <c r="I1399" s="16"/>
      <c r="N1399" s="15"/>
    </row>
    <row r="1400" spans="2:14" ht="13">
      <c r="B1400" s="16"/>
      <c r="C1400" s="16"/>
      <c r="D1400" s="16"/>
      <c r="E1400" s="16"/>
      <c r="F1400" s="15"/>
      <c r="G1400" s="21"/>
      <c r="H1400" s="21"/>
      <c r="I1400" s="16"/>
      <c r="N1400" s="15"/>
    </row>
    <row r="1401" spans="2:14" ht="13">
      <c r="B1401" s="16"/>
      <c r="C1401" s="16"/>
      <c r="D1401" s="16"/>
      <c r="E1401" s="16"/>
      <c r="F1401" s="15"/>
      <c r="G1401" s="21"/>
      <c r="H1401" s="21"/>
      <c r="I1401" s="16"/>
      <c r="N1401" s="15"/>
    </row>
    <row r="1402" spans="2:14" ht="13">
      <c r="B1402" s="16"/>
      <c r="C1402" s="16"/>
      <c r="D1402" s="16"/>
      <c r="E1402" s="16"/>
      <c r="F1402" s="15"/>
      <c r="G1402" s="21"/>
      <c r="H1402" s="21"/>
      <c r="I1402" s="16"/>
      <c r="N1402" s="15"/>
    </row>
    <row r="1403" spans="2:14" ht="13">
      <c r="B1403" s="16"/>
      <c r="C1403" s="16"/>
      <c r="D1403" s="16"/>
      <c r="E1403" s="16"/>
      <c r="F1403" s="15"/>
      <c r="G1403" s="21"/>
      <c r="H1403" s="21"/>
      <c r="I1403" s="16"/>
      <c r="N1403" s="15"/>
    </row>
    <row r="1404" spans="2:14" ht="13">
      <c r="B1404" s="16"/>
      <c r="C1404" s="16"/>
      <c r="D1404" s="16"/>
      <c r="E1404" s="16"/>
      <c r="F1404" s="15"/>
      <c r="G1404" s="21"/>
      <c r="H1404" s="21"/>
      <c r="I1404" s="16"/>
      <c r="N1404" s="15"/>
    </row>
    <row r="1405" spans="2:14" ht="13">
      <c r="B1405" s="16"/>
      <c r="C1405" s="16"/>
      <c r="D1405" s="16"/>
      <c r="E1405" s="16"/>
      <c r="F1405" s="15"/>
      <c r="G1405" s="21"/>
      <c r="H1405" s="21"/>
      <c r="I1405" s="16"/>
      <c r="N1405" s="15"/>
    </row>
    <row r="1406" spans="2:14" ht="13">
      <c r="B1406" s="16"/>
      <c r="C1406" s="16"/>
      <c r="D1406" s="16"/>
      <c r="E1406" s="16"/>
      <c r="F1406" s="15"/>
      <c r="G1406" s="21"/>
      <c r="H1406" s="21"/>
      <c r="I1406" s="16"/>
      <c r="N1406" s="15"/>
    </row>
    <row r="1407" spans="2:14" ht="13">
      <c r="B1407" s="16"/>
      <c r="C1407" s="16"/>
      <c r="D1407" s="16"/>
      <c r="E1407" s="16"/>
      <c r="F1407" s="15"/>
      <c r="G1407" s="21"/>
      <c r="H1407" s="21"/>
      <c r="I1407" s="16"/>
      <c r="N1407" s="15"/>
    </row>
    <row r="1408" spans="2:14" ht="13">
      <c r="B1408" s="16"/>
      <c r="C1408" s="16"/>
      <c r="D1408" s="16"/>
      <c r="E1408" s="16"/>
      <c r="F1408" s="15"/>
      <c r="G1408" s="21"/>
      <c r="H1408" s="21"/>
      <c r="I1408" s="16"/>
      <c r="N1408" s="15"/>
    </row>
    <row r="1409" spans="2:14" ht="13">
      <c r="B1409" s="16"/>
      <c r="C1409" s="16"/>
      <c r="D1409" s="16"/>
      <c r="E1409" s="16"/>
      <c r="F1409" s="15"/>
      <c r="G1409" s="21"/>
      <c r="H1409" s="21"/>
      <c r="I1409" s="16"/>
      <c r="N1409" s="15"/>
    </row>
    <row r="1410" spans="2:14" ht="13">
      <c r="B1410" s="16"/>
      <c r="C1410" s="16"/>
      <c r="D1410" s="16"/>
      <c r="E1410" s="16"/>
      <c r="F1410" s="15"/>
      <c r="G1410" s="21"/>
      <c r="H1410" s="21"/>
      <c r="I1410" s="16"/>
      <c r="N1410" s="15"/>
    </row>
    <row r="1411" spans="2:14" ht="13">
      <c r="B1411" s="16"/>
      <c r="C1411" s="16"/>
      <c r="D1411" s="16"/>
      <c r="E1411" s="16"/>
      <c r="F1411" s="15"/>
      <c r="G1411" s="21"/>
      <c r="H1411" s="21"/>
      <c r="I1411" s="16"/>
      <c r="N1411" s="15"/>
    </row>
    <row r="1412" spans="2:14" ht="13">
      <c r="B1412" s="16"/>
      <c r="C1412" s="16"/>
      <c r="D1412" s="16"/>
      <c r="E1412" s="16"/>
      <c r="F1412" s="15"/>
      <c r="G1412" s="21"/>
      <c r="H1412" s="21"/>
      <c r="I1412" s="16"/>
      <c r="N1412" s="15"/>
    </row>
    <row r="1413" spans="2:14" ht="13">
      <c r="B1413" s="16"/>
      <c r="C1413" s="16"/>
      <c r="D1413" s="16"/>
      <c r="E1413" s="16"/>
      <c r="F1413" s="15"/>
      <c r="G1413" s="21"/>
      <c r="H1413" s="21"/>
      <c r="I1413" s="16"/>
      <c r="N1413" s="15"/>
    </row>
    <row r="1414" spans="2:14" ht="13">
      <c r="B1414" s="16"/>
      <c r="C1414" s="16"/>
      <c r="D1414" s="16"/>
      <c r="E1414" s="16"/>
      <c r="F1414" s="15"/>
      <c r="G1414" s="21"/>
      <c r="H1414" s="21"/>
      <c r="I1414" s="16"/>
      <c r="N1414" s="15"/>
    </row>
    <row r="1415" spans="2:14" ht="13">
      <c r="B1415" s="16"/>
      <c r="C1415" s="16"/>
      <c r="D1415" s="16"/>
      <c r="E1415" s="16"/>
      <c r="F1415" s="15"/>
      <c r="G1415" s="21"/>
      <c r="H1415" s="21"/>
      <c r="I1415" s="16"/>
      <c r="N1415" s="15"/>
    </row>
    <row r="1416" spans="2:14" ht="13">
      <c r="B1416" s="16"/>
      <c r="C1416" s="16"/>
      <c r="D1416" s="16"/>
      <c r="E1416" s="16"/>
      <c r="F1416" s="15"/>
      <c r="G1416" s="21"/>
      <c r="H1416" s="21"/>
      <c r="I1416" s="16"/>
      <c r="N1416" s="15"/>
    </row>
    <row r="1417" spans="2:14" ht="13">
      <c r="B1417" s="16"/>
      <c r="C1417" s="16"/>
      <c r="D1417" s="16"/>
      <c r="E1417" s="16"/>
      <c r="F1417" s="15"/>
      <c r="G1417" s="21"/>
      <c r="H1417" s="21"/>
      <c r="I1417" s="16"/>
      <c r="N1417" s="15"/>
    </row>
    <row r="1418" spans="2:14" ht="13">
      <c r="B1418" s="16"/>
      <c r="C1418" s="16"/>
      <c r="D1418" s="16"/>
      <c r="E1418" s="16"/>
      <c r="F1418" s="15"/>
      <c r="G1418" s="21"/>
      <c r="H1418" s="21"/>
      <c r="I1418" s="16"/>
      <c r="N1418" s="15"/>
    </row>
    <row r="1419" spans="2:14" ht="13">
      <c r="B1419" s="16"/>
      <c r="C1419" s="16"/>
      <c r="D1419" s="16"/>
      <c r="E1419" s="16"/>
      <c r="F1419" s="15"/>
      <c r="G1419" s="21"/>
      <c r="H1419" s="21"/>
      <c r="I1419" s="16"/>
      <c r="N1419" s="15"/>
    </row>
    <row r="1420" spans="2:14" ht="13">
      <c r="B1420" s="16"/>
      <c r="C1420" s="16"/>
      <c r="D1420" s="16"/>
      <c r="E1420" s="16"/>
      <c r="F1420" s="15"/>
      <c r="G1420" s="21"/>
      <c r="H1420" s="21"/>
      <c r="I1420" s="16"/>
      <c r="N1420" s="15"/>
    </row>
    <row r="1421" spans="2:14" ht="13">
      <c r="B1421" s="16"/>
      <c r="C1421" s="16"/>
      <c r="D1421" s="16"/>
      <c r="E1421" s="16"/>
      <c r="F1421" s="15"/>
      <c r="G1421" s="21"/>
      <c r="H1421" s="21"/>
      <c r="I1421" s="16"/>
      <c r="N1421" s="15"/>
    </row>
    <row r="1422" spans="2:14" ht="13">
      <c r="B1422" s="16"/>
      <c r="C1422" s="16"/>
      <c r="D1422" s="16"/>
      <c r="E1422" s="16"/>
      <c r="F1422" s="15"/>
      <c r="G1422" s="21"/>
      <c r="H1422" s="21"/>
      <c r="I1422" s="16"/>
      <c r="N1422" s="15"/>
    </row>
    <row r="1423" spans="2:14" ht="13">
      <c r="B1423" s="16"/>
      <c r="C1423" s="16"/>
      <c r="D1423" s="16"/>
      <c r="E1423" s="16"/>
      <c r="F1423" s="15"/>
      <c r="G1423" s="21"/>
      <c r="H1423" s="21"/>
      <c r="I1423" s="16"/>
      <c r="N1423" s="15"/>
    </row>
    <row r="1424" spans="2:14" ht="13">
      <c r="B1424" s="16"/>
      <c r="C1424" s="16"/>
      <c r="D1424" s="16"/>
      <c r="E1424" s="16"/>
      <c r="F1424" s="15"/>
      <c r="G1424" s="21"/>
      <c r="H1424" s="21"/>
      <c r="I1424" s="16"/>
      <c r="N1424" s="15"/>
    </row>
    <row r="1425" spans="2:14" ht="13">
      <c r="B1425" s="16"/>
      <c r="C1425" s="16"/>
      <c r="D1425" s="16"/>
      <c r="E1425" s="16"/>
      <c r="F1425" s="15"/>
      <c r="G1425" s="21"/>
      <c r="H1425" s="21"/>
      <c r="I1425" s="16"/>
      <c r="N1425" s="15"/>
    </row>
    <row r="1426" spans="2:14" ht="13">
      <c r="B1426" s="16"/>
      <c r="C1426" s="16"/>
      <c r="D1426" s="16"/>
      <c r="E1426" s="16"/>
      <c r="F1426" s="15"/>
      <c r="G1426" s="21"/>
      <c r="H1426" s="21"/>
      <c r="I1426" s="16"/>
      <c r="N1426" s="15"/>
    </row>
    <row r="1427" spans="2:14" ht="13">
      <c r="B1427" s="16"/>
      <c r="C1427" s="16"/>
      <c r="D1427" s="16"/>
      <c r="E1427" s="16"/>
      <c r="F1427" s="15"/>
      <c r="G1427" s="21"/>
      <c r="H1427" s="21"/>
      <c r="I1427" s="16"/>
      <c r="N1427" s="15"/>
    </row>
    <row r="1428" spans="2:14" ht="13">
      <c r="B1428" s="16"/>
      <c r="C1428" s="16"/>
      <c r="D1428" s="16"/>
      <c r="E1428" s="16"/>
      <c r="F1428" s="15"/>
      <c r="G1428" s="21"/>
      <c r="H1428" s="21"/>
      <c r="I1428" s="16"/>
      <c r="N1428" s="15"/>
    </row>
    <row r="1429" spans="2:14" ht="13">
      <c r="B1429" s="16"/>
      <c r="C1429" s="16"/>
      <c r="D1429" s="16"/>
      <c r="E1429" s="16"/>
      <c r="F1429" s="15"/>
      <c r="G1429" s="21"/>
      <c r="H1429" s="21"/>
      <c r="I1429" s="16"/>
      <c r="N1429" s="15"/>
    </row>
    <row r="1430" spans="2:14" ht="13">
      <c r="B1430" s="16"/>
      <c r="C1430" s="16"/>
      <c r="D1430" s="16"/>
      <c r="E1430" s="16"/>
      <c r="F1430" s="15"/>
      <c r="G1430" s="21"/>
      <c r="H1430" s="21"/>
      <c r="I1430" s="16"/>
      <c r="N1430" s="15"/>
    </row>
    <row r="1431" spans="2:14" ht="13">
      <c r="B1431" s="16"/>
      <c r="C1431" s="16"/>
      <c r="D1431" s="16"/>
      <c r="E1431" s="16"/>
      <c r="F1431" s="15"/>
      <c r="G1431" s="21"/>
      <c r="H1431" s="21"/>
      <c r="I1431" s="16"/>
      <c r="N1431" s="15"/>
    </row>
    <row r="1432" spans="2:14" ht="13">
      <c r="B1432" s="16"/>
      <c r="C1432" s="16"/>
      <c r="D1432" s="16"/>
      <c r="E1432" s="16"/>
      <c r="F1432" s="15"/>
      <c r="G1432" s="21"/>
      <c r="H1432" s="21"/>
      <c r="I1432" s="16"/>
      <c r="N1432" s="15"/>
    </row>
    <row r="1433" spans="2:14" ht="13">
      <c r="B1433" s="16"/>
      <c r="C1433" s="16"/>
      <c r="D1433" s="16"/>
      <c r="E1433" s="16"/>
      <c r="F1433" s="15"/>
      <c r="G1433" s="21"/>
      <c r="H1433" s="21"/>
      <c r="I1433" s="16"/>
      <c r="N1433" s="15"/>
    </row>
    <row r="1434" spans="2:14" ht="13">
      <c r="B1434" s="16"/>
      <c r="C1434" s="16"/>
      <c r="D1434" s="16"/>
      <c r="E1434" s="16"/>
      <c r="F1434" s="15"/>
      <c r="G1434" s="21"/>
      <c r="H1434" s="21"/>
      <c r="I1434" s="16"/>
      <c r="N1434" s="15"/>
    </row>
    <row r="1435" spans="2:14" ht="13">
      <c r="B1435" s="16"/>
      <c r="C1435" s="16"/>
      <c r="D1435" s="16"/>
      <c r="E1435" s="16"/>
      <c r="F1435" s="15"/>
      <c r="G1435" s="21"/>
      <c r="H1435" s="21"/>
      <c r="I1435" s="16"/>
      <c r="N1435" s="15"/>
    </row>
    <row r="1436" spans="2:14" ht="13">
      <c r="B1436" s="16"/>
      <c r="C1436" s="16"/>
      <c r="D1436" s="16"/>
      <c r="E1436" s="16"/>
      <c r="F1436" s="15"/>
      <c r="G1436" s="21"/>
      <c r="H1436" s="21"/>
      <c r="I1436" s="16"/>
      <c r="N1436" s="15"/>
    </row>
    <row r="1437" spans="2:14" ht="13">
      <c r="B1437" s="16"/>
      <c r="C1437" s="16"/>
      <c r="D1437" s="16"/>
      <c r="E1437" s="16"/>
      <c r="F1437" s="15"/>
      <c r="G1437" s="21"/>
      <c r="H1437" s="21"/>
      <c r="I1437" s="16"/>
      <c r="N1437" s="15"/>
    </row>
    <row r="1438" spans="2:14" ht="13">
      <c r="B1438" s="16"/>
      <c r="C1438" s="16"/>
      <c r="D1438" s="16"/>
      <c r="E1438" s="16"/>
      <c r="F1438" s="15"/>
      <c r="G1438" s="21"/>
      <c r="H1438" s="21"/>
      <c r="I1438" s="16"/>
      <c r="N1438" s="15"/>
    </row>
    <row r="1439" spans="2:14" ht="13">
      <c r="B1439" s="16"/>
      <c r="C1439" s="16"/>
      <c r="D1439" s="16"/>
      <c r="E1439" s="16"/>
      <c r="F1439" s="15"/>
      <c r="G1439" s="21"/>
      <c r="H1439" s="21"/>
      <c r="I1439" s="16"/>
      <c r="N1439" s="15"/>
    </row>
    <row r="1440" spans="2:14" ht="13">
      <c r="B1440" s="16"/>
      <c r="C1440" s="16"/>
      <c r="D1440" s="16"/>
      <c r="E1440" s="16"/>
      <c r="F1440" s="15"/>
      <c r="G1440" s="21"/>
      <c r="H1440" s="21"/>
      <c r="I1440" s="16"/>
      <c r="N1440" s="15"/>
    </row>
    <row r="1441" spans="2:14" ht="13">
      <c r="B1441" s="16"/>
      <c r="C1441" s="16"/>
      <c r="D1441" s="16"/>
      <c r="E1441" s="16"/>
      <c r="F1441" s="15"/>
      <c r="G1441" s="21"/>
      <c r="H1441" s="21"/>
      <c r="I1441" s="16"/>
      <c r="N1441" s="15"/>
    </row>
    <row r="1442" spans="2:14" ht="13">
      <c r="B1442" s="16"/>
      <c r="C1442" s="16"/>
      <c r="D1442" s="16"/>
      <c r="E1442" s="16"/>
      <c r="F1442" s="15"/>
      <c r="G1442" s="21"/>
      <c r="H1442" s="21"/>
      <c r="I1442" s="16"/>
      <c r="N1442" s="15"/>
    </row>
    <row r="1443" spans="2:14" ht="13">
      <c r="B1443" s="16"/>
      <c r="C1443" s="16"/>
      <c r="D1443" s="16"/>
      <c r="E1443" s="16"/>
      <c r="F1443" s="15"/>
      <c r="G1443" s="21"/>
      <c r="H1443" s="21"/>
      <c r="I1443" s="16"/>
      <c r="N1443" s="15"/>
    </row>
    <row r="1444" spans="2:14" ht="13">
      <c r="B1444" s="16"/>
      <c r="C1444" s="16"/>
      <c r="D1444" s="16"/>
      <c r="E1444" s="16"/>
      <c r="F1444" s="15"/>
      <c r="G1444" s="21"/>
      <c r="H1444" s="21"/>
      <c r="I1444" s="16"/>
      <c r="N1444" s="15"/>
    </row>
    <row r="1445" spans="2:14" ht="13">
      <c r="B1445" s="16"/>
      <c r="C1445" s="16"/>
      <c r="D1445" s="16"/>
      <c r="E1445" s="16"/>
      <c r="F1445" s="15"/>
      <c r="G1445" s="21"/>
      <c r="H1445" s="21"/>
      <c r="I1445" s="16"/>
      <c r="N1445" s="15"/>
    </row>
    <row r="1446" spans="2:14" ht="13">
      <c r="B1446" s="16"/>
      <c r="C1446" s="16"/>
      <c r="D1446" s="16"/>
      <c r="E1446" s="16"/>
      <c r="F1446" s="15"/>
      <c r="G1446" s="21"/>
      <c r="H1446" s="21"/>
      <c r="I1446" s="16"/>
      <c r="N1446" s="15"/>
    </row>
    <row r="1447" spans="2:14" ht="13">
      <c r="B1447" s="16"/>
      <c r="C1447" s="16"/>
      <c r="D1447" s="16"/>
      <c r="E1447" s="16"/>
      <c r="F1447" s="15"/>
      <c r="G1447" s="21"/>
      <c r="H1447" s="21"/>
      <c r="I1447" s="16"/>
      <c r="N1447" s="15"/>
    </row>
    <row r="1448" spans="2:14" ht="13">
      <c r="B1448" s="16"/>
      <c r="C1448" s="16"/>
      <c r="D1448" s="16"/>
      <c r="E1448" s="16"/>
      <c r="F1448" s="15"/>
      <c r="G1448" s="21"/>
      <c r="H1448" s="21"/>
      <c r="I1448" s="16"/>
      <c r="N1448" s="15"/>
    </row>
    <row r="1449" spans="2:14" ht="13">
      <c r="B1449" s="16"/>
      <c r="C1449" s="16"/>
      <c r="D1449" s="16"/>
      <c r="E1449" s="16"/>
      <c r="F1449" s="15"/>
      <c r="G1449" s="21"/>
      <c r="H1449" s="21"/>
      <c r="I1449" s="16"/>
      <c r="N1449" s="15"/>
    </row>
    <row r="1450" spans="2:14" ht="13">
      <c r="B1450" s="16"/>
      <c r="C1450" s="16"/>
      <c r="D1450" s="16"/>
      <c r="E1450" s="16"/>
      <c r="F1450" s="15"/>
      <c r="G1450" s="21"/>
      <c r="H1450" s="21"/>
      <c r="I1450" s="16"/>
      <c r="N1450" s="15"/>
    </row>
    <row r="1451" spans="2:14" ht="13">
      <c r="B1451" s="16"/>
      <c r="C1451" s="16"/>
      <c r="D1451" s="16"/>
      <c r="E1451" s="16"/>
      <c r="F1451" s="15"/>
      <c r="G1451" s="21"/>
      <c r="H1451" s="21"/>
      <c r="I1451" s="16"/>
      <c r="N1451" s="15"/>
    </row>
    <row r="1452" spans="2:14" ht="13">
      <c r="B1452" s="16"/>
      <c r="C1452" s="16"/>
      <c r="D1452" s="16"/>
      <c r="E1452" s="16"/>
      <c r="F1452" s="15"/>
      <c r="G1452" s="21"/>
      <c r="H1452" s="21"/>
      <c r="I1452" s="16"/>
      <c r="N1452" s="15"/>
    </row>
    <row r="1453" spans="2:14" ht="13">
      <c r="B1453" s="16"/>
      <c r="C1453" s="16"/>
      <c r="D1453" s="16"/>
      <c r="E1453" s="16"/>
      <c r="F1453" s="15"/>
      <c r="G1453" s="21"/>
      <c r="H1453" s="21"/>
      <c r="I1453" s="16"/>
      <c r="N1453" s="15"/>
    </row>
    <row r="1454" spans="2:14" ht="13">
      <c r="B1454" s="16"/>
      <c r="C1454" s="16"/>
      <c r="D1454" s="16"/>
      <c r="E1454" s="16"/>
      <c r="F1454" s="15"/>
      <c r="G1454" s="21"/>
      <c r="H1454" s="21"/>
      <c r="I1454" s="16"/>
      <c r="N1454" s="15"/>
    </row>
    <row r="1455" spans="2:14" ht="13">
      <c r="B1455" s="16"/>
      <c r="C1455" s="16"/>
      <c r="D1455" s="16"/>
      <c r="E1455" s="16"/>
      <c r="F1455" s="15"/>
      <c r="G1455" s="21"/>
      <c r="H1455" s="21"/>
      <c r="I1455" s="16"/>
      <c r="N1455" s="15"/>
    </row>
    <row r="1456" spans="2:14" ht="13">
      <c r="B1456" s="16"/>
      <c r="C1456" s="16"/>
      <c r="D1456" s="16"/>
      <c r="E1456" s="16"/>
      <c r="F1456" s="15"/>
      <c r="G1456" s="21"/>
      <c r="H1456" s="21"/>
      <c r="I1456" s="16"/>
      <c r="N1456" s="15"/>
    </row>
    <row r="1457" spans="2:14" ht="13">
      <c r="B1457" s="16"/>
      <c r="C1457" s="16"/>
      <c r="D1457" s="16"/>
      <c r="E1457" s="16"/>
      <c r="F1457" s="15"/>
      <c r="G1457" s="21"/>
      <c r="H1457" s="21"/>
      <c r="I1457" s="16"/>
      <c r="N1457" s="15"/>
    </row>
    <row r="1458" spans="2:14" ht="13">
      <c r="B1458" s="16"/>
      <c r="C1458" s="16"/>
      <c r="D1458" s="16"/>
      <c r="E1458" s="16"/>
      <c r="F1458" s="15"/>
      <c r="G1458" s="21"/>
      <c r="H1458" s="21"/>
      <c r="I1458" s="16"/>
      <c r="N1458" s="15"/>
    </row>
    <row r="1459" spans="2:14" ht="13">
      <c r="B1459" s="16"/>
      <c r="C1459" s="16"/>
      <c r="D1459" s="16"/>
      <c r="E1459" s="16"/>
      <c r="F1459" s="15"/>
      <c r="G1459" s="21"/>
      <c r="H1459" s="21"/>
      <c r="I1459" s="16"/>
      <c r="N1459" s="15"/>
    </row>
    <row r="1460" spans="2:14" ht="13">
      <c r="B1460" s="16"/>
      <c r="C1460" s="16"/>
      <c r="D1460" s="16"/>
      <c r="E1460" s="16"/>
      <c r="F1460" s="15"/>
      <c r="G1460" s="21"/>
      <c r="H1460" s="21"/>
      <c r="I1460" s="16"/>
      <c r="N1460" s="15"/>
    </row>
    <row r="1461" spans="2:14" ht="13">
      <c r="B1461" s="16"/>
      <c r="C1461" s="16"/>
      <c r="D1461" s="16"/>
      <c r="E1461" s="16"/>
      <c r="F1461" s="15"/>
      <c r="G1461" s="21"/>
      <c r="H1461" s="21"/>
      <c r="I1461" s="16"/>
      <c r="N1461" s="15"/>
    </row>
    <row r="1462" spans="2:14" ht="13">
      <c r="B1462" s="16"/>
      <c r="C1462" s="16"/>
      <c r="D1462" s="16"/>
      <c r="E1462" s="16"/>
      <c r="F1462" s="15"/>
      <c r="G1462" s="21"/>
      <c r="H1462" s="21"/>
      <c r="I1462" s="16"/>
      <c r="N1462" s="15"/>
    </row>
    <row r="1463" spans="2:14" ht="13">
      <c r="B1463" s="16"/>
      <c r="C1463" s="16"/>
      <c r="D1463" s="16"/>
      <c r="E1463" s="16"/>
      <c r="F1463" s="15"/>
      <c r="G1463" s="21"/>
      <c r="H1463" s="21"/>
      <c r="I1463" s="16"/>
      <c r="N1463" s="15"/>
    </row>
    <row r="1464" spans="2:14" ht="13">
      <c r="B1464" s="16"/>
      <c r="C1464" s="16"/>
      <c r="D1464" s="16"/>
      <c r="E1464" s="16"/>
      <c r="F1464" s="15"/>
      <c r="G1464" s="21"/>
      <c r="H1464" s="21"/>
      <c r="I1464" s="16"/>
      <c r="N1464" s="15"/>
    </row>
    <row r="1465" spans="2:14" ht="13">
      <c r="B1465" s="16"/>
      <c r="C1465" s="16"/>
      <c r="D1465" s="16"/>
      <c r="E1465" s="16"/>
      <c r="F1465" s="15"/>
      <c r="G1465" s="21"/>
      <c r="H1465" s="21"/>
      <c r="I1465" s="16"/>
      <c r="N1465" s="15"/>
    </row>
    <row r="1466" spans="2:14" ht="13">
      <c r="B1466" s="16"/>
      <c r="C1466" s="16"/>
      <c r="D1466" s="16"/>
      <c r="E1466" s="16"/>
      <c r="F1466" s="15"/>
      <c r="G1466" s="21"/>
      <c r="H1466" s="21"/>
      <c r="I1466" s="16"/>
      <c r="N1466" s="15"/>
    </row>
    <row r="1467" spans="2:14" ht="13">
      <c r="B1467" s="16"/>
      <c r="C1467" s="16"/>
      <c r="D1467" s="16"/>
      <c r="E1467" s="16"/>
      <c r="F1467" s="15"/>
      <c r="G1467" s="21"/>
      <c r="H1467" s="21"/>
      <c r="I1467" s="16"/>
      <c r="N1467" s="15"/>
    </row>
    <row r="1468" spans="2:14" ht="13">
      <c r="B1468" s="16"/>
      <c r="C1468" s="16"/>
      <c r="D1468" s="16"/>
      <c r="E1468" s="16"/>
      <c r="F1468" s="15"/>
      <c r="G1468" s="21"/>
      <c r="H1468" s="21"/>
      <c r="I1468" s="16"/>
      <c r="N1468" s="15"/>
    </row>
    <row r="1469" spans="2:14" ht="13">
      <c r="B1469" s="16"/>
      <c r="C1469" s="16"/>
      <c r="D1469" s="16"/>
      <c r="E1469" s="16"/>
      <c r="F1469" s="15"/>
      <c r="G1469" s="21"/>
      <c r="H1469" s="21"/>
      <c r="I1469" s="16"/>
      <c r="N1469" s="15"/>
    </row>
    <row r="1470" spans="2:14" ht="13">
      <c r="B1470" s="16"/>
      <c r="C1470" s="16"/>
      <c r="D1470" s="16"/>
      <c r="E1470" s="16"/>
      <c r="F1470" s="15"/>
      <c r="G1470" s="21"/>
      <c r="H1470" s="21"/>
      <c r="I1470" s="16"/>
      <c r="N1470" s="15"/>
    </row>
    <row r="1471" spans="2:14" ht="13">
      <c r="B1471" s="16"/>
      <c r="C1471" s="16"/>
      <c r="D1471" s="16"/>
      <c r="E1471" s="16"/>
      <c r="F1471" s="15"/>
      <c r="G1471" s="21"/>
      <c r="H1471" s="21"/>
      <c r="I1471" s="16"/>
      <c r="N1471" s="15"/>
    </row>
    <row r="1472" spans="2:14" ht="13">
      <c r="B1472" s="16"/>
      <c r="C1472" s="16"/>
      <c r="D1472" s="16"/>
      <c r="E1472" s="16"/>
      <c r="F1472" s="15"/>
      <c r="G1472" s="21"/>
      <c r="H1472" s="21"/>
      <c r="I1472" s="16"/>
      <c r="N1472" s="15"/>
    </row>
    <row r="1473" spans="2:14" ht="13">
      <c r="B1473" s="16"/>
      <c r="C1473" s="16"/>
      <c r="D1473" s="16"/>
      <c r="E1473" s="16"/>
      <c r="F1473" s="15"/>
      <c r="G1473" s="21"/>
      <c r="H1473" s="21"/>
      <c r="I1473" s="16"/>
      <c r="N1473" s="15"/>
    </row>
    <row r="1474" spans="2:14" ht="13">
      <c r="B1474" s="16"/>
      <c r="C1474" s="16"/>
      <c r="D1474" s="16"/>
      <c r="E1474" s="16"/>
      <c r="F1474" s="15"/>
      <c r="G1474" s="21"/>
      <c r="H1474" s="21"/>
      <c r="I1474" s="16"/>
      <c r="N1474" s="15"/>
    </row>
    <row r="1475" spans="2:14" ht="13">
      <c r="B1475" s="16"/>
      <c r="C1475" s="16"/>
      <c r="D1475" s="16"/>
      <c r="E1475" s="16"/>
      <c r="F1475" s="15"/>
      <c r="G1475" s="21"/>
      <c r="H1475" s="21"/>
      <c r="I1475" s="16"/>
      <c r="N1475" s="15"/>
    </row>
    <row r="1476" spans="2:14" ht="13">
      <c r="B1476" s="16"/>
      <c r="C1476" s="16"/>
      <c r="D1476" s="16"/>
      <c r="E1476" s="16"/>
      <c r="F1476" s="15"/>
      <c r="G1476" s="21"/>
      <c r="H1476" s="21"/>
      <c r="I1476" s="16"/>
      <c r="N1476" s="15"/>
    </row>
    <row r="1477" spans="2:14" ht="13">
      <c r="B1477" s="16"/>
      <c r="C1477" s="16"/>
      <c r="D1477" s="16"/>
      <c r="E1477" s="16"/>
      <c r="F1477" s="15"/>
      <c r="G1477" s="21"/>
      <c r="H1477" s="21"/>
      <c r="I1477" s="16"/>
      <c r="N1477" s="15"/>
    </row>
    <row r="1478" spans="2:14" ht="13">
      <c r="B1478" s="16"/>
      <c r="C1478" s="16"/>
      <c r="D1478" s="16"/>
      <c r="E1478" s="16"/>
      <c r="F1478" s="15"/>
      <c r="G1478" s="21"/>
      <c r="H1478" s="21"/>
      <c r="I1478" s="16"/>
      <c r="N1478" s="15"/>
    </row>
    <row r="1479" spans="2:14" ht="13">
      <c r="B1479" s="16"/>
      <c r="C1479" s="16"/>
      <c r="D1479" s="16"/>
      <c r="E1479" s="16"/>
      <c r="F1479" s="15"/>
      <c r="G1479" s="21"/>
      <c r="H1479" s="21"/>
      <c r="I1479" s="16"/>
      <c r="N1479" s="15"/>
    </row>
    <row r="1480" spans="2:14" ht="13">
      <c r="B1480" s="16"/>
      <c r="C1480" s="16"/>
      <c r="D1480" s="16"/>
      <c r="E1480" s="16"/>
      <c r="F1480" s="15"/>
      <c r="G1480" s="21"/>
      <c r="H1480" s="21"/>
      <c r="I1480" s="16"/>
      <c r="N1480" s="15"/>
    </row>
    <row r="1481" spans="2:14" ht="13">
      <c r="B1481" s="16"/>
      <c r="C1481" s="16"/>
      <c r="D1481" s="16"/>
      <c r="E1481" s="16"/>
      <c r="F1481" s="15"/>
      <c r="G1481" s="21"/>
      <c r="H1481" s="21"/>
      <c r="I1481" s="16"/>
      <c r="N1481" s="15"/>
    </row>
    <row r="1482" spans="2:14" ht="13">
      <c r="B1482" s="16"/>
      <c r="C1482" s="16"/>
      <c r="D1482" s="16"/>
      <c r="E1482" s="16"/>
      <c r="F1482" s="15"/>
      <c r="G1482" s="21"/>
      <c r="H1482" s="21"/>
      <c r="I1482" s="16"/>
      <c r="N1482" s="15"/>
    </row>
    <row r="1483" spans="2:14" ht="13">
      <c r="B1483" s="16"/>
      <c r="C1483" s="16"/>
      <c r="D1483" s="16"/>
      <c r="E1483" s="16"/>
      <c r="F1483" s="15"/>
      <c r="G1483" s="21"/>
      <c r="H1483" s="21"/>
      <c r="I1483" s="16"/>
      <c r="N1483" s="15"/>
    </row>
    <row r="1484" spans="2:14" ht="13">
      <c r="B1484" s="16"/>
      <c r="C1484" s="16"/>
      <c r="D1484" s="16"/>
      <c r="E1484" s="16"/>
      <c r="F1484" s="15"/>
      <c r="G1484" s="21"/>
      <c r="H1484" s="21"/>
      <c r="I1484" s="16"/>
      <c r="N1484" s="15"/>
    </row>
    <row r="1485" spans="2:14" ht="13">
      <c r="B1485" s="16"/>
      <c r="C1485" s="16"/>
      <c r="D1485" s="16"/>
      <c r="E1485" s="16"/>
      <c r="F1485" s="15"/>
      <c r="G1485" s="21"/>
      <c r="H1485" s="21"/>
      <c r="I1485" s="16"/>
      <c r="N1485" s="15"/>
    </row>
    <row r="1486" spans="2:14" ht="13">
      <c r="B1486" s="16"/>
      <c r="C1486" s="16"/>
      <c r="D1486" s="16"/>
      <c r="E1486" s="16"/>
      <c r="F1486" s="15"/>
      <c r="G1486" s="21"/>
      <c r="H1486" s="21"/>
      <c r="I1486" s="16"/>
      <c r="N1486" s="15"/>
    </row>
    <row r="1487" spans="2:14" ht="13">
      <c r="B1487" s="16"/>
      <c r="C1487" s="16"/>
      <c r="D1487" s="16"/>
      <c r="E1487" s="16"/>
      <c r="F1487" s="15"/>
      <c r="G1487" s="21"/>
      <c r="H1487" s="21"/>
      <c r="I1487" s="16"/>
      <c r="N1487" s="15"/>
    </row>
    <row r="1488" spans="2:14" ht="13">
      <c r="B1488" s="16"/>
      <c r="C1488" s="16"/>
      <c r="D1488" s="16"/>
      <c r="E1488" s="16"/>
      <c r="F1488" s="15"/>
      <c r="G1488" s="21"/>
      <c r="H1488" s="21"/>
      <c r="I1488" s="16"/>
      <c r="N1488" s="15"/>
    </row>
    <row r="1489" spans="2:14" ht="13">
      <c r="B1489" s="16"/>
      <c r="C1489" s="16"/>
      <c r="D1489" s="16"/>
      <c r="E1489" s="16"/>
      <c r="F1489" s="15"/>
      <c r="G1489" s="21"/>
      <c r="H1489" s="21"/>
      <c r="I1489" s="16"/>
      <c r="N1489" s="15"/>
    </row>
    <row r="1490" spans="2:14" ht="13">
      <c r="B1490" s="16"/>
      <c r="C1490" s="16"/>
      <c r="D1490" s="16"/>
      <c r="E1490" s="16"/>
      <c r="F1490" s="15"/>
      <c r="G1490" s="21"/>
      <c r="H1490" s="21"/>
      <c r="I1490" s="16"/>
      <c r="N1490" s="15"/>
    </row>
    <row r="1491" spans="2:14" ht="13">
      <c r="B1491" s="16"/>
      <c r="C1491" s="16"/>
      <c r="D1491" s="16"/>
      <c r="E1491" s="16"/>
      <c r="F1491" s="15"/>
      <c r="G1491" s="21"/>
      <c r="H1491" s="21"/>
      <c r="I1491" s="16"/>
      <c r="N1491" s="15"/>
    </row>
    <row r="1492" spans="2:14" ht="13">
      <c r="B1492" s="16"/>
      <c r="C1492" s="16"/>
      <c r="D1492" s="16"/>
      <c r="E1492" s="16"/>
      <c r="F1492" s="15"/>
      <c r="G1492" s="21"/>
      <c r="H1492" s="21"/>
      <c r="I1492" s="16"/>
      <c r="N1492" s="15"/>
    </row>
    <row r="1493" spans="2:14" ht="13">
      <c r="B1493" s="16"/>
      <c r="C1493" s="16"/>
      <c r="D1493" s="16"/>
      <c r="E1493" s="16"/>
      <c r="F1493" s="15"/>
      <c r="G1493" s="21"/>
      <c r="H1493" s="21"/>
      <c r="I1493" s="16"/>
      <c r="N1493" s="15"/>
    </row>
    <row r="1494" spans="2:14" ht="13">
      <c r="B1494" s="16"/>
      <c r="C1494" s="16"/>
      <c r="D1494" s="16"/>
      <c r="E1494" s="16"/>
      <c r="F1494" s="15"/>
      <c r="G1494" s="21"/>
      <c r="H1494" s="21"/>
      <c r="I1494" s="16"/>
      <c r="N1494" s="15"/>
    </row>
    <row r="1495" spans="2:14" ht="13">
      <c r="B1495" s="16"/>
      <c r="C1495" s="16"/>
      <c r="D1495" s="16"/>
      <c r="E1495" s="16"/>
      <c r="F1495" s="15"/>
      <c r="G1495" s="21"/>
      <c r="H1495" s="21"/>
      <c r="I1495" s="16"/>
      <c r="N1495" s="15"/>
    </row>
    <row r="1496" spans="2:14" ht="13">
      <c r="B1496" s="16"/>
      <c r="C1496" s="16"/>
      <c r="D1496" s="16"/>
      <c r="E1496" s="16"/>
      <c r="F1496" s="15"/>
      <c r="G1496" s="21"/>
      <c r="H1496" s="21"/>
      <c r="I1496" s="16"/>
      <c r="N1496" s="15"/>
    </row>
    <row r="1497" spans="2:14" ht="13">
      <c r="B1497" s="16"/>
      <c r="C1497" s="16"/>
      <c r="D1497" s="16"/>
      <c r="E1497" s="16"/>
      <c r="F1497" s="15"/>
      <c r="G1497" s="21"/>
      <c r="H1497" s="21"/>
      <c r="I1497" s="16"/>
      <c r="N1497" s="15"/>
    </row>
    <row r="1498" spans="2:14" ht="13">
      <c r="B1498" s="16"/>
      <c r="C1498" s="16"/>
      <c r="D1498" s="16"/>
      <c r="E1498" s="16"/>
      <c r="F1498" s="15"/>
      <c r="G1498" s="21"/>
      <c r="H1498" s="21"/>
      <c r="I1498" s="16"/>
      <c r="N1498" s="15"/>
    </row>
    <row r="1499" spans="2:14" ht="13">
      <c r="B1499" s="16"/>
      <c r="C1499" s="16"/>
      <c r="D1499" s="16"/>
      <c r="E1499" s="16"/>
      <c r="F1499" s="15"/>
      <c r="G1499" s="21"/>
      <c r="H1499" s="21"/>
      <c r="I1499" s="16"/>
      <c r="N1499" s="15"/>
    </row>
    <row r="1500" spans="2:14" ht="13">
      <c r="B1500" s="16"/>
      <c r="C1500" s="16"/>
      <c r="D1500" s="16"/>
      <c r="E1500" s="16"/>
      <c r="F1500" s="15"/>
      <c r="G1500" s="21"/>
      <c r="H1500" s="21"/>
      <c r="I1500" s="16"/>
      <c r="N1500" s="15"/>
    </row>
    <row r="1501" spans="2:14" ht="13">
      <c r="B1501" s="16"/>
      <c r="C1501" s="16"/>
      <c r="D1501" s="16"/>
      <c r="E1501" s="16"/>
      <c r="F1501" s="15"/>
      <c r="G1501" s="21"/>
      <c r="H1501" s="21"/>
      <c r="I1501" s="16"/>
      <c r="N1501" s="15"/>
    </row>
  </sheetData>
  <dataConsolidate link="1"/>
  <phoneticPr fontId="9" type="noConversion"/>
  <conditionalFormatting sqref="B4:D4 R3:R4 M3:Q296 J120:P1003 F4:Q4 B3:Q3 B5:Q5 A215:R838 B6:R214">
    <cfRule type="cellIs" dxfId="6" priority="1" operator="equal">
      <formula>#REF!</formula>
    </cfRule>
  </conditionalFormatting>
  <conditionalFormatting sqref="E3:I3 F4:I4 E5:I119 B120:H1003">
    <cfRule type="cellIs" dxfId="5" priority="2" operator="equal">
      <formula>#REF!</formula>
    </cfRule>
  </conditionalFormatting>
  <pageMargins left="0.7" right="0.7" top="0.75" bottom="0.75" header="0.3" footer="0.3"/>
  <pageSetup orientation="portrait" horizontalDpi="300" verticalDpi="300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>
    <tabColor theme="0" tint="-0.499984740745262"/>
    <outlinePr summaryBelow="0" summaryRight="0"/>
  </sheetPr>
  <dimension ref="A2:A13"/>
  <sheetViews>
    <sheetView workbookViewId="0">
      <selection activeCell="I32" sqref="I32"/>
    </sheetView>
  </sheetViews>
  <sheetFormatPr baseColWidth="10" defaultColWidth="14.5" defaultRowHeight="15.75" customHeight="1"/>
  <sheetData>
    <row r="2" spans="1:1" ht="15.75" customHeight="1">
      <c r="A2" s="1" t="s">
        <v>47</v>
      </c>
    </row>
    <row r="3" spans="1:1" ht="15.75" customHeight="1">
      <c r="A3" s="6" t="s">
        <v>48</v>
      </c>
    </row>
    <row r="5" spans="1:1" ht="15.75" customHeight="1">
      <c r="A5" s="1" t="s">
        <v>49</v>
      </c>
    </row>
    <row r="6" spans="1:1" ht="15.75" customHeight="1">
      <c r="A6" s="6" t="s">
        <v>50</v>
      </c>
    </row>
    <row r="7" spans="1:1" ht="15.75" customHeight="1">
      <c r="A7" s="6"/>
    </row>
    <row r="9" spans="1:1" ht="15.75" customHeight="1">
      <c r="A9" s="1" t="s">
        <v>51</v>
      </c>
    </row>
    <row r="10" spans="1:1" ht="15.75" customHeight="1">
      <c r="A10" s="6" t="s">
        <v>52</v>
      </c>
    </row>
    <row r="12" spans="1:1" ht="15.75" customHeight="1">
      <c r="A12" s="1" t="s">
        <v>53</v>
      </c>
    </row>
    <row r="13" spans="1:1" ht="15.75" customHeight="1">
      <c r="A13" s="6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Player Dashboard</vt:lpstr>
      <vt:lpstr>Game Data</vt:lpstr>
      <vt:lpstr>Player Data</vt:lpstr>
      <vt:lpstr>Elo Data</vt:lpstr>
      <vt:lpstr>Reference</vt:lpstr>
      <vt:lpstr>Elo History</vt:lpstr>
      <vt:lpstr>Elos</vt:lpstr>
      <vt:lpstr>Games Played</vt:lpstr>
      <vt:lpstr>Win-Loss Numbers</vt:lpstr>
      <vt:lpstr>Win-Loss Percentages</vt:lpstr>
      <vt:lpstr>PlayerDashPlayer</vt:lpstr>
      <vt:lpstr>wins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Popolow</dc:creator>
  <cp:lastModifiedBy>Microsoft Office User</cp:lastModifiedBy>
  <dcterms:created xsi:type="dcterms:W3CDTF">2019-07-24T20:07:34Z</dcterms:created>
  <dcterms:modified xsi:type="dcterms:W3CDTF">2019-08-16T01:13:07Z</dcterms:modified>
</cp:coreProperties>
</file>