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wnloads\MSc_Project\App\Report\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T12" i="1"/>
  <c r="S12" i="1"/>
  <c r="AC12" i="1"/>
  <c r="AD12" i="1"/>
  <c r="AB12" i="1"/>
  <c r="AB11" i="1"/>
  <c r="N11" i="1"/>
  <c r="AY3" i="1"/>
  <c r="AP37" i="1" l="1"/>
  <c r="AP39" i="1"/>
  <c r="AB46" i="1"/>
  <c r="AX46" i="1" s="1"/>
  <c r="AX40" i="1"/>
  <c r="AY40" i="1"/>
  <c r="AX41" i="1"/>
  <c r="AY41" i="1"/>
  <c r="AX42" i="1"/>
  <c r="AY42" i="1"/>
  <c r="AX43" i="1"/>
  <c r="AY43" i="1"/>
  <c r="AX44" i="1"/>
  <c r="AY44" i="1"/>
  <c r="AX45" i="1"/>
  <c r="AY45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I46" i="1"/>
  <c r="AO46" i="1"/>
  <c r="AP46" i="1"/>
  <c r="AQ46" i="1"/>
  <c r="AR46" i="1"/>
  <c r="AS46" i="1"/>
  <c r="AT46" i="1"/>
  <c r="AU46" i="1"/>
  <c r="AV46" i="1"/>
  <c r="AB40" i="1"/>
  <c r="AC40" i="1"/>
  <c r="AD40" i="1"/>
  <c r="AE40" i="1"/>
  <c r="AF40" i="1"/>
  <c r="AG40" i="1"/>
  <c r="AB41" i="1"/>
  <c r="AD41" i="1" s="1"/>
  <c r="AC41" i="1"/>
  <c r="AF41" i="1"/>
  <c r="AG41" i="1"/>
  <c r="AB42" i="1"/>
  <c r="AC42" i="1"/>
  <c r="AD42" i="1"/>
  <c r="AE42" i="1"/>
  <c r="AF42" i="1"/>
  <c r="AG42" i="1"/>
  <c r="AB43" i="1"/>
  <c r="AD43" i="1" s="1"/>
  <c r="AC43" i="1"/>
  <c r="AG43" i="1"/>
  <c r="AB44" i="1"/>
  <c r="AC44" i="1"/>
  <c r="AD44" i="1"/>
  <c r="AE44" i="1"/>
  <c r="AF44" i="1"/>
  <c r="AG44" i="1"/>
  <c r="AB45" i="1"/>
  <c r="AD45" i="1" s="1"/>
  <c r="AC45" i="1"/>
  <c r="AF45" i="1"/>
  <c r="AG45" i="1"/>
  <c r="AD46" i="1"/>
  <c r="AK46" i="1" s="1"/>
  <c r="AE46" i="1"/>
  <c r="AL46" i="1" s="1"/>
  <c r="E40" i="1"/>
  <c r="F40" i="1"/>
  <c r="I40" i="1"/>
  <c r="J40" i="1"/>
  <c r="E41" i="1"/>
  <c r="F41" i="1"/>
  <c r="I41" i="1"/>
  <c r="J41" i="1"/>
  <c r="E42" i="1"/>
  <c r="F42" i="1"/>
  <c r="I42" i="1"/>
  <c r="J42" i="1"/>
  <c r="E43" i="1"/>
  <c r="F43" i="1"/>
  <c r="I43" i="1"/>
  <c r="J43" i="1"/>
  <c r="E44" i="1"/>
  <c r="F44" i="1"/>
  <c r="I44" i="1"/>
  <c r="J44" i="1"/>
  <c r="E45" i="1"/>
  <c r="F45" i="1"/>
  <c r="I45" i="1"/>
  <c r="J45" i="1"/>
  <c r="E46" i="1"/>
  <c r="F46" i="1"/>
  <c r="I46" i="1"/>
  <c r="J46" i="1"/>
  <c r="AQ39" i="1"/>
  <c r="AR39" i="1"/>
  <c r="AS39" i="1"/>
  <c r="AT39" i="1"/>
  <c r="AU39" i="1"/>
  <c r="AV39" i="1"/>
  <c r="AO39" i="1"/>
  <c r="AB39" i="1"/>
  <c r="AC39" i="1"/>
  <c r="AJ39" i="1"/>
  <c r="AD39" i="1"/>
  <c r="AK39" i="1" s="1"/>
  <c r="AE39" i="1"/>
  <c r="AL39" i="1"/>
  <c r="AF39" i="1"/>
  <c r="AM39" i="1" s="1"/>
  <c r="AG39" i="1"/>
  <c r="AN39" i="1"/>
  <c r="AI39" i="1"/>
  <c r="AX39" i="1"/>
  <c r="AY39" i="1"/>
  <c r="I39" i="1"/>
  <c r="J39" i="1"/>
  <c r="E39" i="1"/>
  <c r="F39" i="1"/>
  <c r="AG46" i="1" l="1"/>
  <c r="AN46" i="1" s="1"/>
  <c r="AC46" i="1"/>
  <c r="AJ46" i="1" s="1"/>
  <c r="AY46" i="1"/>
  <c r="AF46" i="1"/>
  <c r="AM46" i="1" s="1"/>
  <c r="AF43" i="1"/>
  <c r="AE45" i="1"/>
  <c r="AE43" i="1"/>
  <c r="AE41" i="1"/>
  <c r="AP38" i="1"/>
  <c r="AQ38" i="1"/>
  <c r="AR38" i="1"/>
  <c r="AS38" i="1"/>
  <c r="AT38" i="1"/>
  <c r="AU38" i="1"/>
  <c r="AV38" i="1"/>
  <c r="AO38" i="1"/>
  <c r="AB38" i="1"/>
  <c r="AC38" i="1" s="1"/>
  <c r="AJ38" i="1" s="1"/>
  <c r="I38" i="1"/>
  <c r="J38" i="1"/>
  <c r="E38" i="1"/>
  <c r="F38" i="1"/>
  <c r="AB29" i="1"/>
  <c r="AC29" i="1" s="1"/>
  <c r="AJ29" i="1" s="1"/>
  <c r="AO29" i="1"/>
  <c r="AP29" i="1"/>
  <c r="AQ29" i="1"/>
  <c r="AR29" i="1"/>
  <c r="AS29" i="1"/>
  <c r="AT29" i="1"/>
  <c r="AU29" i="1"/>
  <c r="AV29" i="1"/>
  <c r="AB30" i="1"/>
  <c r="AE30" i="1" s="1"/>
  <c r="AL30" i="1" s="1"/>
  <c r="AD30" i="1"/>
  <c r="AK30" i="1" s="1"/>
  <c r="AF30" i="1"/>
  <c r="AM30" i="1"/>
  <c r="AO30" i="1"/>
  <c r="AP30" i="1"/>
  <c r="AQ30" i="1"/>
  <c r="AR30" i="1"/>
  <c r="AS30" i="1"/>
  <c r="AT30" i="1"/>
  <c r="AU30" i="1"/>
  <c r="AV30" i="1"/>
  <c r="AX30" i="1"/>
  <c r="AY30" i="1"/>
  <c r="AB31" i="1"/>
  <c r="AC31" i="1" s="1"/>
  <c r="AJ31" i="1" s="1"/>
  <c r="AF31" i="1"/>
  <c r="AM31" i="1" s="1"/>
  <c r="AO31" i="1"/>
  <c r="AP31" i="1"/>
  <c r="AQ31" i="1"/>
  <c r="AR31" i="1"/>
  <c r="AS31" i="1"/>
  <c r="AT31" i="1"/>
  <c r="AU31" i="1"/>
  <c r="AV31" i="1"/>
  <c r="AX31" i="1"/>
  <c r="AB32" i="1"/>
  <c r="AE32" i="1" s="1"/>
  <c r="AL32" i="1" s="1"/>
  <c r="AD32" i="1"/>
  <c r="AK32" i="1" s="1"/>
  <c r="AF32" i="1"/>
  <c r="AI32" i="1"/>
  <c r="AM32" i="1"/>
  <c r="AO32" i="1"/>
  <c r="AP32" i="1"/>
  <c r="AQ32" i="1"/>
  <c r="AR32" i="1"/>
  <c r="AS32" i="1"/>
  <c r="AT32" i="1"/>
  <c r="AU32" i="1"/>
  <c r="AV32" i="1"/>
  <c r="AX32" i="1"/>
  <c r="AB33" i="1"/>
  <c r="AC33" i="1" s="1"/>
  <c r="AJ33" i="1" s="1"/>
  <c r="AF33" i="1"/>
  <c r="AM33" i="1" s="1"/>
  <c r="AO33" i="1"/>
  <c r="AP33" i="1"/>
  <c r="AQ33" i="1"/>
  <c r="AR33" i="1"/>
  <c r="AS33" i="1"/>
  <c r="AT33" i="1"/>
  <c r="AU33" i="1"/>
  <c r="AV33" i="1"/>
  <c r="AX33" i="1"/>
  <c r="AB34" i="1"/>
  <c r="AE34" i="1" s="1"/>
  <c r="AL34" i="1" s="1"/>
  <c r="AF34" i="1"/>
  <c r="AM34" i="1" s="1"/>
  <c r="AO34" i="1"/>
  <c r="AP34" i="1"/>
  <c r="AQ34" i="1"/>
  <c r="AR34" i="1"/>
  <c r="AS34" i="1"/>
  <c r="AT34" i="1"/>
  <c r="AU34" i="1"/>
  <c r="AV34" i="1"/>
  <c r="AX34" i="1"/>
  <c r="AB35" i="1"/>
  <c r="AC35" i="1" s="1"/>
  <c r="AJ35" i="1" s="1"/>
  <c r="AO35" i="1"/>
  <c r="AP35" i="1"/>
  <c r="AQ35" i="1"/>
  <c r="AR35" i="1"/>
  <c r="AS35" i="1"/>
  <c r="AT35" i="1"/>
  <c r="AU35" i="1"/>
  <c r="AV35" i="1"/>
  <c r="AB36" i="1"/>
  <c r="AE36" i="1" s="1"/>
  <c r="AL36" i="1" s="1"/>
  <c r="AD36" i="1"/>
  <c r="AK36" i="1" s="1"/>
  <c r="AO36" i="1"/>
  <c r="AP36" i="1"/>
  <c r="AQ36" i="1"/>
  <c r="AR36" i="1"/>
  <c r="AS36" i="1"/>
  <c r="AT36" i="1"/>
  <c r="AU36" i="1"/>
  <c r="AV36" i="1"/>
  <c r="AX36" i="1"/>
  <c r="AB37" i="1"/>
  <c r="AC37" i="1" s="1"/>
  <c r="AJ37" i="1" s="1"/>
  <c r="AO37" i="1"/>
  <c r="AQ37" i="1"/>
  <c r="AR37" i="1"/>
  <c r="AS37" i="1"/>
  <c r="AT37" i="1"/>
  <c r="AU37" i="1"/>
  <c r="AV37" i="1"/>
  <c r="AX37" i="1"/>
  <c r="E30" i="1"/>
  <c r="F30" i="1"/>
  <c r="I30" i="1"/>
  <c r="J30" i="1"/>
  <c r="E31" i="1"/>
  <c r="F31" i="1"/>
  <c r="I31" i="1"/>
  <c r="J31" i="1"/>
  <c r="E32" i="1"/>
  <c r="F32" i="1"/>
  <c r="I32" i="1"/>
  <c r="J32" i="1"/>
  <c r="E33" i="1"/>
  <c r="F33" i="1"/>
  <c r="I33" i="1"/>
  <c r="J33" i="1"/>
  <c r="E34" i="1"/>
  <c r="F34" i="1"/>
  <c r="I34" i="1"/>
  <c r="J34" i="1"/>
  <c r="E35" i="1"/>
  <c r="F35" i="1"/>
  <c r="I35" i="1"/>
  <c r="J35" i="1"/>
  <c r="E36" i="1"/>
  <c r="F36" i="1"/>
  <c r="I36" i="1"/>
  <c r="J36" i="1"/>
  <c r="E37" i="1"/>
  <c r="F37" i="1"/>
  <c r="I37" i="1"/>
  <c r="J37" i="1"/>
  <c r="I29" i="1"/>
  <c r="J29" i="1"/>
  <c r="E29" i="1"/>
  <c r="F29" i="1"/>
  <c r="AB21" i="1"/>
  <c r="AC21" i="1" s="1"/>
  <c r="AJ21" i="1" s="1"/>
  <c r="AB22" i="1"/>
  <c r="AD22" i="1" s="1"/>
  <c r="AK22" i="1" s="1"/>
  <c r="AB23" i="1"/>
  <c r="AC23" i="1" s="1"/>
  <c r="AJ23" i="1" s="1"/>
  <c r="AD23" i="1"/>
  <c r="AK23" i="1" s="1"/>
  <c r="AB24" i="1"/>
  <c r="AD24" i="1" s="1"/>
  <c r="AK24" i="1" s="1"/>
  <c r="AC24" i="1"/>
  <c r="AJ24" i="1" s="1"/>
  <c r="AB25" i="1"/>
  <c r="AC25" i="1" s="1"/>
  <c r="AJ25" i="1" s="1"/>
  <c r="AD25" i="1"/>
  <c r="AE25" i="1"/>
  <c r="AL25" i="1" s="1"/>
  <c r="AB26" i="1"/>
  <c r="AD26" i="1" s="1"/>
  <c r="AK26" i="1" s="1"/>
  <c r="AC26" i="1"/>
  <c r="AJ26" i="1" s="1"/>
  <c r="AG26" i="1"/>
  <c r="AN26" i="1" s="1"/>
  <c r="AB27" i="1"/>
  <c r="AC27" i="1" s="1"/>
  <c r="AJ27" i="1" s="1"/>
  <c r="AD27" i="1"/>
  <c r="AE27" i="1"/>
  <c r="AF27" i="1"/>
  <c r="AM27" i="1" s="1"/>
  <c r="AB28" i="1"/>
  <c r="AD28" i="1" s="1"/>
  <c r="AK28" i="1" s="1"/>
  <c r="AC28" i="1"/>
  <c r="AJ28" i="1" s="1"/>
  <c r="AG28" i="1"/>
  <c r="AN28" i="1" s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X20" i="1"/>
  <c r="AY20" i="1"/>
  <c r="AI21" i="1"/>
  <c r="AO21" i="1"/>
  <c r="AP21" i="1"/>
  <c r="AQ21" i="1"/>
  <c r="AR21" i="1"/>
  <c r="AS21" i="1"/>
  <c r="AT21" i="1"/>
  <c r="AU21" i="1"/>
  <c r="AV21" i="1"/>
  <c r="AX21" i="1"/>
  <c r="AO22" i="1"/>
  <c r="AP22" i="1"/>
  <c r="AQ22" i="1"/>
  <c r="AR22" i="1"/>
  <c r="AS22" i="1"/>
  <c r="AT22" i="1"/>
  <c r="AU22" i="1"/>
  <c r="AV22" i="1"/>
  <c r="AI23" i="1"/>
  <c r="AO23" i="1"/>
  <c r="AP23" i="1"/>
  <c r="AQ23" i="1"/>
  <c r="AR23" i="1"/>
  <c r="AS23" i="1"/>
  <c r="AT23" i="1"/>
  <c r="AU23" i="1"/>
  <c r="AV23" i="1"/>
  <c r="AX23" i="1"/>
  <c r="AY23" i="1"/>
  <c r="AO24" i="1"/>
  <c r="AP24" i="1"/>
  <c r="AQ24" i="1"/>
  <c r="AR24" i="1"/>
  <c r="AS24" i="1"/>
  <c r="AT24" i="1"/>
  <c r="AU24" i="1"/>
  <c r="AV24" i="1"/>
  <c r="AX24" i="1"/>
  <c r="AY24" i="1"/>
  <c r="AI25" i="1"/>
  <c r="AK25" i="1"/>
  <c r="AO25" i="1"/>
  <c r="AP25" i="1"/>
  <c r="AQ25" i="1"/>
  <c r="AR25" i="1"/>
  <c r="AS25" i="1"/>
  <c r="AT25" i="1"/>
  <c r="AU25" i="1"/>
  <c r="AV25" i="1"/>
  <c r="AX25" i="1"/>
  <c r="AY25" i="1"/>
  <c r="AO26" i="1"/>
  <c r="AP26" i="1"/>
  <c r="AQ26" i="1"/>
  <c r="AR26" i="1"/>
  <c r="AS26" i="1"/>
  <c r="AT26" i="1"/>
  <c r="AU26" i="1"/>
  <c r="AV26" i="1"/>
  <c r="AX26" i="1"/>
  <c r="AY26" i="1"/>
  <c r="AI27" i="1"/>
  <c r="AK27" i="1"/>
  <c r="AL27" i="1"/>
  <c r="AO27" i="1"/>
  <c r="AP27" i="1"/>
  <c r="AQ27" i="1"/>
  <c r="AR27" i="1"/>
  <c r="AS27" i="1"/>
  <c r="AT27" i="1"/>
  <c r="AU27" i="1"/>
  <c r="AV27" i="1"/>
  <c r="AX27" i="1"/>
  <c r="AY27" i="1"/>
  <c r="AO28" i="1"/>
  <c r="AP28" i="1"/>
  <c r="AQ28" i="1"/>
  <c r="AR28" i="1"/>
  <c r="AS28" i="1"/>
  <c r="AT28" i="1"/>
  <c r="AU28" i="1"/>
  <c r="AV28" i="1"/>
  <c r="AX28" i="1"/>
  <c r="AY28" i="1"/>
  <c r="AB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AC20" i="1"/>
  <c r="AD20" i="1"/>
  <c r="AE20" i="1"/>
  <c r="AF20" i="1"/>
  <c r="AG20" i="1"/>
  <c r="I20" i="1"/>
  <c r="J20" i="1"/>
  <c r="E20" i="1"/>
  <c r="F20" i="1"/>
  <c r="AY22" i="1" l="1"/>
  <c r="AF21" i="1"/>
  <c r="AM21" i="1" s="1"/>
  <c r="AD34" i="1"/>
  <c r="AK34" i="1" s="1"/>
  <c r="AX29" i="1"/>
  <c r="AX22" i="1"/>
  <c r="AF23" i="1"/>
  <c r="AM23" i="1" s="1"/>
  <c r="AG22" i="1"/>
  <c r="AN22" i="1" s="1"/>
  <c r="AE21" i="1"/>
  <c r="AL21" i="1" s="1"/>
  <c r="AF37" i="1"/>
  <c r="AM37" i="1" s="1"/>
  <c r="AI36" i="1"/>
  <c r="AX35" i="1"/>
  <c r="AI30" i="1"/>
  <c r="AY29" i="1"/>
  <c r="AX38" i="1"/>
  <c r="AY21" i="1"/>
  <c r="AF25" i="1"/>
  <c r="AM25" i="1" s="1"/>
  <c r="AG24" i="1"/>
  <c r="AN24" i="1" s="1"/>
  <c r="AE23" i="1"/>
  <c r="AL23" i="1" s="1"/>
  <c r="AC22" i="1"/>
  <c r="AJ22" i="1" s="1"/>
  <c r="AD21" i="1"/>
  <c r="AK21" i="1" s="1"/>
  <c r="AF36" i="1"/>
  <c r="AM36" i="1" s="1"/>
  <c r="AF35" i="1"/>
  <c r="AM35" i="1" s="1"/>
  <c r="AI34" i="1"/>
  <c r="AF29" i="1"/>
  <c r="AM29" i="1" s="1"/>
  <c r="AI38" i="1"/>
  <c r="AF38" i="1"/>
  <c r="AM38" i="1" s="1"/>
  <c r="AD38" i="1"/>
  <c r="AK38" i="1" s="1"/>
  <c r="AY38" i="1"/>
  <c r="AG38" i="1"/>
  <c r="AN38" i="1" s="1"/>
  <c r="AE38" i="1"/>
  <c r="AL38" i="1" s="1"/>
  <c r="AE37" i="1"/>
  <c r="AL37" i="1" s="1"/>
  <c r="AY36" i="1"/>
  <c r="AG36" i="1"/>
  <c r="AN36" i="1" s="1"/>
  <c r="AC36" i="1"/>
  <c r="AJ36" i="1" s="1"/>
  <c r="AE35" i="1"/>
  <c r="AL35" i="1" s="1"/>
  <c r="AY34" i="1"/>
  <c r="AG34" i="1"/>
  <c r="AN34" i="1" s="1"/>
  <c r="AC34" i="1"/>
  <c r="AJ34" i="1" s="1"/>
  <c r="AE33" i="1"/>
  <c r="AL33" i="1" s="1"/>
  <c r="AY32" i="1"/>
  <c r="AG32" i="1"/>
  <c r="AN32" i="1" s="1"/>
  <c r="AC32" i="1"/>
  <c r="AJ32" i="1" s="1"/>
  <c r="AE31" i="1"/>
  <c r="AL31" i="1" s="1"/>
  <c r="AG30" i="1"/>
  <c r="AN30" i="1" s="1"/>
  <c r="AC30" i="1"/>
  <c r="AJ30" i="1" s="1"/>
  <c r="AE29" i="1"/>
  <c r="AL29" i="1" s="1"/>
  <c r="AI37" i="1"/>
  <c r="AD37" i="1"/>
  <c r="AK37" i="1" s="1"/>
  <c r="AI35" i="1"/>
  <c r="AD35" i="1"/>
  <c r="AK35" i="1" s="1"/>
  <c r="AI33" i="1"/>
  <c r="AD33" i="1"/>
  <c r="AK33" i="1" s="1"/>
  <c r="AI31" i="1"/>
  <c r="AD31" i="1"/>
  <c r="AK31" i="1" s="1"/>
  <c r="AI29" i="1"/>
  <c r="AD29" i="1"/>
  <c r="AK29" i="1" s="1"/>
  <c r="AY37" i="1"/>
  <c r="AG37" i="1"/>
  <c r="AN37" i="1" s="1"/>
  <c r="AY35" i="1"/>
  <c r="AG35" i="1"/>
  <c r="AN35" i="1" s="1"/>
  <c r="AY33" i="1"/>
  <c r="AG33" i="1"/>
  <c r="AN33" i="1" s="1"/>
  <c r="AY31" i="1"/>
  <c r="AG31" i="1"/>
  <c r="AN31" i="1" s="1"/>
  <c r="AG29" i="1"/>
  <c r="AN29" i="1" s="1"/>
  <c r="AF28" i="1"/>
  <c r="AM28" i="1" s="1"/>
  <c r="AF26" i="1"/>
  <c r="AM26" i="1" s="1"/>
  <c r="AF22" i="1"/>
  <c r="AM22" i="1" s="1"/>
  <c r="AF24" i="1"/>
  <c r="AM24" i="1" s="1"/>
  <c r="AE28" i="1"/>
  <c r="AL28" i="1" s="1"/>
  <c r="AG27" i="1"/>
  <c r="AN27" i="1" s="1"/>
  <c r="AE26" i="1"/>
  <c r="AL26" i="1" s="1"/>
  <c r="AG25" i="1"/>
  <c r="AN25" i="1" s="1"/>
  <c r="AE24" i="1"/>
  <c r="AL24" i="1" s="1"/>
  <c r="AG23" i="1"/>
  <c r="AN23" i="1" s="1"/>
  <c r="AE22" i="1"/>
  <c r="AL22" i="1" s="1"/>
  <c r="AG21" i="1"/>
  <c r="AN21" i="1" s="1"/>
  <c r="AI28" i="1"/>
  <c r="AI26" i="1"/>
  <c r="AI24" i="1"/>
  <c r="AI22" i="1"/>
  <c r="AV19" i="1"/>
  <c r="AU19" i="1"/>
  <c r="AT19" i="1"/>
  <c r="AS19" i="1"/>
  <c r="AR19" i="1"/>
  <c r="AQ19" i="1"/>
  <c r="AP19" i="1"/>
  <c r="AV18" i="1"/>
  <c r="AU18" i="1"/>
  <c r="AT18" i="1"/>
  <c r="AS18" i="1"/>
  <c r="AR18" i="1"/>
  <c r="AQ18" i="1"/>
  <c r="AP18" i="1"/>
  <c r="AV17" i="1"/>
  <c r="AU17" i="1"/>
  <c r="AT17" i="1"/>
  <c r="AS17" i="1"/>
  <c r="AR17" i="1"/>
  <c r="AQ17" i="1"/>
  <c r="AP17" i="1"/>
  <c r="AV16" i="1"/>
  <c r="AU16" i="1"/>
  <c r="AT16" i="1"/>
  <c r="AS16" i="1"/>
  <c r="AR16" i="1"/>
  <c r="AQ16" i="1"/>
  <c r="AP16" i="1"/>
  <c r="AV15" i="1"/>
  <c r="AU15" i="1"/>
  <c r="AT15" i="1"/>
  <c r="AS15" i="1"/>
  <c r="AR15" i="1"/>
  <c r="AQ15" i="1"/>
  <c r="AP15" i="1"/>
  <c r="AV14" i="1"/>
  <c r="AU14" i="1"/>
  <c r="AT14" i="1"/>
  <c r="AS14" i="1"/>
  <c r="AR14" i="1"/>
  <c r="AQ14" i="1"/>
  <c r="AP14" i="1"/>
  <c r="AV13" i="1"/>
  <c r="AU13" i="1"/>
  <c r="AT13" i="1"/>
  <c r="AS13" i="1"/>
  <c r="AR13" i="1"/>
  <c r="AQ13" i="1"/>
  <c r="AP13" i="1"/>
  <c r="AV10" i="1"/>
  <c r="AU10" i="1"/>
  <c r="AT10" i="1"/>
  <c r="AS10" i="1"/>
  <c r="AR10" i="1"/>
  <c r="AQ10" i="1"/>
  <c r="AP10" i="1"/>
  <c r="AV9" i="1"/>
  <c r="AU9" i="1"/>
  <c r="AT9" i="1"/>
  <c r="AS9" i="1"/>
  <c r="AR9" i="1"/>
  <c r="AQ9" i="1"/>
  <c r="AP9" i="1"/>
  <c r="AV8" i="1"/>
  <c r="AU8" i="1"/>
  <c r="AT8" i="1"/>
  <c r="AS8" i="1"/>
  <c r="AR8" i="1"/>
  <c r="AQ8" i="1"/>
  <c r="AP8" i="1"/>
  <c r="AV7" i="1"/>
  <c r="AU7" i="1"/>
  <c r="AT7" i="1"/>
  <c r="AS7" i="1"/>
  <c r="AR7" i="1"/>
  <c r="AQ7" i="1"/>
  <c r="AP7" i="1"/>
  <c r="AV6" i="1"/>
  <c r="AU6" i="1"/>
  <c r="AT6" i="1"/>
  <c r="AS6" i="1"/>
  <c r="AR6" i="1"/>
  <c r="AQ6" i="1"/>
  <c r="AP6" i="1"/>
  <c r="AV5" i="1"/>
  <c r="AU5" i="1"/>
  <c r="AT5" i="1"/>
  <c r="AS5" i="1"/>
  <c r="AR5" i="1"/>
  <c r="AQ5" i="1"/>
  <c r="AP5" i="1"/>
  <c r="AV4" i="1"/>
  <c r="AU4" i="1"/>
  <c r="AT4" i="1"/>
  <c r="AS4" i="1"/>
  <c r="AR4" i="1"/>
  <c r="AQ4" i="1"/>
  <c r="AP4" i="1"/>
  <c r="AQ3" i="1"/>
  <c r="AR3" i="1"/>
  <c r="AS3" i="1"/>
  <c r="AT3" i="1"/>
  <c r="AU3" i="1"/>
  <c r="AV3" i="1"/>
  <c r="AP3" i="1"/>
  <c r="AO10" i="1"/>
  <c r="I10" i="1"/>
  <c r="J10" i="1" s="1"/>
  <c r="E10" i="1"/>
  <c r="F10" i="1" s="1"/>
  <c r="AO19" i="1"/>
  <c r="I19" i="1"/>
  <c r="E19" i="1"/>
  <c r="F19" i="1" s="1"/>
  <c r="AO18" i="1"/>
  <c r="I18" i="1"/>
  <c r="E18" i="1"/>
  <c r="F18" i="1" s="1"/>
  <c r="AO17" i="1"/>
  <c r="I17" i="1"/>
  <c r="E17" i="1"/>
  <c r="F17" i="1" s="1"/>
  <c r="AO16" i="1"/>
  <c r="I16" i="1"/>
  <c r="E16" i="1"/>
  <c r="F16" i="1" s="1"/>
  <c r="AO15" i="1"/>
  <c r="I15" i="1"/>
  <c r="E15" i="1"/>
  <c r="F15" i="1" s="1"/>
  <c r="AO14" i="1"/>
  <c r="I14" i="1"/>
  <c r="J14" i="1" s="1"/>
  <c r="E14" i="1"/>
  <c r="F14" i="1" s="1"/>
  <c r="AO3" i="1"/>
  <c r="AO4" i="1"/>
  <c r="AO6" i="1"/>
  <c r="AO5" i="1"/>
  <c r="AO8" i="1"/>
  <c r="AO9" i="1"/>
  <c r="AO13" i="1"/>
  <c r="AO7" i="1"/>
  <c r="E3" i="1"/>
  <c r="F3" i="1" s="1"/>
  <c r="E4" i="1"/>
  <c r="F4" i="1" s="1"/>
  <c r="E6" i="1"/>
  <c r="F6" i="1" s="1"/>
  <c r="E5" i="1"/>
  <c r="F5" i="1" s="1"/>
  <c r="E8" i="1"/>
  <c r="F8" i="1" s="1"/>
  <c r="E9" i="1"/>
  <c r="F9" i="1" s="1"/>
  <c r="E13" i="1"/>
  <c r="F13" i="1" s="1"/>
  <c r="E7" i="1"/>
  <c r="F7" i="1" s="1"/>
  <c r="I13" i="1"/>
  <c r="I3" i="1"/>
  <c r="I4" i="1"/>
  <c r="I6" i="1"/>
  <c r="I5" i="1"/>
  <c r="I8" i="1"/>
  <c r="I9" i="1"/>
  <c r="I7" i="1"/>
  <c r="J4" i="1" l="1"/>
  <c r="J16" i="1"/>
  <c r="AB10" i="1"/>
  <c r="AD10" i="1" s="1"/>
  <c r="AK10" i="1" s="1"/>
  <c r="J8" i="1"/>
  <c r="AB8" i="1" s="1"/>
  <c r="AX8" i="1" s="1"/>
  <c r="J15" i="1"/>
  <c r="J17" i="1"/>
  <c r="AB17" i="1" s="1"/>
  <c r="AY17" i="1" s="1"/>
  <c r="J19" i="1"/>
  <c r="AB19" i="1" s="1"/>
  <c r="AY19" i="1" s="1"/>
  <c r="J3" i="1"/>
  <c r="AB3" i="1" s="1"/>
  <c r="J5" i="1"/>
  <c r="J13" i="1"/>
  <c r="J9" i="1"/>
  <c r="AB9" i="1" s="1"/>
  <c r="J18" i="1"/>
  <c r="AB18" i="1" s="1"/>
  <c r="AY18" i="1" s="1"/>
  <c r="AX18" i="1"/>
  <c r="J7" i="1"/>
  <c r="AB7" i="1" s="1"/>
  <c r="AY7" i="1" s="1"/>
  <c r="J6" i="1"/>
  <c r="AB6" i="1" s="1"/>
  <c r="AX6" i="1" s="1"/>
  <c r="AB14" i="1"/>
  <c r="AY14" i="1" s="1"/>
  <c r="AE10" i="1"/>
  <c r="AL10" i="1" s="1"/>
  <c r="AF19" i="1"/>
  <c r="AM19" i="1" s="1"/>
  <c r="AE19" i="1"/>
  <c r="AL19" i="1" s="1"/>
  <c r="AI19" i="1"/>
  <c r="AD19" i="1"/>
  <c r="AK19" i="1" s="1"/>
  <c r="AG19" i="1"/>
  <c r="AN19" i="1" s="1"/>
  <c r="AC19" i="1"/>
  <c r="AJ19" i="1" s="1"/>
  <c r="AE18" i="1"/>
  <c r="AL18" i="1" s="1"/>
  <c r="AC18" i="1"/>
  <c r="AJ18" i="1" s="1"/>
  <c r="AI18" i="1"/>
  <c r="AG18" i="1"/>
  <c r="AN18" i="1" s="1"/>
  <c r="AI17" i="1"/>
  <c r="AB16" i="1"/>
  <c r="AY16" i="1" s="1"/>
  <c r="AB15" i="1"/>
  <c r="AD15" i="1" s="1"/>
  <c r="AK15" i="1" s="1"/>
  <c r="AD14" i="1"/>
  <c r="AK14" i="1" s="1"/>
  <c r="AC14" i="1"/>
  <c r="AJ14" i="1" s="1"/>
  <c r="AF14" i="1"/>
  <c r="AM14" i="1" s="1"/>
  <c r="AG14" i="1"/>
  <c r="AN14" i="1" s="1"/>
  <c r="AE14" i="1"/>
  <c r="AL14" i="1" s="1"/>
  <c r="AI14" i="1"/>
  <c r="AB13" i="1"/>
  <c r="AX13" i="1" s="1"/>
  <c r="AB4" i="1"/>
  <c r="AI3" i="1"/>
  <c r="AB5" i="1"/>
  <c r="AX5" i="1" s="1"/>
  <c r="AD7" i="1"/>
  <c r="AK7" i="1" s="1"/>
  <c r="AE7" i="1"/>
  <c r="AL7" i="1" s="1"/>
  <c r="AG7" i="1"/>
  <c r="AN7" i="1" s="1"/>
  <c r="AX3" i="1" l="1"/>
  <c r="AC17" i="1"/>
  <c r="AJ17" i="1" s="1"/>
  <c r="AE17" i="1"/>
  <c r="AL17" i="1" s="1"/>
  <c r="AC10" i="1"/>
  <c r="AJ10" i="1" s="1"/>
  <c r="AF10" i="1"/>
  <c r="AM10" i="1" s="1"/>
  <c r="AX16" i="1"/>
  <c r="AG17" i="1"/>
  <c r="AN17" i="1" s="1"/>
  <c r="AF17" i="1"/>
  <c r="AM17" i="1" s="1"/>
  <c r="AG10" i="1"/>
  <c r="AN10" i="1" s="1"/>
  <c r="AX10" i="1"/>
  <c r="AX14" i="1"/>
  <c r="AD17" i="1"/>
  <c r="AK17" i="1" s="1"/>
  <c r="AX17" i="1"/>
  <c r="AI4" i="1"/>
  <c r="AY4" i="1"/>
  <c r="AF15" i="1"/>
  <c r="AM15" i="1" s="1"/>
  <c r="AY15" i="1"/>
  <c r="AI8" i="1"/>
  <c r="AY8" i="1"/>
  <c r="AI9" i="1"/>
  <c r="AY9" i="1"/>
  <c r="AD18" i="1"/>
  <c r="AK18" i="1" s="1"/>
  <c r="AF18" i="1"/>
  <c r="AM18" i="1" s="1"/>
  <c r="AX7" i="1"/>
  <c r="AX9" i="1"/>
  <c r="AX19" i="1"/>
  <c r="AX15" i="1"/>
  <c r="AX4" i="1"/>
  <c r="AI6" i="1"/>
  <c r="AY6" i="1"/>
  <c r="AI5" i="1"/>
  <c r="AY5" i="1"/>
  <c r="AC13" i="1"/>
  <c r="AJ13" i="1" s="1"/>
  <c r="AY13" i="1"/>
  <c r="AG15" i="1"/>
  <c r="AN15" i="1" s="1"/>
  <c r="AY10" i="1"/>
  <c r="AI10" i="1"/>
  <c r="AF16" i="1"/>
  <c r="AM16" i="1" s="1"/>
  <c r="AE16" i="1"/>
  <c r="AL16" i="1" s="1"/>
  <c r="AG16" i="1"/>
  <c r="AN16" i="1" s="1"/>
  <c r="AI16" i="1"/>
  <c r="AD16" i="1"/>
  <c r="AK16" i="1" s="1"/>
  <c r="AC16" i="1"/>
  <c r="AJ16" i="1" s="1"/>
  <c r="AI15" i="1"/>
  <c r="AC15" i="1"/>
  <c r="AJ15" i="1" s="1"/>
  <c r="AE15" i="1"/>
  <c r="AL15" i="1" s="1"/>
  <c r="AE13" i="1"/>
  <c r="AL13" i="1" s="1"/>
  <c r="AG13" i="1"/>
  <c r="AN13" i="1" s="1"/>
  <c r="AF5" i="1"/>
  <c r="AM5" i="1" s="1"/>
  <c r="AD5" i="1"/>
  <c r="AK5" i="1" s="1"/>
  <c r="AF13" i="1"/>
  <c r="AM13" i="1" s="1"/>
  <c r="AF9" i="1"/>
  <c r="AM9" i="1" s="1"/>
  <c r="AF3" i="1"/>
  <c r="AM3" i="1" s="1"/>
  <c r="AG4" i="1"/>
  <c r="AN4" i="1" s="1"/>
  <c r="AG3" i="1"/>
  <c r="AN3" i="1" s="1"/>
  <c r="AG5" i="1"/>
  <c r="AN5" i="1" s="1"/>
  <c r="AE6" i="1"/>
  <c r="AL6" i="1" s="1"/>
  <c r="AD3" i="1"/>
  <c r="AK3" i="1" s="1"/>
  <c r="AC6" i="1"/>
  <c r="AJ6" i="1" s="1"/>
  <c r="AE3" i="1"/>
  <c r="AL3" i="1" s="1"/>
  <c r="AG6" i="1"/>
  <c r="AN6" i="1" s="1"/>
  <c r="AD6" i="1"/>
  <c r="AK6" i="1" s="1"/>
  <c r="AC3" i="1"/>
  <c r="AJ3" i="1" s="1"/>
  <c r="AE5" i="1"/>
  <c r="AL5" i="1" s="1"/>
  <c r="AF6" i="1"/>
  <c r="AM6" i="1" s="1"/>
  <c r="AC5" i="1"/>
  <c r="AJ5" i="1" s="1"/>
  <c r="AD4" i="1"/>
  <c r="AK4" i="1" s="1"/>
  <c r="AE4" i="1"/>
  <c r="AL4" i="1" s="1"/>
  <c r="AC4" i="1"/>
  <c r="AJ4" i="1" s="1"/>
  <c r="AC9" i="1"/>
  <c r="AJ9" i="1" s="1"/>
  <c r="AD13" i="1"/>
  <c r="AK13" i="1" s="1"/>
  <c r="AI13" i="1"/>
  <c r="AE9" i="1"/>
  <c r="AL9" i="1" s="1"/>
  <c r="AF4" i="1"/>
  <c r="AM4" i="1" s="1"/>
  <c r="AD9" i="1"/>
  <c r="AK9" i="1" s="1"/>
  <c r="AG8" i="1"/>
  <c r="AN8" i="1" s="1"/>
  <c r="AG9" i="1"/>
  <c r="AN9" i="1" s="1"/>
  <c r="AI7" i="1"/>
  <c r="AC7" i="1"/>
  <c r="AJ7" i="1" s="1"/>
  <c r="AF7" i="1"/>
  <c r="AM7" i="1" s="1"/>
  <c r="AC8" i="1"/>
  <c r="AJ8" i="1" s="1"/>
  <c r="AE8" i="1"/>
  <c r="AL8" i="1" s="1"/>
  <c r="AD8" i="1"/>
  <c r="AK8" i="1" s="1"/>
  <c r="AF8" i="1"/>
  <c r="AM8" i="1" s="1"/>
</calcChain>
</file>

<file path=xl/sharedStrings.xml><?xml version="1.0" encoding="utf-8"?>
<sst xmlns="http://schemas.openxmlformats.org/spreadsheetml/2006/main" count="99" uniqueCount="51">
  <si>
    <t>Weight (Label)</t>
  </si>
  <si>
    <t>Calories</t>
  </si>
  <si>
    <t>Sugar</t>
  </si>
  <si>
    <t>Fat</t>
  </si>
  <si>
    <t>Saturates</t>
  </si>
  <si>
    <t>Carbs</t>
  </si>
  <si>
    <t>Protein</t>
  </si>
  <si>
    <t>Salt</t>
  </si>
  <si>
    <t>Date</t>
  </si>
  <si>
    <t>Age</t>
  </si>
  <si>
    <t>Gender</t>
  </si>
  <si>
    <t>Height</t>
  </si>
  <si>
    <t>F</t>
  </si>
  <si>
    <t>RF</t>
  </si>
  <si>
    <t>Rsu</t>
  </si>
  <si>
    <t>RP</t>
  </si>
  <si>
    <t>Rsat</t>
  </si>
  <si>
    <t>Rcar</t>
  </si>
  <si>
    <t>kg</t>
  </si>
  <si>
    <t>Rcal</t>
  </si>
  <si>
    <t>Kcal</t>
  </si>
  <si>
    <t>Su</t>
  </si>
  <si>
    <t>Na</t>
  </si>
  <si>
    <t>Carbo</t>
  </si>
  <si>
    <t>Pro</t>
  </si>
  <si>
    <t>Sat</t>
  </si>
  <si>
    <t>stone</t>
  </si>
  <si>
    <t>lbs</t>
  </si>
  <si>
    <t>pounds</t>
  </si>
  <si>
    <t>feet</t>
  </si>
  <si>
    <t>inches</t>
  </si>
  <si>
    <t>in</t>
  </si>
  <si>
    <t>cm</t>
  </si>
  <si>
    <t>Weight</t>
  </si>
  <si>
    <t>Intake</t>
  </si>
  <si>
    <t>Variables</t>
  </si>
  <si>
    <t>Recommended</t>
  </si>
  <si>
    <t>Percentage Intake</t>
  </si>
  <si>
    <t>Name</t>
  </si>
  <si>
    <t>Rich</t>
  </si>
  <si>
    <t>Katrina</t>
  </si>
  <si>
    <t>Becca</t>
  </si>
  <si>
    <t>Sam</t>
  </si>
  <si>
    <t>Reference Intake</t>
  </si>
  <si>
    <t>Percentage Reference Intake</t>
  </si>
  <si>
    <t>Rsalt</t>
  </si>
  <si>
    <t>Adas</t>
  </si>
  <si>
    <t>Becky</t>
  </si>
  <si>
    <t>Graham</t>
  </si>
  <si>
    <t>userId</t>
  </si>
  <si>
    <t>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</si>
</sst>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"/>
  <sheetViews>
    <sheetView tabSelected="1" topLeftCell="A4" zoomScale="55" zoomScaleNormal="55" workbookViewId="0">
      <selection activeCell="A48" sqref="A48"/>
    </sheetView>
  </sheetViews>
  <sheetFormatPr defaultRowHeight="15" x14ac:dyDescent="0.25"/>
  <cols>
    <col min="1" max="1" width="9.140625" style="3"/>
    <col min="2" max="2" width="8.140625" style="2" bestFit="1" customWidth="1"/>
    <col min="3" max="10" width="9.140625" customWidth="1"/>
    <col min="11" max="12" width="9.140625" style="2"/>
    <col min="13" max="13" width="14.140625" customWidth="1"/>
    <col min="14" max="20" width="9.140625" customWidth="1"/>
    <col min="21" max="27" width="9.140625" hidden="1" customWidth="1"/>
    <col min="28" max="41" width="9.140625" customWidth="1"/>
    <col min="42" max="48" width="0" hidden="1" customWidth="1"/>
    <col min="49" max="49" width="14.140625" style="3" customWidth="1"/>
  </cols>
  <sheetData>
    <row r="1" spans="1:54" x14ac:dyDescent="0.25">
      <c r="C1" s="6" t="s">
        <v>11</v>
      </c>
      <c r="D1" s="6"/>
      <c r="E1" s="6"/>
      <c r="F1" s="6"/>
      <c r="G1" s="6" t="s">
        <v>33</v>
      </c>
      <c r="H1" s="6"/>
      <c r="I1" s="6"/>
      <c r="J1" s="6"/>
      <c r="K1" s="6" t="s">
        <v>35</v>
      </c>
      <c r="L1" s="6"/>
      <c r="M1" s="6"/>
      <c r="N1" s="6" t="s">
        <v>34</v>
      </c>
      <c r="O1" s="6"/>
      <c r="P1" s="6"/>
      <c r="Q1" s="6"/>
      <c r="R1" s="6"/>
      <c r="S1" s="6"/>
      <c r="T1" s="6"/>
      <c r="U1" s="6" t="s">
        <v>43</v>
      </c>
      <c r="V1" s="6"/>
      <c r="W1" s="6"/>
      <c r="X1" s="6"/>
      <c r="Y1" s="6"/>
      <c r="Z1" s="6"/>
      <c r="AA1" s="6"/>
      <c r="AB1" s="6" t="s">
        <v>36</v>
      </c>
      <c r="AC1" s="6"/>
      <c r="AD1" s="6"/>
      <c r="AE1" s="6"/>
      <c r="AF1" s="6"/>
      <c r="AG1" s="6"/>
      <c r="AH1" s="6"/>
      <c r="AI1" s="6" t="s">
        <v>37</v>
      </c>
      <c r="AJ1" s="6"/>
      <c r="AK1" s="6"/>
      <c r="AL1" s="6"/>
      <c r="AM1" s="6"/>
      <c r="AN1" s="6"/>
      <c r="AO1" s="6"/>
      <c r="AP1" s="6" t="s">
        <v>44</v>
      </c>
      <c r="AQ1" s="6"/>
      <c r="AR1" s="6"/>
      <c r="AS1" s="6"/>
      <c r="AT1" s="6"/>
      <c r="AU1" s="6"/>
      <c r="AV1" s="6"/>
    </row>
    <row r="2" spans="1:54" x14ac:dyDescent="0.25">
      <c r="A2" s="3" t="s">
        <v>49</v>
      </c>
      <c r="B2" s="2" t="s">
        <v>38</v>
      </c>
      <c r="C2" s="2" t="s">
        <v>29</v>
      </c>
      <c r="D2" s="2" t="s">
        <v>31</v>
      </c>
      <c r="E2" s="2" t="s">
        <v>30</v>
      </c>
      <c r="F2" s="2" t="s">
        <v>32</v>
      </c>
      <c r="G2" s="2" t="s">
        <v>26</v>
      </c>
      <c r="H2" s="2" t="s">
        <v>27</v>
      </c>
      <c r="I2" s="2" t="s">
        <v>28</v>
      </c>
      <c r="J2" s="2" t="s">
        <v>18</v>
      </c>
      <c r="K2" s="2" t="s">
        <v>9</v>
      </c>
      <c r="L2" s="2" t="s">
        <v>10</v>
      </c>
      <c r="M2" s="2" t="s">
        <v>8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19</v>
      </c>
      <c r="V2" s="2" t="s">
        <v>14</v>
      </c>
      <c r="W2" s="2" t="s">
        <v>13</v>
      </c>
      <c r="X2" s="2" t="s">
        <v>16</v>
      </c>
      <c r="Y2" s="2" t="s">
        <v>17</v>
      </c>
      <c r="Z2" s="2" t="s">
        <v>15</v>
      </c>
      <c r="AA2" s="2" t="s">
        <v>45</v>
      </c>
      <c r="AB2" s="2" t="s">
        <v>19</v>
      </c>
      <c r="AC2" s="2" t="s">
        <v>14</v>
      </c>
      <c r="AD2" s="2" t="s">
        <v>13</v>
      </c>
      <c r="AE2" s="2" t="s">
        <v>16</v>
      </c>
      <c r="AF2" s="2" t="s">
        <v>17</v>
      </c>
      <c r="AG2" s="2" t="s">
        <v>15</v>
      </c>
      <c r="AH2" s="2" t="s">
        <v>45</v>
      </c>
      <c r="AI2" s="2" t="s">
        <v>20</v>
      </c>
      <c r="AJ2" s="2" t="s">
        <v>21</v>
      </c>
      <c r="AK2" s="2" t="s">
        <v>12</v>
      </c>
      <c r="AL2" s="2" t="s">
        <v>25</v>
      </c>
      <c r="AM2" s="2" t="s">
        <v>23</v>
      </c>
      <c r="AN2" s="2" t="s">
        <v>24</v>
      </c>
      <c r="AO2" s="2" t="s">
        <v>22</v>
      </c>
      <c r="AP2" s="2" t="s">
        <v>20</v>
      </c>
      <c r="AQ2" s="2" t="s">
        <v>21</v>
      </c>
      <c r="AR2" s="2" t="s">
        <v>12</v>
      </c>
      <c r="AS2" s="2" t="s">
        <v>25</v>
      </c>
      <c r="AT2" s="2" t="s">
        <v>23</v>
      </c>
      <c r="AU2" s="2" t="s">
        <v>24</v>
      </c>
      <c r="AV2" s="2" t="s">
        <v>22</v>
      </c>
      <c r="AW2" s="3" t="s">
        <v>0</v>
      </c>
      <c r="AX2" s="2"/>
      <c r="AY2" s="2"/>
      <c r="AZ2" s="2"/>
      <c r="BA2" s="2"/>
      <c r="BB2" s="2"/>
    </row>
    <row r="3" spans="1:54" s="2" customFormat="1" x14ac:dyDescent="0.25">
      <c r="A3" s="3">
        <v>8</v>
      </c>
      <c r="B3" s="2" t="s">
        <v>39</v>
      </c>
      <c r="C3">
        <v>5</v>
      </c>
      <c r="D3">
        <v>9</v>
      </c>
      <c r="E3">
        <f t="shared" ref="E3:E9" si="0">C3*12+D3</f>
        <v>69</v>
      </c>
      <c r="F3">
        <f t="shared" ref="F3:F9" si="1">E3*2.54</f>
        <v>175.26</v>
      </c>
      <c r="G3">
        <v>9</v>
      </c>
      <c r="H3">
        <v>9</v>
      </c>
      <c r="I3">
        <f t="shared" ref="I3:I9" si="2">G3*14+H3</f>
        <v>135</v>
      </c>
      <c r="J3">
        <f t="shared" ref="J3:J9" si="3">I3*0.453592</f>
        <v>61.234920000000002</v>
      </c>
      <c r="K3" s="2">
        <v>23</v>
      </c>
      <c r="L3" s="2">
        <v>1</v>
      </c>
      <c r="M3" s="1">
        <v>42912</v>
      </c>
      <c r="N3">
        <v>1760.9</v>
      </c>
      <c r="O3">
        <v>97.21</v>
      </c>
      <c r="P3">
        <v>74.98</v>
      </c>
      <c r="Q3">
        <v>26.28</v>
      </c>
      <c r="R3">
        <v>221.86</v>
      </c>
      <c r="S3">
        <v>50.82</v>
      </c>
      <c r="T3">
        <v>1.3748</v>
      </c>
      <c r="U3">
        <v>2000</v>
      </c>
      <c r="V3">
        <v>90</v>
      </c>
      <c r="W3">
        <v>70</v>
      </c>
      <c r="X3">
        <v>20</v>
      </c>
      <c r="Y3">
        <v>260</v>
      </c>
      <c r="Z3">
        <v>50</v>
      </c>
      <c r="AA3">
        <v>6</v>
      </c>
      <c r="AB3">
        <f t="shared" ref="AB3:AB9" si="4">(10*J3) + (6.25*F3) - (5 *K3) + (L3*166) - 161</f>
        <v>1597.7242000000001</v>
      </c>
      <c r="AC3">
        <f t="shared" ref="AC3:AC9" si="5">(AB3 * 0.15)/4</f>
        <v>59.914657500000004</v>
      </c>
      <c r="AD3">
        <f t="shared" ref="AD3:AD9" si="6">(AB3* 0.3)/9</f>
        <v>53.257473333333337</v>
      </c>
      <c r="AE3">
        <f t="shared" ref="AE3:AE9" si="7">(AB3*0.09) / 9</f>
        <v>15.977241999999999</v>
      </c>
      <c r="AF3">
        <f t="shared" ref="AF3:AF9" si="8">(AB3*0.5)/4</f>
        <v>199.71552500000001</v>
      </c>
      <c r="AG3">
        <f t="shared" ref="AG3:AG9" si="9">(AB3*0.2)/4</f>
        <v>79.886210000000005</v>
      </c>
      <c r="AH3">
        <v>6</v>
      </c>
      <c r="AI3">
        <f t="shared" ref="AI3:AO9" si="10">N3/AB3*100</f>
        <v>110.21301423612411</v>
      </c>
      <c r="AJ3">
        <f t="shared" si="10"/>
        <v>162.24744337393565</v>
      </c>
      <c r="AK3">
        <f t="shared" si="10"/>
        <v>140.78775298014514</v>
      </c>
      <c r="AL3">
        <f t="shared" si="10"/>
        <v>164.48395786957474</v>
      </c>
      <c r="AM3">
        <f t="shared" si="10"/>
        <v>111.08800880652619</v>
      </c>
      <c r="AN3">
        <f t="shared" si="10"/>
        <v>63.615485075584374</v>
      </c>
      <c r="AO3">
        <f t="shared" si="10"/>
        <v>22.913333333333334</v>
      </c>
      <c r="AP3">
        <f t="shared" ref="AP3:AP9" si="11">N3/U3*100</f>
        <v>88.045000000000002</v>
      </c>
      <c r="AQ3">
        <f t="shared" ref="AQ3:AV3" si="12">O3/V3*100</f>
        <v>108.01111111111111</v>
      </c>
      <c r="AR3">
        <f t="shared" si="12"/>
        <v>107.11428571428571</v>
      </c>
      <c r="AS3">
        <f t="shared" si="12"/>
        <v>131.4</v>
      </c>
      <c r="AT3">
        <f t="shared" si="12"/>
        <v>85.330769230769235</v>
      </c>
      <c r="AU3">
        <f t="shared" si="12"/>
        <v>101.64</v>
      </c>
      <c r="AV3">
        <f t="shared" si="12"/>
        <v>22.913333333333334</v>
      </c>
      <c r="AW3" s="3">
        <v>135</v>
      </c>
      <c r="AX3">
        <f>(I3) + 1/(3500/(N3-AB3))</f>
        <v>135.04662165714285</v>
      </c>
      <c r="AY3">
        <f>1/(3500/(N3-AB3))</f>
        <v>4.6621657142857133E-2</v>
      </c>
      <c r="AZ3"/>
      <c r="BA3"/>
      <c r="BB3"/>
    </row>
    <row r="4" spans="1:54" x14ac:dyDescent="0.25">
      <c r="A4" s="3">
        <v>8</v>
      </c>
      <c r="B4" s="2" t="s">
        <v>39</v>
      </c>
      <c r="C4">
        <v>5</v>
      </c>
      <c r="D4">
        <v>9</v>
      </c>
      <c r="E4">
        <f t="shared" si="0"/>
        <v>69</v>
      </c>
      <c r="F4">
        <f t="shared" si="1"/>
        <v>175.26</v>
      </c>
      <c r="G4">
        <v>9</v>
      </c>
      <c r="H4">
        <v>9</v>
      </c>
      <c r="I4">
        <f t="shared" si="2"/>
        <v>135</v>
      </c>
      <c r="J4">
        <f t="shared" si="3"/>
        <v>61.234920000000002</v>
      </c>
      <c r="K4" s="2">
        <v>23</v>
      </c>
      <c r="L4" s="2">
        <v>1</v>
      </c>
      <c r="M4" s="1">
        <v>42913</v>
      </c>
      <c r="N4">
        <v>1370.13</v>
      </c>
      <c r="O4">
        <v>75.64</v>
      </c>
      <c r="P4">
        <v>23.53</v>
      </c>
      <c r="Q4">
        <v>9.7100000000000009</v>
      </c>
      <c r="R4">
        <v>234.3</v>
      </c>
      <c r="S4">
        <v>56.5</v>
      </c>
      <c r="T4">
        <v>3.4916999999999998</v>
      </c>
      <c r="U4">
        <v>2000</v>
      </c>
      <c r="V4">
        <v>90</v>
      </c>
      <c r="W4">
        <v>70</v>
      </c>
      <c r="X4">
        <v>20</v>
      </c>
      <c r="Y4">
        <v>260</v>
      </c>
      <c r="Z4">
        <v>50</v>
      </c>
      <c r="AA4">
        <v>6</v>
      </c>
      <c r="AB4">
        <f t="shared" si="4"/>
        <v>1597.7242000000001</v>
      </c>
      <c r="AC4">
        <f t="shared" si="5"/>
        <v>59.914657500000004</v>
      </c>
      <c r="AD4">
        <f t="shared" si="6"/>
        <v>53.257473333333337</v>
      </c>
      <c r="AE4">
        <f t="shared" si="7"/>
        <v>15.977241999999999</v>
      </c>
      <c r="AF4">
        <f t="shared" si="8"/>
        <v>199.71552500000001</v>
      </c>
      <c r="AG4">
        <f t="shared" si="9"/>
        <v>79.886210000000005</v>
      </c>
      <c r="AH4">
        <v>6</v>
      </c>
      <c r="AI4">
        <f t="shared" si="10"/>
        <v>85.755100911659227</v>
      </c>
      <c r="AJ4">
        <f t="shared" si="10"/>
        <v>126.24623615682023</v>
      </c>
      <c r="AK4">
        <f t="shared" si="10"/>
        <v>44.181592793049013</v>
      </c>
      <c r="AL4">
        <f t="shared" si="10"/>
        <v>60.773943337654913</v>
      </c>
      <c r="AM4">
        <f t="shared" si="10"/>
        <v>117.31686858094783</v>
      </c>
      <c r="AN4">
        <f t="shared" si="10"/>
        <v>70.72559832291455</v>
      </c>
      <c r="AO4">
        <f t="shared" si="10"/>
        <v>58.194999999999993</v>
      </c>
      <c r="AP4">
        <f t="shared" si="11"/>
        <v>68.506500000000003</v>
      </c>
      <c r="AQ4">
        <f t="shared" ref="AQ4:AQ9" si="13">O4/V4*100</f>
        <v>84.044444444444437</v>
      </c>
      <c r="AR4">
        <f t="shared" ref="AR4:AR9" si="14">P4/W4*100</f>
        <v>33.614285714285714</v>
      </c>
      <c r="AS4">
        <f t="shared" ref="AS4:AS9" si="15">Q4/X4*100</f>
        <v>48.550000000000004</v>
      </c>
      <c r="AT4">
        <f t="shared" ref="AT4:AT9" si="16">R4/Y4*100</f>
        <v>90.115384615384613</v>
      </c>
      <c r="AU4">
        <f t="shared" ref="AU4:AU9" si="17">S4/Z4*100</f>
        <v>112.99999999999999</v>
      </c>
      <c r="AV4">
        <f t="shared" ref="AV4:AV9" si="18">T4/AA4*100</f>
        <v>58.194999999999993</v>
      </c>
      <c r="AW4" s="3">
        <v>135</v>
      </c>
      <c r="AX4">
        <f t="shared" ref="AX4:AX19" si="19">(I4) + 1/(3500/(N4-AB4))</f>
        <v>134.93497308571429</v>
      </c>
      <c r="AY4">
        <f t="shared" ref="AY4:AY19" si="20">1/(3500/(N4-AB4))</f>
        <v>-6.5026914285714277E-2</v>
      </c>
    </row>
    <row r="5" spans="1:54" x14ac:dyDescent="0.25">
      <c r="A5" s="3">
        <v>8</v>
      </c>
      <c r="B5" s="2" t="s">
        <v>39</v>
      </c>
      <c r="C5">
        <v>5</v>
      </c>
      <c r="D5">
        <v>9</v>
      </c>
      <c r="E5">
        <f t="shared" si="0"/>
        <v>69</v>
      </c>
      <c r="F5">
        <f t="shared" si="1"/>
        <v>175.26</v>
      </c>
      <c r="G5">
        <v>9</v>
      </c>
      <c r="H5">
        <v>9</v>
      </c>
      <c r="I5">
        <f t="shared" si="2"/>
        <v>135</v>
      </c>
      <c r="J5">
        <f t="shared" si="3"/>
        <v>61.234920000000002</v>
      </c>
      <c r="K5" s="2">
        <v>23</v>
      </c>
      <c r="L5" s="2">
        <v>1</v>
      </c>
      <c r="M5" s="1">
        <v>42914</v>
      </c>
      <c r="N5">
        <v>2048.94</v>
      </c>
      <c r="O5">
        <v>71.44</v>
      </c>
      <c r="P5">
        <v>69.5</v>
      </c>
      <c r="Q5">
        <v>28.84</v>
      </c>
      <c r="R5">
        <v>247.78</v>
      </c>
      <c r="S5">
        <v>79.11</v>
      </c>
      <c r="T5">
        <v>2.1326999999999998</v>
      </c>
      <c r="U5">
        <v>2000</v>
      </c>
      <c r="V5">
        <v>90</v>
      </c>
      <c r="W5">
        <v>70</v>
      </c>
      <c r="X5">
        <v>20</v>
      </c>
      <c r="Y5">
        <v>260</v>
      </c>
      <c r="Z5">
        <v>50</v>
      </c>
      <c r="AA5">
        <v>6</v>
      </c>
      <c r="AB5">
        <f t="shared" si="4"/>
        <v>1597.7242000000001</v>
      </c>
      <c r="AC5">
        <f t="shared" si="5"/>
        <v>59.914657500000004</v>
      </c>
      <c r="AD5">
        <f t="shared" si="6"/>
        <v>53.257473333333337</v>
      </c>
      <c r="AE5">
        <f t="shared" si="7"/>
        <v>15.977241999999999</v>
      </c>
      <c r="AF5">
        <f t="shared" si="8"/>
        <v>199.71552500000001</v>
      </c>
      <c r="AG5">
        <f t="shared" si="9"/>
        <v>79.886210000000005</v>
      </c>
      <c r="AH5">
        <v>6</v>
      </c>
      <c r="AI5">
        <f t="shared" si="10"/>
        <v>128.24115701571023</v>
      </c>
      <c r="AJ5">
        <f t="shared" si="10"/>
        <v>119.23626534959328</v>
      </c>
      <c r="AK5">
        <f t="shared" si="10"/>
        <v>130.49811725953703</v>
      </c>
      <c r="AL5">
        <f t="shared" si="10"/>
        <v>180.50674828609345</v>
      </c>
      <c r="AM5">
        <f t="shared" si="10"/>
        <v>124.06646904390632</v>
      </c>
      <c r="AN5">
        <f t="shared" si="10"/>
        <v>99.028355457093269</v>
      </c>
      <c r="AO5">
        <f t="shared" si="10"/>
        <v>35.545000000000002</v>
      </c>
      <c r="AP5">
        <f t="shared" si="11"/>
        <v>102.447</v>
      </c>
      <c r="AQ5">
        <f t="shared" si="13"/>
        <v>79.37777777777778</v>
      </c>
      <c r="AR5">
        <f t="shared" si="14"/>
        <v>99.285714285714292</v>
      </c>
      <c r="AS5">
        <f t="shared" si="15"/>
        <v>144.19999999999999</v>
      </c>
      <c r="AT5">
        <f t="shared" si="16"/>
        <v>95.3</v>
      </c>
      <c r="AU5">
        <f t="shared" si="17"/>
        <v>158.22</v>
      </c>
      <c r="AV5">
        <f t="shared" si="18"/>
        <v>35.545000000000002</v>
      </c>
      <c r="AW5" s="3">
        <v>135</v>
      </c>
      <c r="AX5">
        <f t="shared" si="19"/>
        <v>135.12891880000001</v>
      </c>
      <c r="AY5">
        <f t="shared" si="20"/>
        <v>0.12891879999999997</v>
      </c>
    </row>
    <row r="6" spans="1:54" x14ac:dyDescent="0.25">
      <c r="A6" s="3">
        <v>8</v>
      </c>
      <c r="B6" s="2" t="s">
        <v>39</v>
      </c>
      <c r="C6">
        <v>5</v>
      </c>
      <c r="D6">
        <v>9</v>
      </c>
      <c r="E6">
        <f t="shared" si="0"/>
        <v>69</v>
      </c>
      <c r="F6">
        <f t="shared" si="1"/>
        <v>175.26</v>
      </c>
      <c r="G6">
        <v>9</v>
      </c>
      <c r="H6">
        <v>9</v>
      </c>
      <c r="I6">
        <f t="shared" si="2"/>
        <v>135</v>
      </c>
      <c r="J6">
        <f t="shared" si="3"/>
        <v>61.234920000000002</v>
      </c>
      <c r="K6" s="2">
        <v>23</v>
      </c>
      <c r="L6" s="2">
        <v>1</v>
      </c>
      <c r="M6" s="1">
        <v>42915</v>
      </c>
      <c r="N6">
        <v>1760.33</v>
      </c>
      <c r="O6">
        <v>72.19</v>
      </c>
      <c r="P6">
        <v>59.05</v>
      </c>
      <c r="Q6">
        <v>25.59</v>
      </c>
      <c r="R6">
        <v>225.64</v>
      </c>
      <c r="S6">
        <v>79.08</v>
      </c>
      <c r="T6">
        <v>3.1930999999999998</v>
      </c>
      <c r="U6">
        <v>2000</v>
      </c>
      <c r="V6">
        <v>90</v>
      </c>
      <c r="W6">
        <v>70</v>
      </c>
      <c r="X6">
        <v>20</v>
      </c>
      <c r="Y6">
        <v>260</v>
      </c>
      <c r="Z6">
        <v>50</v>
      </c>
      <c r="AA6">
        <v>6</v>
      </c>
      <c r="AB6">
        <f t="shared" si="4"/>
        <v>1597.7242000000001</v>
      </c>
      <c r="AC6">
        <f t="shared" si="5"/>
        <v>59.914657500000004</v>
      </c>
      <c r="AD6">
        <f t="shared" si="6"/>
        <v>53.257473333333337</v>
      </c>
      <c r="AE6">
        <f t="shared" si="7"/>
        <v>15.977241999999999</v>
      </c>
      <c r="AF6">
        <f t="shared" si="8"/>
        <v>199.71552500000001</v>
      </c>
      <c r="AG6">
        <f t="shared" si="9"/>
        <v>79.886210000000005</v>
      </c>
      <c r="AH6">
        <v>6</v>
      </c>
      <c r="AI6">
        <f t="shared" si="10"/>
        <v>110.1773384918373</v>
      </c>
      <c r="AJ6">
        <f t="shared" si="10"/>
        <v>120.48804585088379</v>
      </c>
      <c r="AK6">
        <f t="shared" si="10"/>
        <v>110.87645790180807</v>
      </c>
      <c r="AL6">
        <f t="shared" si="10"/>
        <v>160.16531514012243</v>
      </c>
      <c r="AM6">
        <f t="shared" si="10"/>
        <v>112.98070092447743</v>
      </c>
      <c r="AN6">
        <f t="shared" si="10"/>
        <v>98.990802042054554</v>
      </c>
      <c r="AO6">
        <f t="shared" si="10"/>
        <v>53.218333333333334</v>
      </c>
      <c r="AP6">
        <f t="shared" si="11"/>
        <v>88.016499999999994</v>
      </c>
      <c r="AQ6">
        <f t="shared" si="13"/>
        <v>80.211111111111109</v>
      </c>
      <c r="AR6">
        <f t="shared" si="14"/>
        <v>84.357142857142847</v>
      </c>
      <c r="AS6">
        <f t="shared" si="15"/>
        <v>127.95</v>
      </c>
      <c r="AT6">
        <f t="shared" si="16"/>
        <v>86.784615384615378</v>
      </c>
      <c r="AU6">
        <f t="shared" si="17"/>
        <v>158.16</v>
      </c>
      <c r="AV6">
        <f t="shared" si="18"/>
        <v>53.218333333333334</v>
      </c>
      <c r="AW6" s="3">
        <v>135</v>
      </c>
      <c r="AX6">
        <f t="shared" si="19"/>
        <v>135.04645880000001</v>
      </c>
      <c r="AY6">
        <f t="shared" si="20"/>
        <v>4.6458799999999946E-2</v>
      </c>
    </row>
    <row r="7" spans="1:54" x14ac:dyDescent="0.25">
      <c r="A7" s="3">
        <v>8</v>
      </c>
      <c r="B7" s="2" t="s">
        <v>39</v>
      </c>
      <c r="C7">
        <v>5</v>
      </c>
      <c r="D7">
        <v>9</v>
      </c>
      <c r="E7">
        <f t="shared" si="0"/>
        <v>69</v>
      </c>
      <c r="F7">
        <f t="shared" si="1"/>
        <v>175.26</v>
      </c>
      <c r="G7">
        <v>9</v>
      </c>
      <c r="H7">
        <v>9</v>
      </c>
      <c r="I7">
        <f t="shared" si="2"/>
        <v>135</v>
      </c>
      <c r="J7">
        <f t="shared" si="3"/>
        <v>61.234920000000002</v>
      </c>
      <c r="K7" s="2">
        <v>23</v>
      </c>
      <c r="L7" s="2">
        <v>1</v>
      </c>
      <c r="M7" s="1">
        <v>42916</v>
      </c>
      <c r="N7">
        <v>2685.4</v>
      </c>
      <c r="O7">
        <v>80.73</v>
      </c>
      <c r="P7">
        <v>67.709999999999994</v>
      </c>
      <c r="Q7">
        <v>28.89</v>
      </c>
      <c r="R7">
        <v>298.14</v>
      </c>
      <c r="S7">
        <v>65.489999999999995</v>
      </c>
      <c r="T7">
        <v>3.0301</v>
      </c>
      <c r="U7">
        <v>2000</v>
      </c>
      <c r="V7">
        <v>90</v>
      </c>
      <c r="W7">
        <v>70</v>
      </c>
      <c r="X7">
        <v>20</v>
      </c>
      <c r="Y7">
        <v>260</v>
      </c>
      <c r="Z7">
        <v>50</v>
      </c>
      <c r="AA7">
        <v>6</v>
      </c>
      <c r="AB7">
        <f t="shared" si="4"/>
        <v>1597.7242000000001</v>
      </c>
      <c r="AC7">
        <f t="shared" si="5"/>
        <v>59.914657500000004</v>
      </c>
      <c r="AD7">
        <f t="shared" si="6"/>
        <v>53.257473333333337</v>
      </c>
      <c r="AE7">
        <f t="shared" si="7"/>
        <v>15.977241999999999</v>
      </c>
      <c r="AF7">
        <f t="shared" si="8"/>
        <v>199.71552500000001</v>
      </c>
      <c r="AG7">
        <f t="shared" si="9"/>
        <v>79.886210000000005</v>
      </c>
      <c r="AH7">
        <v>6</v>
      </c>
      <c r="AI7">
        <f t="shared" si="10"/>
        <v>168.07656790827855</v>
      </c>
      <c r="AJ7">
        <f t="shared" si="10"/>
        <v>134.7416531589119</v>
      </c>
      <c r="AK7">
        <f t="shared" si="10"/>
        <v>127.13708661357195</v>
      </c>
      <c r="AL7">
        <f t="shared" si="10"/>
        <v>180.8196934114161</v>
      </c>
      <c r="AM7">
        <f t="shared" si="10"/>
        <v>149.28233546190262</v>
      </c>
      <c r="AN7">
        <f t="shared" si="10"/>
        <v>81.979105029516347</v>
      </c>
      <c r="AO7">
        <f t="shared" si="10"/>
        <v>50.501666666666665</v>
      </c>
      <c r="AP7">
        <f t="shared" si="11"/>
        <v>134.27000000000001</v>
      </c>
      <c r="AQ7">
        <f t="shared" si="13"/>
        <v>89.7</v>
      </c>
      <c r="AR7">
        <f t="shared" si="14"/>
        <v>96.728571428571414</v>
      </c>
      <c r="AS7">
        <f t="shared" si="15"/>
        <v>144.45000000000002</v>
      </c>
      <c r="AT7">
        <f t="shared" si="16"/>
        <v>114.66923076923077</v>
      </c>
      <c r="AU7">
        <f t="shared" si="17"/>
        <v>130.97999999999999</v>
      </c>
      <c r="AV7">
        <f t="shared" si="18"/>
        <v>50.501666666666665</v>
      </c>
      <c r="AW7" s="3">
        <v>135</v>
      </c>
      <c r="AX7">
        <f t="shared" si="19"/>
        <v>135.31076451428572</v>
      </c>
      <c r="AY7">
        <f t="shared" si="20"/>
        <v>0.31076451428571428</v>
      </c>
    </row>
    <row r="8" spans="1:54" x14ac:dyDescent="0.25">
      <c r="A8" s="3">
        <v>8</v>
      </c>
      <c r="B8" s="2" t="s">
        <v>39</v>
      </c>
      <c r="C8">
        <v>5</v>
      </c>
      <c r="D8">
        <v>9</v>
      </c>
      <c r="E8">
        <f t="shared" si="0"/>
        <v>69</v>
      </c>
      <c r="F8">
        <f t="shared" si="1"/>
        <v>175.26</v>
      </c>
      <c r="G8">
        <v>9</v>
      </c>
      <c r="H8">
        <v>9</v>
      </c>
      <c r="I8">
        <f t="shared" si="2"/>
        <v>135</v>
      </c>
      <c r="J8">
        <f t="shared" si="3"/>
        <v>61.234920000000002</v>
      </c>
      <c r="K8" s="2">
        <v>23</v>
      </c>
      <c r="L8" s="2">
        <v>1</v>
      </c>
      <c r="M8" s="1">
        <v>42917</v>
      </c>
      <c r="N8">
        <v>1354.75</v>
      </c>
      <c r="O8">
        <v>26.04</v>
      </c>
      <c r="P8">
        <v>47.51</v>
      </c>
      <c r="Q8">
        <v>11.02</v>
      </c>
      <c r="R8">
        <v>160.35</v>
      </c>
      <c r="S8">
        <v>63.96</v>
      </c>
      <c r="T8">
        <v>2.3573</v>
      </c>
      <c r="U8">
        <v>2000</v>
      </c>
      <c r="V8">
        <v>90</v>
      </c>
      <c r="W8">
        <v>70</v>
      </c>
      <c r="X8">
        <v>20</v>
      </c>
      <c r="Y8">
        <v>260</v>
      </c>
      <c r="Z8">
        <v>50</v>
      </c>
      <c r="AA8">
        <v>6</v>
      </c>
      <c r="AB8">
        <f t="shared" si="4"/>
        <v>1597.7242000000001</v>
      </c>
      <c r="AC8">
        <f t="shared" si="5"/>
        <v>59.914657500000004</v>
      </c>
      <c r="AD8">
        <f t="shared" si="6"/>
        <v>53.257473333333337</v>
      </c>
      <c r="AE8">
        <f t="shared" si="7"/>
        <v>15.977241999999999</v>
      </c>
      <c r="AF8">
        <f t="shared" si="8"/>
        <v>199.71552500000001</v>
      </c>
      <c r="AG8">
        <f t="shared" si="9"/>
        <v>79.886210000000005</v>
      </c>
      <c r="AH8">
        <v>6</v>
      </c>
      <c r="AI8">
        <f t="shared" si="10"/>
        <v>84.792481706166797</v>
      </c>
      <c r="AJ8">
        <f t="shared" si="10"/>
        <v>43.461819004806955</v>
      </c>
      <c r="AK8">
        <f t="shared" si="10"/>
        <v>89.208137424469115</v>
      </c>
      <c r="AL8">
        <f t="shared" si="10"/>
        <v>68.97310562110782</v>
      </c>
      <c r="AM8">
        <f t="shared" si="10"/>
        <v>80.289201352774143</v>
      </c>
      <c r="AN8">
        <f t="shared" si="10"/>
        <v>80.063880862541865</v>
      </c>
      <c r="AO8">
        <f t="shared" si="10"/>
        <v>39.288333333333334</v>
      </c>
      <c r="AP8">
        <f t="shared" si="11"/>
        <v>67.737499999999997</v>
      </c>
      <c r="AQ8">
        <f t="shared" si="13"/>
        <v>28.933333333333334</v>
      </c>
      <c r="AR8">
        <f t="shared" si="14"/>
        <v>67.871428571428567</v>
      </c>
      <c r="AS8">
        <f t="shared" si="15"/>
        <v>55.099999999999994</v>
      </c>
      <c r="AT8">
        <f t="shared" si="16"/>
        <v>61.67307692307692</v>
      </c>
      <c r="AU8">
        <f t="shared" si="17"/>
        <v>127.92000000000002</v>
      </c>
      <c r="AV8">
        <f t="shared" si="18"/>
        <v>39.288333333333334</v>
      </c>
      <c r="AW8" s="3">
        <v>135</v>
      </c>
      <c r="AX8">
        <f t="shared" si="19"/>
        <v>134.93057880000001</v>
      </c>
      <c r="AY8">
        <f t="shared" si="20"/>
        <v>-6.942120000000003E-2</v>
      </c>
    </row>
    <row r="9" spans="1:54" x14ac:dyDescent="0.25">
      <c r="A9" s="3">
        <v>8</v>
      </c>
      <c r="B9" s="2" t="s">
        <v>39</v>
      </c>
      <c r="C9">
        <v>5</v>
      </c>
      <c r="D9">
        <v>9</v>
      </c>
      <c r="E9">
        <f t="shared" si="0"/>
        <v>69</v>
      </c>
      <c r="F9">
        <f t="shared" si="1"/>
        <v>175.26</v>
      </c>
      <c r="G9">
        <v>9</v>
      </c>
      <c r="H9">
        <v>9</v>
      </c>
      <c r="I9">
        <f t="shared" si="2"/>
        <v>135</v>
      </c>
      <c r="J9">
        <f t="shared" si="3"/>
        <v>61.234920000000002</v>
      </c>
      <c r="K9" s="2">
        <v>23</v>
      </c>
      <c r="L9" s="2">
        <v>1</v>
      </c>
      <c r="M9" s="1">
        <v>42918</v>
      </c>
      <c r="N9">
        <v>1709.6</v>
      </c>
      <c r="O9">
        <v>51.54</v>
      </c>
      <c r="P9">
        <v>65.84</v>
      </c>
      <c r="Q9">
        <v>18.13</v>
      </c>
      <c r="R9">
        <v>188.14</v>
      </c>
      <c r="S9">
        <v>93.07</v>
      </c>
      <c r="T9">
        <v>2.1080000000000001</v>
      </c>
      <c r="U9">
        <v>2000</v>
      </c>
      <c r="V9">
        <v>90</v>
      </c>
      <c r="W9">
        <v>70</v>
      </c>
      <c r="X9">
        <v>20</v>
      </c>
      <c r="Y9">
        <v>260</v>
      </c>
      <c r="Z9">
        <v>50</v>
      </c>
      <c r="AA9">
        <v>6</v>
      </c>
      <c r="AB9">
        <f t="shared" si="4"/>
        <v>1597.7242000000001</v>
      </c>
      <c r="AC9">
        <f t="shared" si="5"/>
        <v>59.914657500000004</v>
      </c>
      <c r="AD9">
        <f t="shared" si="6"/>
        <v>53.257473333333337</v>
      </c>
      <c r="AE9">
        <f t="shared" si="7"/>
        <v>15.977241999999999</v>
      </c>
      <c r="AF9">
        <f t="shared" si="8"/>
        <v>199.71552500000001</v>
      </c>
      <c r="AG9">
        <f t="shared" si="9"/>
        <v>79.886210000000005</v>
      </c>
      <c r="AH9">
        <v>6</v>
      </c>
      <c r="AI9">
        <f t="shared" si="10"/>
        <v>107.0021972503139</v>
      </c>
      <c r="AJ9">
        <f t="shared" si="10"/>
        <v>86.022356048684742</v>
      </c>
      <c r="AK9">
        <f t="shared" si="10"/>
        <v>123.62584230745206</v>
      </c>
      <c r="AL9">
        <f t="shared" si="10"/>
        <v>113.47390244198591</v>
      </c>
      <c r="AM9">
        <f t="shared" si="10"/>
        <v>94.20399340511959</v>
      </c>
      <c r="AN9">
        <f t="shared" si="10"/>
        <v>116.50321125510897</v>
      </c>
      <c r="AO9">
        <f t="shared" si="10"/>
        <v>35.133333333333333</v>
      </c>
      <c r="AP9">
        <f t="shared" si="11"/>
        <v>85.48</v>
      </c>
      <c r="AQ9">
        <f t="shared" si="13"/>
        <v>57.266666666666666</v>
      </c>
      <c r="AR9">
        <f t="shared" si="14"/>
        <v>94.057142857142864</v>
      </c>
      <c r="AS9">
        <f t="shared" si="15"/>
        <v>90.649999999999991</v>
      </c>
      <c r="AT9">
        <f t="shared" si="16"/>
        <v>72.361538461538458</v>
      </c>
      <c r="AU9">
        <f t="shared" si="17"/>
        <v>186.14</v>
      </c>
      <c r="AV9">
        <f t="shared" si="18"/>
        <v>35.133333333333333</v>
      </c>
      <c r="AW9" s="3">
        <v>135</v>
      </c>
      <c r="AX9">
        <f t="shared" si="19"/>
        <v>135.0319645142857</v>
      </c>
      <c r="AY9">
        <f t="shared" si="20"/>
        <v>3.1964514285714229E-2</v>
      </c>
    </row>
    <row r="10" spans="1:54" x14ac:dyDescent="0.25">
      <c r="A10" s="3">
        <v>8</v>
      </c>
      <c r="B10" s="2" t="s">
        <v>39</v>
      </c>
      <c r="C10">
        <v>5</v>
      </c>
      <c r="D10">
        <v>9</v>
      </c>
      <c r="E10">
        <f t="shared" ref="E10:E20" si="21">C10*12+D10</f>
        <v>69</v>
      </c>
      <c r="F10">
        <f t="shared" ref="F10:F20" si="22">E10*2.54</f>
        <v>175.26</v>
      </c>
      <c r="G10">
        <v>9</v>
      </c>
      <c r="H10">
        <v>9</v>
      </c>
      <c r="I10">
        <f t="shared" ref="I10:I20" si="23">G10*14+H10</f>
        <v>135</v>
      </c>
      <c r="J10">
        <f t="shared" ref="J10:J20" si="24">I10*0.453592</f>
        <v>61.234920000000002</v>
      </c>
      <c r="K10" s="2">
        <v>23</v>
      </c>
      <c r="L10" s="2">
        <v>1</v>
      </c>
      <c r="M10" s="1">
        <v>42919</v>
      </c>
      <c r="N10">
        <v>1685.53</v>
      </c>
      <c r="O10">
        <v>79.930000000000007</v>
      </c>
      <c r="P10">
        <v>65.180000000000007</v>
      </c>
      <c r="Q10">
        <v>25.72</v>
      </c>
      <c r="R10">
        <v>189.9</v>
      </c>
      <c r="S10">
        <v>81.42</v>
      </c>
      <c r="T10">
        <v>2.8172000000000001</v>
      </c>
      <c r="U10">
        <v>2000</v>
      </c>
      <c r="V10">
        <v>90</v>
      </c>
      <c r="W10">
        <v>70</v>
      </c>
      <c r="X10">
        <v>20</v>
      </c>
      <c r="Y10">
        <v>260</v>
      </c>
      <c r="Z10">
        <v>50</v>
      </c>
      <c r="AA10">
        <v>6</v>
      </c>
      <c r="AB10">
        <f t="shared" ref="AB10:AB20" si="25">(10*J10) + (6.25*F10) - (5 *K10) + (L10*166) - 161</f>
        <v>1597.7242000000001</v>
      </c>
      <c r="AC10">
        <f t="shared" ref="AC10:AC20" si="26">(AB10 * 0.15)/4</f>
        <v>59.914657500000004</v>
      </c>
      <c r="AD10">
        <f t="shared" ref="AD10:AD20" si="27">(AB10* 0.3)/9</f>
        <v>53.257473333333337</v>
      </c>
      <c r="AE10">
        <f t="shared" ref="AE10:AE20" si="28">(AB10*0.09) / 9</f>
        <v>15.977241999999999</v>
      </c>
      <c r="AF10">
        <f t="shared" ref="AF10:AF20" si="29">(AB10*0.5)/4</f>
        <v>199.71552500000001</v>
      </c>
      <c r="AG10">
        <f t="shared" ref="AG10:AG20" si="30">(AB10*0.2)/4</f>
        <v>79.886210000000005</v>
      </c>
      <c r="AH10">
        <v>6</v>
      </c>
      <c r="AI10">
        <f t="shared" ref="AI10:AO10" si="31">N10/AB10*100</f>
        <v>105.49567941701076</v>
      </c>
      <c r="AJ10">
        <f t="shared" si="31"/>
        <v>133.40642062420201</v>
      </c>
      <c r="AK10">
        <f t="shared" si="31"/>
        <v>122.38657961117445</v>
      </c>
      <c r="AL10">
        <f t="shared" si="31"/>
        <v>160.97897246596128</v>
      </c>
      <c r="AM10">
        <f t="shared" si="31"/>
        <v>95.08524687802813</v>
      </c>
      <c r="AN10">
        <f t="shared" si="31"/>
        <v>101.91996841507438</v>
      </c>
      <c r="AO10">
        <f t="shared" si="31"/>
        <v>46.953333333333333</v>
      </c>
      <c r="AP10">
        <f>N10/U10*100</f>
        <v>84.276499999999999</v>
      </c>
      <c r="AQ10">
        <f t="shared" ref="AQ10" si="32">O10/V10*100</f>
        <v>88.811111111111117</v>
      </c>
      <c r="AR10">
        <f t="shared" ref="AR10" si="33">P10/W10*100</f>
        <v>93.114285714285728</v>
      </c>
      <c r="AS10">
        <f t="shared" ref="AS10" si="34">Q10/X10*100</f>
        <v>128.6</v>
      </c>
      <c r="AT10">
        <f t="shared" ref="AT10" si="35">R10/Y10*100</f>
        <v>73.038461538461547</v>
      </c>
      <c r="AU10">
        <f t="shared" ref="AU10" si="36">S10/Z10*100</f>
        <v>162.84</v>
      </c>
      <c r="AV10">
        <f t="shared" ref="AV10" si="37">T10/AA10*100</f>
        <v>46.953333333333333</v>
      </c>
      <c r="AW10" s="3">
        <v>135</v>
      </c>
      <c r="AX10">
        <f t="shared" si="19"/>
        <v>135.02508737142858</v>
      </c>
      <c r="AY10">
        <f t="shared" si="20"/>
        <v>2.5087371428571391E-2</v>
      </c>
    </row>
    <row r="11" spans="1:54" x14ac:dyDescent="0.25">
      <c r="A11" s="5"/>
      <c r="B11" s="5"/>
      <c r="K11" s="5"/>
      <c r="L11" s="5"/>
      <c r="M11" s="1"/>
      <c r="N11">
        <f>SUM(N3:N10)</f>
        <v>14375.580000000002</v>
      </c>
      <c r="AB11">
        <f>SUM(AB3:AB10)</f>
        <v>12781.793600000003</v>
      </c>
      <c r="AW11" s="5"/>
    </row>
    <row r="12" spans="1:54" x14ac:dyDescent="0.25">
      <c r="A12" s="5"/>
      <c r="B12" s="5"/>
      <c r="K12" s="5"/>
      <c r="L12" s="5"/>
      <c r="M12" s="1"/>
      <c r="R12">
        <f>T12*7</f>
        <v>15.372197930663742</v>
      </c>
      <c r="S12">
        <f>N11-AB11</f>
        <v>1593.786399999999</v>
      </c>
      <c r="T12">
        <f>3500/S12</f>
        <v>2.1960282758091059</v>
      </c>
      <c r="AB12">
        <f>AB11+3500</f>
        <v>16281.793600000003</v>
      </c>
      <c r="AC12">
        <f>AB12-N11</f>
        <v>1906.213600000001</v>
      </c>
      <c r="AD12">
        <f>3500/AC12</f>
        <v>1.8361006342626023</v>
      </c>
      <c r="AW12" s="5"/>
    </row>
    <row r="13" spans="1:54" x14ac:dyDescent="0.25">
      <c r="A13" s="3">
        <v>11</v>
      </c>
      <c r="B13" s="2" t="s">
        <v>40</v>
      </c>
      <c r="C13">
        <v>5</v>
      </c>
      <c r="D13">
        <v>5</v>
      </c>
      <c r="E13">
        <f t="shared" si="21"/>
        <v>65</v>
      </c>
      <c r="F13">
        <f t="shared" si="22"/>
        <v>165.1</v>
      </c>
      <c r="G13">
        <v>9</v>
      </c>
      <c r="H13">
        <v>9</v>
      </c>
      <c r="I13">
        <f t="shared" si="23"/>
        <v>135</v>
      </c>
      <c r="J13">
        <f t="shared" si="24"/>
        <v>61.234920000000002</v>
      </c>
      <c r="K13" s="2">
        <v>55</v>
      </c>
      <c r="L13" s="2">
        <v>0</v>
      </c>
      <c r="M13" s="1">
        <v>42912</v>
      </c>
      <c r="N13">
        <v>1366.83</v>
      </c>
      <c r="O13">
        <v>85.05</v>
      </c>
      <c r="P13">
        <v>57.92</v>
      </c>
      <c r="Q13">
        <v>29.11</v>
      </c>
      <c r="R13">
        <v>160.78</v>
      </c>
      <c r="S13">
        <v>45.92</v>
      </c>
      <c r="T13">
        <v>1.7204999999999999</v>
      </c>
      <c r="U13">
        <v>2000</v>
      </c>
      <c r="V13">
        <v>90</v>
      </c>
      <c r="W13">
        <v>70</v>
      </c>
      <c r="X13">
        <v>20</v>
      </c>
      <c r="Y13">
        <v>260</v>
      </c>
      <c r="Z13">
        <v>50</v>
      </c>
      <c r="AA13">
        <v>6</v>
      </c>
      <c r="AB13">
        <f t="shared" si="25"/>
        <v>1208.2242000000001</v>
      </c>
      <c r="AC13">
        <f t="shared" si="26"/>
        <v>45.308407500000001</v>
      </c>
      <c r="AD13">
        <f t="shared" si="27"/>
        <v>40.274140000000003</v>
      </c>
      <c r="AE13">
        <f t="shared" si="28"/>
        <v>12.082242000000001</v>
      </c>
      <c r="AF13">
        <f t="shared" si="29"/>
        <v>151.02802500000001</v>
      </c>
      <c r="AG13">
        <f t="shared" si="30"/>
        <v>60.411210000000011</v>
      </c>
      <c r="AH13">
        <v>6</v>
      </c>
      <c r="AI13">
        <f t="shared" ref="AI13:AO14" si="38">N13/AB13*100</f>
        <v>113.1271828523216</v>
      </c>
      <c r="AJ13">
        <f t="shared" si="38"/>
        <v>187.71350549012342</v>
      </c>
      <c r="AK13">
        <f t="shared" si="38"/>
        <v>143.81436822735384</v>
      </c>
      <c r="AL13">
        <f t="shared" si="38"/>
        <v>240.9321051506831</v>
      </c>
      <c r="AM13">
        <f t="shared" si="38"/>
        <v>106.4570631841342</v>
      </c>
      <c r="AN13">
        <f t="shared" si="38"/>
        <v>76.01238247007467</v>
      </c>
      <c r="AO13">
        <f t="shared" si="38"/>
        <v>28.675000000000001</v>
      </c>
      <c r="AP13">
        <f t="shared" ref="AP13:AP14" si="39">N13/U13*100</f>
        <v>68.341499999999996</v>
      </c>
      <c r="AQ13">
        <f t="shared" ref="AQ13:AQ14" si="40">O13/V13*100</f>
        <v>94.5</v>
      </c>
      <c r="AR13">
        <f t="shared" ref="AR13:AR14" si="41">P13/W13*100</f>
        <v>82.742857142857133</v>
      </c>
      <c r="AS13">
        <f t="shared" ref="AS13:AS14" si="42">Q13/X13*100</f>
        <v>145.55000000000001</v>
      </c>
      <c r="AT13">
        <f t="shared" ref="AT13:AT14" si="43">R13/Y13*100</f>
        <v>61.838461538461544</v>
      </c>
      <c r="AU13">
        <f t="shared" ref="AU13:AU14" si="44">S13/Z13*100</f>
        <v>91.84</v>
      </c>
      <c r="AV13">
        <f t="shared" ref="AV13:AV14" si="45">T13/AA13*100</f>
        <v>28.675000000000001</v>
      </c>
      <c r="AW13" s="3">
        <v>135</v>
      </c>
      <c r="AX13">
        <f t="shared" si="19"/>
        <v>135.04531594285714</v>
      </c>
      <c r="AY13">
        <f t="shared" si="20"/>
        <v>4.5315942857142806E-2</v>
      </c>
    </row>
    <row r="14" spans="1:54" x14ac:dyDescent="0.25">
      <c r="A14" s="3">
        <v>10</v>
      </c>
      <c r="B14" s="2" t="s">
        <v>41</v>
      </c>
      <c r="C14">
        <v>5</v>
      </c>
      <c r="D14">
        <v>9</v>
      </c>
      <c r="E14">
        <f t="shared" si="21"/>
        <v>69</v>
      </c>
      <c r="F14">
        <f t="shared" si="22"/>
        <v>175.26</v>
      </c>
      <c r="G14">
        <v>11</v>
      </c>
      <c r="H14">
        <v>11</v>
      </c>
      <c r="I14">
        <f t="shared" si="23"/>
        <v>165</v>
      </c>
      <c r="J14">
        <f t="shared" si="24"/>
        <v>74.842680000000001</v>
      </c>
      <c r="K14" s="2">
        <v>23</v>
      </c>
      <c r="L14" s="2">
        <v>0</v>
      </c>
      <c r="M14" s="1">
        <v>42912</v>
      </c>
      <c r="N14">
        <v>1169.8399999999999</v>
      </c>
      <c r="O14">
        <v>45.58</v>
      </c>
      <c r="P14">
        <v>50.88</v>
      </c>
      <c r="Q14">
        <v>18.28</v>
      </c>
      <c r="R14">
        <v>124.87</v>
      </c>
      <c r="S14">
        <v>64.17</v>
      </c>
      <c r="T14">
        <v>2.7122000000000002</v>
      </c>
      <c r="U14">
        <v>2000</v>
      </c>
      <c r="V14">
        <v>90</v>
      </c>
      <c r="W14">
        <v>70</v>
      </c>
      <c r="X14">
        <v>20</v>
      </c>
      <c r="Y14">
        <v>260</v>
      </c>
      <c r="Z14">
        <v>50</v>
      </c>
      <c r="AA14">
        <v>6</v>
      </c>
      <c r="AB14">
        <f t="shared" si="25"/>
        <v>1567.8018</v>
      </c>
      <c r="AC14">
        <f t="shared" si="26"/>
        <v>58.792567499999997</v>
      </c>
      <c r="AD14">
        <f t="shared" si="27"/>
        <v>52.260059999999996</v>
      </c>
      <c r="AE14">
        <f t="shared" si="28"/>
        <v>15.678018</v>
      </c>
      <c r="AF14">
        <f t="shared" si="29"/>
        <v>195.97522499999999</v>
      </c>
      <c r="AG14">
        <f t="shared" si="30"/>
        <v>78.390090000000001</v>
      </c>
      <c r="AH14">
        <v>6</v>
      </c>
      <c r="AI14">
        <f t="shared" si="38"/>
        <v>74.616574620592985</v>
      </c>
      <c r="AJ14">
        <f t="shared" si="38"/>
        <v>77.526806428380596</v>
      </c>
      <c r="AK14">
        <f t="shared" si="38"/>
        <v>97.359245282152386</v>
      </c>
      <c r="AL14">
        <f t="shared" si="38"/>
        <v>116.5963707912569</v>
      </c>
      <c r="AM14">
        <f t="shared" si="38"/>
        <v>63.7172377273709</v>
      </c>
      <c r="AN14">
        <f t="shared" si="38"/>
        <v>81.859837129922937</v>
      </c>
      <c r="AO14">
        <f t="shared" si="38"/>
        <v>45.203333333333333</v>
      </c>
      <c r="AP14">
        <f t="shared" si="39"/>
        <v>58.491999999999997</v>
      </c>
      <c r="AQ14">
        <f t="shared" si="40"/>
        <v>50.644444444444446</v>
      </c>
      <c r="AR14">
        <f t="shared" si="41"/>
        <v>72.685714285714283</v>
      </c>
      <c r="AS14">
        <f t="shared" si="42"/>
        <v>91.4</v>
      </c>
      <c r="AT14">
        <f t="shared" si="43"/>
        <v>48.026923076923076</v>
      </c>
      <c r="AU14">
        <f t="shared" si="44"/>
        <v>128.34</v>
      </c>
      <c r="AV14">
        <f t="shared" si="45"/>
        <v>45.203333333333333</v>
      </c>
      <c r="AW14" s="3">
        <v>165</v>
      </c>
      <c r="AX14">
        <f t="shared" si="19"/>
        <v>164.88629662857142</v>
      </c>
      <c r="AY14">
        <f t="shared" si="20"/>
        <v>-0.11370337142857144</v>
      </c>
    </row>
    <row r="15" spans="1:54" x14ac:dyDescent="0.25">
      <c r="A15" s="3">
        <v>7</v>
      </c>
      <c r="B15" s="2" t="s">
        <v>42</v>
      </c>
      <c r="C15">
        <v>6</v>
      </c>
      <c r="D15">
        <v>1</v>
      </c>
      <c r="E15">
        <f t="shared" si="21"/>
        <v>73</v>
      </c>
      <c r="F15">
        <f t="shared" si="22"/>
        <v>185.42000000000002</v>
      </c>
      <c r="G15">
        <v>12</v>
      </c>
      <c r="H15">
        <v>8</v>
      </c>
      <c r="I15">
        <f t="shared" si="23"/>
        <v>176</v>
      </c>
      <c r="J15">
        <f t="shared" si="24"/>
        <v>79.832191999999992</v>
      </c>
      <c r="K15" s="2">
        <v>23</v>
      </c>
      <c r="L15" s="2">
        <v>1</v>
      </c>
      <c r="M15" s="1">
        <v>42912</v>
      </c>
      <c r="N15">
        <v>709.51</v>
      </c>
      <c r="O15">
        <v>4.13</v>
      </c>
      <c r="P15">
        <v>43.01</v>
      </c>
      <c r="Q15">
        <v>15.08</v>
      </c>
      <c r="R15">
        <v>55.91</v>
      </c>
      <c r="S15">
        <v>23.84</v>
      </c>
      <c r="T15">
        <v>1.4563999999999999</v>
      </c>
      <c r="U15">
        <v>2000</v>
      </c>
      <c r="V15">
        <v>90</v>
      </c>
      <c r="W15">
        <v>70</v>
      </c>
      <c r="X15">
        <v>20</v>
      </c>
      <c r="Y15">
        <v>260</v>
      </c>
      <c r="Z15">
        <v>50</v>
      </c>
      <c r="AA15">
        <v>6</v>
      </c>
      <c r="AB15">
        <f t="shared" si="25"/>
        <v>1847.1969199999999</v>
      </c>
      <c r="AC15">
        <f t="shared" si="26"/>
        <v>69.269884499999989</v>
      </c>
      <c r="AD15">
        <f t="shared" si="27"/>
        <v>61.57323066666666</v>
      </c>
      <c r="AE15">
        <f t="shared" si="28"/>
        <v>18.4719692</v>
      </c>
      <c r="AF15">
        <f t="shared" si="29"/>
        <v>230.89961499999998</v>
      </c>
      <c r="AG15">
        <f t="shared" si="30"/>
        <v>92.359846000000005</v>
      </c>
      <c r="AH15">
        <v>6</v>
      </c>
      <c r="AI15">
        <f t="shared" ref="AI15:AO19" si="46">N15/AB15*100</f>
        <v>38.410090029816644</v>
      </c>
      <c r="AJ15">
        <f t="shared" si="46"/>
        <v>5.9621869298771539</v>
      </c>
      <c r="AK15">
        <f t="shared" si="46"/>
        <v>69.851783858539576</v>
      </c>
      <c r="AL15">
        <f t="shared" si="46"/>
        <v>81.637208446623006</v>
      </c>
      <c r="AM15">
        <f t="shared" si="46"/>
        <v>24.21398580504346</v>
      </c>
      <c r="AN15">
        <f t="shared" si="46"/>
        <v>25.81208288285799</v>
      </c>
      <c r="AO15">
        <f t="shared" si="46"/>
        <v>24.273333333333333</v>
      </c>
      <c r="AP15">
        <f t="shared" ref="AP15:AP19" si="47">N15/U15*100</f>
        <v>35.475499999999997</v>
      </c>
      <c r="AQ15">
        <f t="shared" ref="AQ15:AQ19" si="48">O15/V15*100</f>
        <v>4.5888888888888886</v>
      </c>
      <c r="AR15">
        <f t="shared" ref="AR15:AR19" si="49">P15/W15*100</f>
        <v>61.442857142857143</v>
      </c>
      <c r="AS15">
        <f t="shared" ref="AS15:AS19" si="50">Q15/X15*100</f>
        <v>75.400000000000006</v>
      </c>
      <c r="AT15">
        <f t="shared" ref="AT15:AT19" si="51">R15/Y15*100</f>
        <v>21.503846153846151</v>
      </c>
      <c r="AU15">
        <f t="shared" ref="AU15:AU19" si="52">S15/Z15*100</f>
        <v>47.68</v>
      </c>
      <c r="AV15">
        <f t="shared" ref="AV15:AV19" si="53">T15/AA15*100</f>
        <v>24.273333333333333</v>
      </c>
      <c r="AW15" s="3">
        <v>176</v>
      </c>
      <c r="AX15">
        <f t="shared" si="19"/>
        <v>175.67494659428573</v>
      </c>
      <c r="AY15">
        <f t="shared" si="20"/>
        <v>-0.3250534057142857</v>
      </c>
    </row>
    <row r="16" spans="1:54" x14ac:dyDescent="0.25">
      <c r="A16" s="3">
        <v>7</v>
      </c>
      <c r="B16" s="2" t="s">
        <v>42</v>
      </c>
      <c r="C16">
        <v>6</v>
      </c>
      <c r="D16">
        <v>1</v>
      </c>
      <c r="E16">
        <f t="shared" si="21"/>
        <v>73</v>
      </c>
      <c r="F16">
        <f t="shared" si="22"/>
        <v>185.42000000000002</v>
      </c>
      <c r="G16">
        <v>12</v>
      </c>
      <c r="H16">
        <v>8</v>
      </c>
      <c r="I16">
        <f t="shared" si="23"/>
        <v>176</v>
      </c>
      <c r="J16">
        <f t="shared" si="24"/>
        <v>79.832191999999992</v>
      </c>
      <c r="K16" s="2">
        <v>23</v>
      </c>
      <c r="L16" s="2">
        <v>1</v>
      </c>
      <c r="M16" s="1">
        <v>42913</v>
      </c>
      <c r="N16">
        <v>1383.28</v>
      </c>
      <c r="O16">
        <v>58.56</v>
      </c>
      <c r="P16">
        <v>44.28</v>
      </c>
      <c r="Q16">
        <v>13.98</v>
      </c>
      <c r="R16">
        <v>177</v>
      </c>
      <c r="S16">
        <v>69.290000000000006</v>
      </c>
      <c r="T16">
        <v>1.3511</v>
      </c>
      <c r="U16">
        <v>2000</v>
      </c>
      <c r="V16">
        <v>90</v>
      </c>
      <c r="W16">
        <v>70</v>
      </c>
      <c r="X16">
        <v>20</v>
      </c>
      <c r="Y16">
        <v>260</v>
      </c>
      <c r="Z16">
        <v>50</v>
      </c>
      <c r="AA16">
        <v>6</v>
      </c>
      <c r="AB16">
        <f t="shared" si="25"/>
        <v>1847.1969199999999</v>
      </c>
      <c r="AC16">
        <f t="shared" si="26"/>
        <v>69.269884499999989</v>
      </c>
      <c r="AD16">
        <f t="shared" si="27"/>
        <v>61.57323066666666</v>
      </c>
      <c r="AE16">
        <f t="shared" si="28"/>
        <v>18.4719692</v>
      </c>
      <c r="AF16">
        <f t="shared" si="29"/>
        <v>230.89961499999998</v>
      </c>
      <c r="AG16">
        <f t="shared" si="30"/>
        <v>92.359846000000005</v>
      </c>
      <c r="AH16">
        <v>6</v>
      </c>
      <c r="AI16">
        <f t="shared" si="46"/>
        <v>74.885356565016366</v>
      </c>
      <c r="AJ16">
        <f t="shared" si="46"/>
        <v>84.538902327749682</v>
      </c>
      <c r="AK16">
        <f t="shared" si="46"/>
        <v>71.914368501653854</v>
      </c>
      <c r="AL16">
        <f t="shared" si="46"/>
        <v>75.682239660728754</v>
      </c>
      <c r="AM16">
        <f t="shared" si="46"/>
        <v>76.656689098420543</v>
      </c>
      <c r="AN16">
        <f t="shared" si="46"/>
        <v>75.021779486293212</v>
      </c>
      <c r="AO16">
        <f t="shared" si="46"/>
        <v>22.518333333333331</v>
      </c>
      <c r="AP16">
        <f t="shared" si="47"/>
        <v>69.164000000000001</v>
      </c>
      <c r="AQ16">
        <f t="shared" si="48"/>
        <v>65.066666666666677</v>
      </c>
      <c r="AR16">
        <f t="shared" si="49"/>
        <v>63.257142857142853</v>
      </c>
      <c r="AS16">
        <f t="shared" si="50"/>
        <v>69.900000000000006</v>
      </c>
      <c r="AT16">
        <f t="shared" si="51"/>
        <v>68.07692307692308</v>
      </c>
      <c r="AU16">
        <f t="shared" si="52"/>
        <v>138.58000000000001</v>
      </c>
      <c r="AV16">
        <f t="shared" si="53"/>
        <v>22.518333333333331</v>
      </c>
      <c r="AW16" s="3">
        <v>176</v>
      </c>
      <c r="AX16">
        <f t="shared" si="19"/>
        <v>175.86745230857142</v>
      </c>
      <c r="AY16">
        <f t="shared" si="20"/>
        <v>-0.1325476914285714</v>
      </c>
    </row>
    <row r="17" spans="1:51" x14ac:dyDescent="0.25">
      <c r="A17" s="3">
        <v>7</v>
      </c>
      <c r="B17" s="2" t="s">
        <v>42</v>
      </c>
      <c r="C17">
        <v>6</v>
      </c>
      <c r="D17">
        <v>1</v>
      </c>
      <c r="E17">
        <f t="shared" si="21"/>
        <v>73</v>
      </c>
      <c r="F17">
        <f t="shared" si="22"/>
        <v>185.42000000000002</v>
      </c>
      <c r="G17">
        <v>12</v>
      </c>
      <c r="H17">
        <v>8</v>
      </c>
      <c r="I17">
        <f t="shared" si="23"/>
        <v>176</v>
      </c>
      <c r="J17">
        <f t="shared" si="24"/>
        <v>79.832191999999992</v>
      </c>
      <c r="K17" s="2">
        <v>23</v>
      </c>
      <c r="L17" s="2">
        <v>1</v>
      </c>
      <c r="M17" s="1">
        <v>42915</v>
      </c>
      <c r="N17">
        <v>2185.7199999999998</v>
      </c>
      <c r="O17">
        <v>11.37</v>
      </c>
      <c r="P17">
        <v>109.49</v>
      </c>
      <c r="Q17">
        <v>36.9</v>
      </c>
      <c r="R17">
        <v>124.12</v>
      </c>
      <c r="S17">
        <v>167.97</v>
      </c>
      <c r="T17">
        <v>3.3875000000000002</v>
      </c>
      <c r="U17">
        <v>2000</v>
      </c>
      <c r="V17">
        <v>90</v>
      </c>
      <c r="W17">
        <v>70</v>
      </c>
      <c r="X17">
        <v>20</v>
      </c>
      <c r="Y17">
        <v>260</v>
      </c>
      <c r="Z17">
        <v>50</v>
      </c>
      <c r="AA17">
        <v>6</v>
      </c>
      <c r="AB17">
        <f t="shared" si="25"/>
        <v>1847.1969199999999</v>
      </c>
      <c r="AC17">
        <f t="shared" si="26"/>
        <v>69.269884499999989</v>
      </c>
      <c r="AD17">
        <f t="shared" si="27"/>
        <v>61.57323066666666</v>
      </c>
      <c r="AE17">
        <f t="shared" si="28"/>
        <v>18.4719692</v>
      </c>
      <c r="AF17">
        <f t="shared" si="29"/>
        <v>230.89961499999998</v>
      </c>
      <c r="AG17">
        <f t="shared" si="30"/>
        <v>92.359846000000005</v>
      </c>
      <c r="AH17">
        <v>6</v>
      </c>
      <c r="AI17">
        <f t="shared" si="46"/>
        <v>118.3263124973162</v>
      </c>
      <c r="AJ17">
        <f t="shared" si="46"/>
        <v>16.414059417119429</v>
      </c>
      <c r="AK17">
        <f t="shared" si="46"/>
        <v>177.82078155478953</v>
      </c>
      <c r="AL17">
        <f t="shared" si="46"/>
        <v>199.76213472681624</v>
      </c>
      <c r="AM17">
        <f t="shared" si="46"/>
        <v>53.754961869468687</v>
      </c>
      <c r="AN17">
        <f t="shared" si="46"/>
        <v>181.86474672121042</v>
      </c>
      <c r="AO17">
        <f t="shared" si="46"/>
        <v>56.458333333333336</v>
      </c>
      <c r="AP17">
        <f t="shared" si="47"/>
        <v>109.286</v>
      </c>
      <c r="AQ17">
        <f t="shared" si="48"/>
        <v>12.633333333333333</v>
      </c>
      <c r="AR17">
        <f t="shared" si="49"/>
        <v>156.41428571428571</v>
      </c>
      <c r="AS17">
        <f t="shared" si="50"/>
        <v>184.5</v>
      </c>
      <c r="AT17">
        <f t="shared" si="51"/>
        <v>47.738461538461543</v>
      </c>
      <c r="AU17">
        <f t="shared" si="52"/>
        <v>335.94</v>
      </c>
      <c r="AV17">
        <f t="shared" si="53"/>
        <v>56.458333333333336</v>
      </c>
      <c r="AW17" s="3">
        <v>176</v>
      </c>
      <c r="AX17">
        <f t="shared" si="19"/>
        <v>176.09672087999999</v>
      </c>
      <c r="AY17">
        <f t="shared" si="20"/>
        <v>9.6720879999999981E-2</v>
      </c>
    </row>
    <row r="18" spans="1:51" x14ac:dyDescent="0.25">
      <c r="A18" s="3">
        <v>7</v>
      </c>
      <c r="B18" s="2" t="s">
        <v>42</v>
      </c>
      <c r="C18">
        <v>6</v>
      </c>
      <c r="D18">
        <v>1</v>
      </c>
      <c r="E18">
        <f t="shared" si="21"/>
        <v>73</v>
      </c>
      <c r="F18">
        <f t="shared" si="22"/>
        <v>185.42000000000002</v>
      </c>
      <c r="G18">
        <v>12</v>
      </c>
      <c r="H18">
        <v>8</v>
      </c>
      <c r="I18">
        <f t="shared" si="23"/>
        <v>176</v>
      </c>
      <c r="J18">
        <f t="shared" si="24"/>
        <v>79.832191999999992</v>
      </c>
      <c r="K18" s="2">
        <v>23</v>
      </c>
      <c r="L18" s="2">
        <v>1</v>
      </c>
      <c r="M18" s="1">
        <v>42916</v>
      </c>
      <c r="N18">
        <v>1200.8</v>
      </c>
      <c r="O18">
        <v>27.74</v>
      </c>
      <c r="P18">
        <v>43.39</v>
      </c>
      <c r="Q18">
        <v>8.73</v>
      </c>
      <c r="R18">
        <v>143.26</v>
      </c>
      <c r="S18">
        <v>59.04</v>
      </c>
      <c r="T18">
        <v>2.5118</v>
      </c>
      <c r="U18">
        <v>2000</v>
      </c>
      <c r="V18">
        <v>90</v>
      </c>
      <c r="W18">
        <v>70</v>
      </c>
      <c r="X18">
        <v>20</v>
      </c>
      <c r="Y18">
        <v>260</v>
      </c>
      <c r="Z18">
        <v>50</v>
      </c>
      <c r="AA18">
        <v>6</v>
      </c>
      <c r="AB18">
        <f t="shared" si="25"/>
        <v>1847.1969199999999</v>
      </c>
      <c r="AC18">
        <f t="shared" si="26"/>
        <v>69.269884499999989</v>
      </c>
      <c r="AD18">
        <f t="shared" si="27"/>
        <v>61.57323066666666</v>
      </c>
      <c r="AE18">
        <f t="shared" si="28"/>
        <v>18.4719692</v>
      </c>
      <c r="AF18">
        <f t="shared" si="29"/>
        <v>230.89961499999998</v>
      </c>
      <c r="AG18">
        <f t="shared" si="30"/>
        <v>92.359846000000005</v>
      </c>
      <c r="AH18">
        <v>6</v>
      </c>
      <c r="AI18">
        <f t="shared" si="46"/>
        <v>65.006604710016518</v>
      </c>
      <c r="AJ18">
        <f t="shared" si="46"/>
        <v>40.046262817140985</v>
      </c>
      <c r="AK18">
        <f t="shared" si="46"/>
        <v>70.46893516907771</v>
      </c>
      <c r="AL18">
        <f t="shared" si="46"/>
        <v>47.260797728051649</v>
      </c>
      <c r="AM18">
        <f t="shared" si="46"/>
        <v>62.044278419433482</v>
      </c>
      <c r="AN18">
        <f t="shared" si="46"/>
        <v>63.923883112581194</v>
      </c>
      <c r="AO18">
        <f t="shared" si="46"/>
        <v>41.863333333333337</v>
      </c>
      <c r="AP18">
        <f t="shared" si="47"/>
        <v>60.039999999999992</v>
      </c>
      <c r="AQ18">
        <f t="shared" si="48"/>
        <v>30.822222222222223</v>
      </c>
      <c r="AR18">
        <f t="shared" si="49"/>
        <v>61.985714285714288</v>
      </c>
      <c r="AS18">
        <f t="shared" si="50"/>
        <v>43.65</v>
      </c>
      <c r="AT18">
        <f t="shared" si="51"/>
        <v>55.099999999999994</v>
      </c>
      <c r="AU18">
        <f t="shared" si="52"/>
        <v>118.08000000000001</v>
      </c>
      <c r="AV18">
        <f t="shared" si="53"/>
        <v>41.863333333333337</v>
      </c>
      <c r="AW18" s="3">
        <v>176</v>
      </c>
      <c r="AX18">
        <f t="shared" si="19"/>
        <v>175.81531516571428</v>
      </c>
      <c r="AY18">
        <f t="shared" si="20"/>
        <v>-0.18468483428571425</v>
      </c>
    </row>
    <row r="19" spans="1:51" x14ac:dyDescent="0.25">
      <c r="A19" s="3">
        <v>7</v>
      </c>
      <c r="B19" s="2" t="s">
        <v>42</v>
      </c>
      <c r="C19">
        <v>6</v>
      </c>
      <c r="D19">
        <v>1</v>
      </c>
      <c r="E19">
        <f t="shared" si="21"/>
        <v>73</v>
      </c>
      <c r="F19">
        <f t="shared" si="22"/>
        <v>185.42000000000002</v>
      </c>
      <c r="G19">
        <v>12</v>
      </c>
      <c r="H19">
        <v>8</v>
      </c>
      <c r="I19">
        <f t="shared" si="23"/>
        <v>176</v>
      </c>
      <c r="J19">
        <f t="shared" si="24"/>
        <v>79.832191999999992</v>
      </c>
      <c r="K19" s="2">
        <v>23</v>
      </c>
      <c r="L19" s="2">
        <v>1</v>
      </c>
      <c r="M19" s="1">
        <v>42919</v>
      </c>
      <c r="N19">
        <v>1955.8</v>
      </c>
      <c r="O19">
        <v>17.809999999999999</v>
      </c>
      <c r="P19">
        <v>84.76</v>
      </c>
      <c r="Q19">
        <v>25.24</v>
      </c>
      <c r="R19">
        <v>212.88</v>
      </c>
      <c r="S19">
        <v>86.86</v>
      </c>
      <c r="T19">
        <v>2.7382</v>
      </c>
      <c r="U19">
        <v>2000</v>
      </c>
      <c r="V19">
        <v>90</v>
      </c>
      <c r="W19">
        <v>70</v>
      </c>
      <c r="X19">
        <v>20</v>
      </c>
      <c r="Y19">
        <v>260</v>
      </c>
      <c r="Z19">
        <v>50</v>
      </c>
      <c r="AA19">
        <v>6</v>
      </c>
      <c r="AB19">
        <f t="shared" si="25"/>
        <v>1847.1969199999999</v>
      </c>
      <c r="AC19">
        <f t="shared" si="26"/>
        <v>69.269884499999989</v>
      </c>
      <c r="AD19">
        <f t="shared" si="27"/>
        <v>61.57323066666666</v>
      </c>
      <c r="AE19">
        <f t="shared" si="28"/>
        <v>18.4719692</v>
      </c>
      <c r="AF19">
        <f t="shared" si="29"/>
        <v>230.89961499999998</v>
      </c>
      <c r="AG19">
        <f t="shared" si="30"/>
        <v>92.359846000000005</v>
      </c>
      <c r="AH19">
        <v>6</v>
      </c>
      <c r="AI19">
        <f t="shared" si="46"/>
        <v>105.8793450131998</v>
      </c>
      <c r="AJ19">
        <f t="shared" si="46"/>
        <v>25.711028867097362</v>
      </c>
      <c r="AK19">
        <f t="shared" si="46"/>
        <v>137.6572238979264</v>
      </c>
      <c r="AL19">
        <f t="shared" si="46"/>
        <v>136.63946559633717</v>
      </c>
      <c r="AM19">
        <f t="shared" si="46"/>
        <v>92.195909464812232</v>
      </c>
      <c r="AN19">
        <f t="shared" si="46"/>
        <v>94.045197953231749</v>
      </c>
      <c r="AO19">
        <f t="shared" si="46"/>
        <v>45.636666666666663</v>
      </c>
      <c r="AP19">
        <f t="shared" si="47"/>
        <v>97.789999999999992</v>
      </c>
      <c r="AQ19">
        <f t="shared" si="48"/>
        <v>19.788888888888888</v>
      </c>
      <c r="AR19">
        <f t="shared" si="49"/>
        <v>121.08571428571429</v>
      </c>
      <c r="AS19">
        <f t="shared" si="50"/>
        <v>126.2</v>
      </c>
      <c r="AT19">
        <f t="shared" si="51"/>
        <v>81.876923076923077</v>
      </c>
      <c r="AU19">
        <f t="shared" si="52"/>
        <v>173.72</v>
      </c>
      <c r="AV19">
        <f t="shared" si="53"/>
        <v>45.636666666666663</v>
      </c>
      <c r="AW19" s="3">
        <v>176</v>
      </c>
      <c r="AX19">
        <f t="shared" si="19"/>
        <v>176.03102945142857</v>
      </c>
      <c r="AY19">
        <f t="shared" si="20"/>
        <v>3.1029451428571459E-2</v>
      </c>
    </row>
    <row r="20" spans="1:51" x14ac:dyDescent="0.25">
      <c r="A20" s="3">
        <v>16</v>
      </c>
      <c r="B20" s="2" t="s">
        <v>46</v>
      </c>
      <c r="C20">
        <v>6</v>
      </c>
      <c r="D20">
        <v>4</v>
      </c>
      <c r="E20">
        <f t="shared" si="21"/>
        <v>76</v>
      </c>
      <c r="F20">
        <f t="shared" si="22"/>
        <v>193.04</v>
      </c>
      <c r="G20">
        <v>13</v>
      </c>
      <c r="H20">
        <v>1</v>
      </c>
      <c r="I20">
        <f t="shared" si="23"/>
        <v>183</v>
      </c>
      <c r="J20">
        <f t="shared" si="24"/>
        <v>83.007335999999995</v>
      </c>
      <c r="K20" s="2">
        <v>23</v>
      </c>
      <c r="L20" s="2">
        <v>1</v>
      </c>
      <c r="M20" s="1">
        <v>42912</v>
      </c>
      <c r="N20">
        <v>2604.2399999999998</v>
      </c>
      <c r="O20">
        <v>68.37</v>
      </c>
      <c r="P20">
        <v>93.62</v>
      </c>
      <c r="Q20">
        <v>42.58</v>
      </c>
      <c r="R20">
        <v>319.95999999999998</v>
      </c>
      <c r="S20">
        <v>126.51</v>
      </c>
      <c r="T20">
        <v>9.9990000000000006</v>
      </c>
      <c r="U20">
        <v>2000</v>
      </c>
      <c r="V20">
        <v>90</v>
      </c>
      <c r="W20">
        <v>70</v>
      </c>
      <c r="X20">
        <v>20</v>
      </c>
      <c r="Y20">
        <v>260</v>
      </c>
      <c r="Z20">
        <v>50</v>
      </c>
      <c r="AA20">
        <v>6</v>
      </c>
      <c r="AB20">
        <f t="shared" si="25"/>
        <v>1926.5733599999999</v>
      </c>
      <c r="AC20">
        <f t="shared" si="26"/>
        <v>72.246500999999995</v>
      </c>
      <c r="AD20">
        <f t="shared" si="27"/>
        <v>64.219111999999996</v>
      </c>
      <c r="AE20">
        <f t="shared" si="28"/>
        <v>19.265733599999997</v>
      </c>
      <c r="AF20">
        <f t="shared" si="29"/>
        <v>240.82166999999998</v>
      </c>
      <c r="AG20">
        <f t="shared" si="30"/>
        <v>96.328667999999993</v>
      </c>
      <c r="AH20">
        <v>6</v>
      </c>
      <c r="AI20">
        <f t="shared" ref="AI20:AI28" si="54">N20/AB20*100</f>
        <v>135.17471247500276</v>
      </c>
      <c r="AJ20">
        <f t="shared" ref="AJ20:AJ28" si="55">O20/AC20*100</f>
        <v>94.634340838181231</v>
      </c>
      <c r="AK20">
        <f t="shared" ref="AK20:AK28" si="56">P20/AD20*100</f>
        <v>145.78214659835223</v>
      </c>
      <c r="AL20">
        <f t="shared" ref="AL20:AL28" si="57">Q20/AE20*100</f>
        <v>221.01416371707751</v>
      </c>
      <c r="AM20">
        <f t="shared" ref="AM20:AM28" si="58">R20/AF20*100</f>
        <v>132.86179769453472</v>
      </c>
      <c r="AN20">
        <f t="shared" ref="AN20:AN28" si="59">S20/AG20*100</f>
        <v>131.33161978321971</v>
      </c>
      <c r="AO20">
        <f t="shared" ref="AO20:AO28" si="60">T20/AH20*100</f>
        <v>166.65</v>
      </c>
      <c r="AP20">
        <f t="shared" ref="AP20:AP28" si="61">N20/U20*100</f>
        <v>130.21199999999999</v>
      </c>
      <c r="AQ20">
        <f t="shared" ref="AQ20:AQ28" si="62">O20/V20*100</f>
        <v>75.966666666666669</v>
      </c>
      <c r="AR20">
        <f t="shared" ref="AR20:AR28" si="63">P20/W20*100</f>
        <v>133.74285714285713</v>
      </c>
      <c r="AS20">
        <f t="shared" ref="AS20:AS28" si="64">Q20/X20*100</f>
        <v>212.9</v>
      </c>
      <c r="AT20">
        <f t="shared" ref="AT20:AT28" si="65">R20/Y20*100</f>
        <v>123.06153846153845</v>
      </c>
      <c r="AU20">
        <f t="shared" ref="AU20:AU28" si="66">S20/Z20*100</f>
        <v>253.02</v>
      </c>
      <c r="AV20">
        <f t="shared" ref="AV20:AV28" si="67">T20/AA20*100</f>
        <v>166.65</v>
      </c>
      <c r="AW20" s="3">
        <v>183</v>
      </c>
      <c r="AX20">
        <f t="shared" ref="AX20:AX28" si="68">(I20) + 1/(3500/(N20-AB20))</f>
        <v>183.19361903999999</v>
      </c>
      <c r="AY20">
        <f t="shared" ref="AY20:AY28" si="69">1/(3500/(N20-AB20))</f>
        <v>0.19361903999999996</v>
      </c>
    </row>
    <row r="21" spans="1:51" x14ac:dyDescent="0.25">
      <c r="A21" s="3">
        <v>16</v>
      </c>
      <c r="B21" s="3" t="s">
        <v>46</v>
      </c>
      <c r="C21">
        <v>6</v>
      </c>
      <c r="D21">
        <v>4</v>
      </c>
      <c r="E21">
        <f t="shared" ref="E21:E29" si="70">C21*12+D21</f>
        <v>76</v>
      </c>
      <c r="F21">
        <f t="shared" ref="F21:F39" si="71">E21*2.54</f>
        <v>193.04</v>
      </c>
      <c r="G21">
        <v>13</v>
      </c>
      <c r="H21">
        <v>1</v>
      </c>
      <c r="I21">
        <f t="shared" ref="I21:I29" si="72">G21*14+H21</f>
        <v>183</v>
      </c>
      <c r="J21">
        <f t="shared" ref="J21:J39" si="73">I21*0.453592</f>
        <v>83.007335999999995</v>
      </c>
      <c r="K21" s="3">
        <v>23</v>
      </c>
      <c r="L21" s="3">
        <v>1</v>
      </c>
      <c r="M21" s="1">
        <v>42913</v>
      </c>
      <c r="N21">
        <v>2011</v>
      </c>
      <c r="O21">
        <v>63.73</v>
      </c>
      <c r="P21">
        <v>81.56</v>
      </c>
      <c r="Q21">
        <v>35.47</v>
      </c>
      <c r="R21">
        <v>213.89</v>
      </c>
      <c r="S21">
        <v>110.67</v>
      </c>
      <c r="T21">
        <v>8.6735000000000007</v>
      </c>
      <c r="U21">
        <v>2000</v>
      </c>
      <c r="V21">
        <v>90</v>
      </c>
      <c r="W21">
        <v>70</v>
      </c>
      <c r="X21">
        <v>20</v>
      </c>
      <c r="Y21">
        <v>260</v>
      </c>
      <c r="Z21">
        <v>50</v>
      </c>
      <c r="AA21">
        <v>6</v>
      </c>
      <c r="AB21">
        <f t="shared" ref="AB21:AB28" si="74">(10*J21) + (6.25*F21) - (5 *K21) + (L21*166) - 161</f>
        <v>1926.5733599999999</v>
      </c>
      <c r="AC21">
        <f t="shared" ref="AC21:AC39" si="75">(AB21 * 0.15)/4</f>
        <v>72.246500999999995</v>
      </c>
      <c r="AD21">
        <f t="shared" ref="AD21:AD28" si="76">(AB21* 0.3)/9</f>
        <v>64.219111999999996</v>
      </c>
      <c r="AE21">
        <f t="shared" ref="AE21:AE28" si="77">(AB21*0.09) / 9</f>
        <v>19.265733599999997</v>
      </c>
      <c r="AF21">
        <f t="shared" ref="AF21:AF28" si="78">(AB21*0.5)/4</f>
        <v>240.82166999999998</v>
      </c>
      <c r="AG21">
        <f t="shared" ref="AG21:AG28" si="79">(AB21*0.2)/4</f>
        <v>96.328667999999993</v>
      </c>
      <c r="AH21">
        <v>6</v>
      </c>
      <c r="AI21">
        <f t="shared" si="54"/>
        <v>104.38221776304432</v>
      </c>
      <c r="AJ21">
        <f t="shared" si="55"/>
        <v>88.211884475900078</v>
      </c>
      <c r="AK21">
        <f t="shared" si="56"/>
        <v>127.00269041403128</v>
      </c>
      <c r="AL21">
        <f t="shared" si="57"/>
        <v>184.10926226032734</v>
      </c>
      <c r="AM21">
        <f t="shared" si="58"/>
        <v>88.816758060020092</v>
      </c>
      <c r="AN21">
        <f t="shared" si="59"/>
        <v>114.88791685565506</v>
      </c>
      <c r="AO21">
        <f t="shared" si="60"/>
        <v>144.55833333333334</v>
      </c>
      <c r="AP21">
        <f t="shared" si="61"/>
        <v>100.55000000000001</v>
      </c>
      <c r="AQ21">
        <f t="shared" si="62"/>
        <v>70.811111111111103</v>
      </c>
      <c r="AR21">
        <f t="shared" si="63"/>
        <v>116.51428571428572</v>
      </c>
      <c r="AS21">
        <f t="shared" si="64"/>
        <v>177.35</v>
      </c>
      <c r="AT21">
        <f t="shared" si="65"/>
        <v>82.265384615384605</v>
      </c>
      <c r="AU21">
        <f t="shared" si="66"/>
        <v>221.34</v>
      </c>
      <c r="AV21">
        <f t="shared" si="67"/>
        <v>144.55833333333334</v>
      </c>
      <c r="AW21" s="3">
        <v>183</v>
      </c>
      <c r="AX21">
        <f t="shared" si="68"/>
        <v>183.02412189714286</v>
      </c>
      <c r="AY21">
        <f t="shared" si="69"/>
        <v>2.4121897142857184E-2</v>
      </c>
    </row>
    <row r="22" spans="1:51" x14ac:dyDescent="0.25">
      <c r="A22" s="3">
        <v>16</v>
      </c>
      <c r="B22" s="3" t="s">
        <v>46</v>
      </c>
      <c r="C22">
        <v>6</v>
      </c>
      <c r="D22">
        <v>4</v>
      </c>
      <c r="E22">
        <f t="shared" si="70"/>
        <v>76</v>
      </c>
      <c r="F22">
        <f t="shared" si="71"/>
        <v>193.04</v>
      </c>
      <c r="G22">
        <v>13</v>
      </c>
      <c r="H22">
        <v>1</v>
      </c>
      <c r="I22">
        <f t="shared" si="72"/>
        <v>183</v>
      </c>
      <c r="J22">
        <f t="shared" si="73"/>
        <v>83.007335999999995</v>
      </c>
      <c r="K22" s="3">
        <v>23</v>
      </c>
      <c r="L22" s="3">
        <v>1</v>
      </c>
      <c r="M22" s="1">
        <v>42914</v>
      </c>
      <c r="N22">
        <v>1754.62</v>
      </c>
      <c r="O22">
        <v>76.89</v>
      </c>
      <c r="P22">
        <v>44.26</v>
      </c>
      <c r="Q22">
        <v>17.670000000000002</v>
      </c>
      <c r="R22">
        <v>270.64999999999998</v>
      </c>
      <c r="S22">
        <v>83.23</v>
      </c>
      <c r="T22">
        <v>6.3205</v>
      </c>
      <c r="U22">
        <v>2000</v>
      </c>
      <c r="V22">
        <v>90</v>
      </c>
      <c r="W22">
        <v>70</v>
      </c>
      <c r="X22">
        <v>20</v>
      </c>
      <c r="Y22">
        <v>260</v>
      </c>
      <c r="Z22">
        <v>50</v>
      </c>
      <c r="AA22">
        <v>6</v>
      </c>
      <c r="AB22">
        <f t="shared" si="74"/>
        <v>1926.5733599999999</v>
      </c>
      <c r="AC22">
        <f t="shared" si="75"/>
        <v>72.246500999999995</v>
      </c>
      <c r="AD22">
        <f t="shared" si="76"/>
        <v>64.219111999999996</v>
      </c>
      <c r="AE22">
        <f t="shared" si="77"/>
        <v>19.265733599999997</v>
      </c>
      <c r="AF22">
        <f t="shared" si="78"/>
        <v>240.82166999999998</v>
      </c>
      <c r="AG22">
        <f t="shared" si="79"/>
        <v>96.328667999999993</v>
      </c>
      <c r="AH22">
        <v>6</v>
      </c>
      <c r="AI22">
        <f t="shared" si="54"/>
        <v>91.074652874884549</v>
      </c>
      <c r="AJ22">
        <f t="shared" si="55"/>
        <v>106.42729950340433</v>
      </c>
      <c r="AK22">
        <f t="shared" si="56"/>
        <v>68.920292762690337</v>
      </c>
      <c r="AL22">
        <f t="shared" si="57"/>
        <v>91.717244548632209</v>
      </c>
      <c r="AM22">
        <f t="shared" si="58"/>
        <v>112.38606558952937</v>
      </c>
      <c r="AN22">
        <f t="shared" si="59"/>
        <v>86.402108248813335</v>
      </c>
      <c r="AO22">
        <f t="shared" si="60"/>
        <v>105.34166666666667</v>
      </c>
      <c r="AP22">
        <f t="shared" si="61"/>
        <v>87.730999999999995</v>
      </c>
      <c r="AQ22">
        <f t="shared" si="62"/>
        <v>85.433333333333337</v>
      </c>
      <c r="AR22">
        <f t="shared" si="63"/>
        <v>63.228571428571421</v>
      </c>
      <c r="AS22">
        <f t="shared" si="64"/>
        <v>88.350000000000009</v>
      </c>
      <c r="AT22">
        <f t="shared" si="65"/>
        <v>104.09615384615383</v>
      </c>
      <c r="AU22">
        <f t="shared" si="66"/>
        <v>166.46</v>
      </c>
      <c r="AV22">
        <f t="shared" si="67"/>
        <v>105.34166666666667</v>
      </c>
      <c r="AW22" s="3">
        <v>183</v>
      </c>
      <c r="AX22">
        <f t="shared" si="68"/>
        <v>182.95087046857142</v>
      </c>
      <c r="AY22">
        <f t="shared" si="69"/>
        <v>-4.9129531428571425E-2</v>
      </c>
    </row>
    <row r="23" spans="1:51" x14ac:dyDescent="0.25">
      <c r="A23" s="3">
        <v>16</v>
      </c>
      <c r="B23" s="3" t="s">
        <v>46</v>
      </c>
      <c r="C23">
        <v>6</v>
      </c>
      <c r="D23">
        <v>4</v>
      </c>
      <c r="E23">
        <f t="shared" si="70"/>
        <v>76</v>
      </c>
      <c r="F23">
        <f t="shared" si="71"/>
        <v>193.04</v>
      </c>
      <c r="G23">
        <v>13</v>
      </c>
      <c r="H23">
        <v>1</v>
      </c>
      <c r="I23">
        <f t="shared" si="72"/>
        <v>183</v>
      </c>
      <c r="J23">
        <f t="shared" si="73"/>
        <v>83.007335999999995</v>
      </c>
      <c r="K23" s="3">
        <v>23</v>
      </c>
      <c r="L23" s="3">
        <v>1</v>
      </c>
      <c r="M23" s="1">
        <v>42915</v>
      </c>
      <c r="N23">
        <v>1482.49</v>
      </c>
      <c r="O23">
        <v>76.09</v>
      </c>
      <c r="P23">
        <v>69.36</v>
      </c>
      <c r="Q23">
        <v>41.99</v>
      </c>
      <c r="R23">
        <v>152.94</v>
      </c>
      <c r="S23">
        <v>75.14</v>
      </c>
      <c r="T23">
        <v>5.2672999999999996</v>
      </c>
      <c r="U23">
        <v>2000</v>
      </c>
      <c r="V23">
        <v>90</v>
      </c>
      <c r="W23">
        <v>70</v>
      </c>
      <c r="X23">
        <v>20</v>
      </c>
      <c r="Y23">
        <v>260</v>
      </c>
      <c r="Z23">
        <v>50</v>
      </c>
      <c r="AA23">
        <v>6</v>
      </c>
      <c r="AB23">
        <f t="shared" si="74"/>
        <v>1926.5733599999999</v>
      </c>
      <c r="AC23">
        <f t="shared" si="75"/>
        <v>72.246500999999995</v>
      </c>
      <c r="AD23">
        <f t="shared" si="76"/>
        <v>64.219111999999996</v>
      </c>
      <c r="AE23">
        <f t="shared" si="77"/>
        <v>19.265733599999997</v>
      </c>
      <c r="AF23">
        <f t="shared" si="78"/>
        <v>240.82166999999998</v>
      </c>
      <c r="AG23">
        <f t="shared" si="79"/>
        <v>96.328667999999993</v>
      </c>
      <c r="AH23">
        <v>6</v>
      </c>
      <c r="AI23">
        <f t="shared" si="54"/>
        <v>76.949574346860075</v>
      </c>
      <c r="AJ23">
        <f t="shared" si="55"/>
        <v>105.31997944094206</v>
      </c>
      <c r="AK23">
        <f t="shared" si="56"/>
        <v>108.00523059241304</v>
      </c>
      <c r="AL23">
        <f t="shared" si="57"/>
        <v>217.95173166933029</v>
      </c>
      <c r="AM23">
        <f t="shared" si="58"/>
        <v>63.507573882366984</v>
      </c>
      <c r="AN23">
        <f t="shared" si="59"/>
        <v>78.003777650076103</v>
      </c>
      <c r="AO23">
        <f t="shared" si="60"/>
        <v>87.788333333333327</v>
      </c>
      <c r="AP23">
        <f t="shared" si="61"/>
        <v>74.124499999999998</v>
      </c>
      <c r="AQ23">
        <f t="shared" si="62"/>
        <v>84.544444444444451</v>
      </c>
      <c r="AR23">
        <f t="shared" si="63"/>
        <v>99.085714285714289</v>
      </c>
      <c r="AS23">
        <f t="shared" si="64"/>
        <v>209.95</v>
      </c>
      <c r="AT23">
        <f t="shared" si="65"/>
        <v>58.823076923076925</v>
      </c>
      <c r="AU23">
        <f t="shared" si="66"/>
        <v>150.28</v>
      </c>
      <c r="AV23">
        <f t="shared" si="67"/>
        <v>87.788333333333327</v>
      </c>
      <c r="AW23" s="3">
        <v>183</v>
      </c>
      <c r="AX23">
        <f t="shared" si="68"/>
        <v>182.87311904000001</v>
      </c>
      <c r="AY23">
        <f t="shared" si="69"/>
        <v>-0.12688095999999996</v>
      </c>
    </row>
    <row r="24" spans="1:51" x14ac:dyDescent="0.25">
      <c r="A24" s="3">
        <v>16</v>
      </c>
      <c r="B24" s="3" t="s">
        <v>46</v>
      </c>
      <c r="C24">
        <v>6</v>
      </c>
      <c r="D24">
        <v>4</v>
      </c>
      <c r="E24">
        <f t="shared" si="70"/>
        <v>76</v>
      </c>
      <c r="F24">
        <f t="shared" si="71"/>
        <v>193.04</v>
      </c>
      <c r="G24">
        <v>13</v>
      </c>
      <c r="H24">
        <v>1</v>
      </c>
      <c r="I24">
        <f t="shared" si="72"/>
        <v>183</v>
      </c>
      <c r="J24">
        <f t="shared" si="73"/>
        <v>83.007335999999995</v>
      </c>
      <c r="K24" s="3">
        <v>23</v>
      </c>
      <c r="L24" s="3">
        <v>1</v>
      </c>
      <c r="M24" s="1">
        <v>42916</v>
      </c>
      <c r="N24">
        <v>1743.05</v>
      </c>
      <c r="O24">
        <v>78.739999999999995</v>
      </c>
      <c r="P24">
        <v>65.28</v>
      </c>
      <c r="Q24">
        <v>15.72</v>
      </c>
      <c r="R24">
        <v>220.34</v>
      </c>
      <c r="S24">
        <v>73.44</v>
      </c>
      <c r="T24">
        <v>5.2190000000000003</v>
      </c>
      <c r="U24">
        <v>2000</v>
      </c>
      <c r="V24">
        <v>90</v>
      </c>
      <c r="W24">
        <v>70</v>
      </c>
      <c r="X24">
        <v>20</v>
      </c>
      <c r="Y24">
        <v>260</v>
      </c>
      <c r="Z24">
        <v>50</v>
      </c>
      <c r="AA24">
        <v>6</v>
      </c>
      <c r="AB24">
        <f t="shared" si="74"/>
        <v>1926.5733599999999</v>
      </c>
      <c r="AC24">
        <f t="shared" si="75"/>
        <v>72.246500999999995</v>
      </c>
      <c r="AD24">
        <f t="shared" si="76"/>
        <v>64.219111999999996</v>
      </c>
      <c r="AE24">
        <f t="shared" si="77"/>
        <v>19.265733599999997</v>
      </c>
      <c r="AF24">
        <f t="shared" si="78"/>
        <v>240.82166999999998</v>
      </c>
      <c r="AG24">
        <f t="shared" si="79"/>
        <v>96.328667999999993</v>
      </c>
      <c r="AH24">
        <v>6</v>
      </c>
      <c r="AI24">
        <f t="shared" si="54"/>
        <v>90.474104759758546</v>
      </c>
      <c r="AJ24">
        <f t="shared" si="55"/>
        <v>108.98797714784831</v>
      </c>
      <c r="AK24">
        <f t="shared" si="56"/>
        <v>101.65198173403583</v>
      </c>
      <c r="AL24">
        <f t="shared" si="57"/>
        <v>81.595647102688076</v>
      </c>
      <c r="AM24">
        <f t="shared" si="58"/>
        <v>91.495088461100707</v>
      </c>
      <c r="AN24">
        <f t="shared" si="59"/>
        <v>76.238986300526861</v>
      </c>
      <c r="AO24">
        <f t="shared" si="60"/>
        <v>86.983333333333334</v>
      </c>
      <c r="AP24">
        <f t="shared" si="61"/>
        <v>87.152500000000003</v>
      </c>
      <c r="AQ24">
        <f t="shared" si="62"/>
        <v>87.48888888888888</v>
      </c>
      <c r="AR24">
        <f t="shared" si="63"/>
        <v>93.257142857142867</v>
      </c>
      <c r="AS24">
        <f t="shared" si="64"/>
        <v>78.600000000000009</v>
      </c>
      <c r="AT24">
        <f t="shared" si="65"/>
        <v>84.746153846153845</v>
      </c>
      <c r="AU24">
        <f t="shared" si="66"/>
        <v>146.88</v>
      </c>
      <c r="AV24">
        <f t="shared" si="67"/>
        <v>86.983333333333334</v>
      </c>
      <c r="AW24" s="3">
        <v>183</v>
      </c>
      <c r="AX24">
        <f t="shared" si="68"/>
        <v>182.94756475428571</v>
      </c>
      <c r="AY24">
        <f t="shared" si="69"/>
        <v>-5.2435245714285691E-2</v>
      </c>
    </row>
    <row r="25" spans="1:51" x14ac:dyDescent="0.25">
      <c r="A25" s="3">
        <v>16</v>
      </c>
      <c r="B25" s="3" t="s">
        <v>46</v>
      </c>
      <c r="C25">
        <v>6</v>
      </c>
      <c r="D25">
        <v>4</v>
      </c>
      <c r="E25">
        <f t="shared" si="70"/>
        <v>76</v>
      </c>
      <c r="F25">
        <f t="shared" si="71"/>
        <v>193.04</v>
      </c>
      <c r="G25">
        <v>13</v>
      </c>
      <c r="H25">
        <v>1</v>
      </c>
      <c r="I25">
        <f t="shared" si="72"/>
        <v>183</v>
      </c>
      <c r="J25">
        <f t="shared" si="73"/>
        <v>83.007335999999995</v>
      </c>
      <c r="K25" s="3">
        <v>23</v>
      </c>
      <c r="L25" s="3">
        <v>1</v>
      </c>
      <c r="M25" s="1">
        <v>42917</v>
      </c>
      <c r="N25">
        <v>1812.71</v>
      </c>
      <c r="O25">
        <v>82.06</v>
      </c>
      <c r="P25">
        <v>79.69</v>
      </c>
      <c r="Q25">
        <v>41.38</v>
      </c>
      <c r="R25">
        <v>189.15</v>
      </c>
      <c r="S25">
        <v>97.41</v>
      </c>
      <c r="T25">
        <v>8.1538000000000004</v>
      </c>
      <c r="U25">
        <v>2000</v>
      </c>
      <c r="V25">
        <v>90</v>
      </c>
      <c r="W25">
        <v>70</v>
      </c>
      <c r="X25">
        <v>20</v>
      </c>
      <c r="Y25">
        <v>260</v>
      </c>
      <c r="Z25">
        <v>50</v>
      </c>
      <c r="AA25">
        <v>6</v>
      </c>
      <c r="AB25">
        <f t="shared" si="74"/>
        <v>1926.5733599999999</v>
      </c>
      <c r="AC25">
        <f t="shared" si="75"/>
        <v>72.246500999999995</v>
      </c>
      <c r="AD25">
        <f t="shared" si="76"/>
        <v>64.219111999999996</v>
      </c>
      <c r="AE25">
        <f t="shared" si="77"/>
        <v>19.265733599999997</v>
      </c>
      <c r="AF25">
        <f t="shared" si="78"/>
        <v>240.82166999999998</v>
      </c>
      <c r="AG25">
        <f t="shared" si="79"/>
        <v>96.328667999999993</v>
      </c>
      <c r="AH25">
        <v>6</v>
      </c>
      <c r="AI25">
        <f t="shared" si="54"/>
        <v>94.089850801217352</v>
      </c>
      <c r="AJ25">
        <f t="shared" si="55"/>
        <v>113.58335540706672</v>
      </c>
      <c r="AK25">
        <f t="shared" si="56"/>
        <v>124.09078468727503</v>
      </c>
      <c r="AL25">
        <f t="shared" si="57"/>
        <v>214.78548836572728</v>
      </c>
      <c r="AM25">
        <f t="shared" si="58"/>
        <v>78.54359618052645</v>
      </c>
      <c r="AN25">
        <f t="shared" si="59"/>
        <v>101.12254432917105</v>
      </c>
      <c r="AO25">
        <f t="shared" si="60"/>
        <v>135.89666666666668</v>
      </c>
      <c r="AP25">
        <f t="shared" si="61"/>
        <v>90.635500000000008</v>
      </c>
      <c r="AQ25">
        <f t="shared" si="62"/>
        <v>91.177777777777777</v>
      </c>
      <c r="AR25">
        <f t="shared" si="63"/>
        <v>113.84285714285713</v>
      </c>
      <c r="AS25">
        <f t="shared" si="64"/>
        <v>206.9</v>
      </c>
      <c r="AT25">
        <f t="shared" si="65"/>
        <v>72.75</v>
      </c>
      <c r="AU25">
        <f t="shared" si="66"/>
        <v>194.82</v>
      </c>
      <c r="AV25">
        <f t="shared" si="67"/>
        <v>135.89666666666668</v>
      </c>
      <c r="AW25" s="3">
        <v>183</v>
      </c>
      <c r="AX25">
        <f t="shared" si="68"/>
        <v>182.96746761142856</v>
      </c>
      <c r="AY25">
        <f t="shared" si="69"/>
        <v>-3.2532388571428525E-2</v>
      </c>
    </row>
    <row r="26" spans="1:51" x14ac:dyDescent="0.25">
      <c r="A26" s="3">
        <v>16</v>
      </c>
      <c r="B26" s="3" t="s">
        <v>46</v>
      </c>
      <c r="C26">
        <v>6</v>
      </c>
      <c r="D26">
        <v>4</v>
      </c>
      <c r="E26">
        <f t="shared" si="70"/>
        <v>76</v>
      </c>
      <c r="F26">
        <f t="shared" si="71"/>
        <v>193.04</v>
      </c>
      <c r="G26">
        <v>13</v>
      </c>
      <c r="H26">
        <v>1</v>
      </c>
      <c r="I26">
        <f t="shared" si="72"/>
        <v>183</v>
      </c>
      <c r="J26">
        <f t="shared" si="73"/>
        <v>83.007335999999995</v>
      </c>
      <c r="K26" s="3">
        <v>23</v>
      </c>
      <c r="L26" s="3">
        <v>1</v>
      </c>
      <c r="M26" s="1">
        <v>42918</v>
      </c>
      <c r="N26">
        <v>2097.83</v>
      </c>
      <c r="O26">
        <v>29.78</v>
      </c>
      <c r="P26">
        <v>30.46</v>
      </c>
      <c r="Q26">
        <v>10.55</v>
      </c>
      <c r="R26">
        <v>226.74</v>
      </c>
      <c r="S26">
        <v>4.6609999999999996</v>
      </c>
      <c r="T26">
        <v>39.520000000000003</v>
      </c>
      <c r="U26">
        <v>2000</v>
      </c>
      <c r="V26">
        <v>90</v>
      </c>
      <c r="W26">
        <v>70</v>
      </c>
      <c r="X26">
        <v>20</v>
      </c>
      <c r="Y26">
        <v>260</v>
      </c>
      <c r="Z26">
        <v>50</v>
      </c>
      <c r="AA26">
        <v>6</v>
      </c>
      <c r="AB26">
        <f t="shared" si="74"/>
        <v>1926.5733599999999</v>
      </c>
      <c r="AC26">
        <f t="shared" si="75"/>
        <v>72.246500999999995</v>
      </c>
      <c r="AD26">
        <f t="shared" si="76"/>
        <v>64.219111999999996</v>
      </c>
      <c r="AE26">
        <f t="shared" si="77"/>
        <v>19.265733599999997</v>
      </c>
      <c r="AF26">
        <f t="shared" si="78"/>
        <v>240.82166999999998</v>
      </c>
      <c r="AG26">
        <f t="shared" si="79"/>
        <v>96.328667999999993</v>
      </c>
      <c r="AH26">
        <v>6</v>
      </c>
      <c r="AI26">
        <f t="shared" si="54"/>
        <v>108.88918343602552</v>
      </c>
      <c r="AJ26">
        <f t="shared" si="55"/>
        <v>41.219989325157776</v>
      </c>
      <c r="AK26">
        <f t="shared" si="56"/>
        <v>47.431362800532035</v>
      </c>
      <c r="AL26">
        <f t="shared" si="57"/>
        <v>54.760437463954148</v>
      </c>
      <c r="AM26">
        <f t="shared" si="58"/>
        <v>94.152656611010144</v>
      </c>
      <c r="AN26">
        <f t="shared" si="59"/>
        <v>4.8386426354405732</v>
      </c>
      <c r="AO26">
        <f t="shared" si="60"/>
        <v>658.66666666666674</v>
      </c>
      <c r="AP26">
        <f t="shared" si="61"/>
        <v>104.89150000000001</v>
      </c>
      <c r="AQ26">
        <f t="shared" si="62"/>
        <v>33.088888888888889</v>
      </c>
      <c r="AR26">
        <f t="shared" si="63"/>
        <v>43.51428571428572</v>
      </c>
      <c r="AS26">
        <f t="shared" si="64"/>
        <v>52.750000000000007</v>
      </c>
      <c r="AT26">
        <f t="shared" si="65"/>
        <v>87.207692307692312</v>
      </c>
      <c r="AU26">
        <f t="shared" si="66"/>
        <v>9.3219999999999992</v>
      </c>
      <c r="AV26">
        <f t="shared" si="67"/>
        <v>658.66666666666674</v>
      </c>
      <c r="AW26" s="3">
        <v>183</v>
      </c>
      <c r="AX26">
        <f t="shared" si="68"/>
        <v>183.04893046857143</v>
      </c>
      <c r="AY26">
        <f t="shared" si="69"/>
        <v>4.893046857142859E-2</v>
      </c>
    </row>
    <row r="27" spans="1:51" x14ac:dyDescent="0.25">
      <c r="A27" s="3">
        <v>16</v>
      </c>
      <c r="B27" s="3" t="s">
        <v>46</v>
      </c>
      <c r="C27">
        <v>6</v>
      </c>
      <c r="D27">
        <v>4</v>
      </c>
      <c r="E27">
        <f t="shared" si="70"/>
        <v>76</v>
      </c>
      <c r="F27">
        <f t="shared" si="71"/>
        <v>193.04</v>
      </c>
      <c r="G27">
        <v>13</v>
      </c>
      <c r="H27">
        <v>1</v>
      </c>
      <c r="I27">
        <f t="shared" si="72"/>
        <v>183</v>
      </c>
      <c r="J27">
        <f t="shared" si="73"/>
        <v>83.007335999999995</v>
      </c>
      <c r="K27" s="3">
        <v>23</v>
      </c>
      <c r="L27" s="3">
        <v>1</v>
      </c>
      <c r="M27" s="1">
        <v>42919</v>
      </c>
      <c r="N27">
        <v>1948.55</v>
      </c>
      <c r="O27">
        <v>665.42</v>
      </c>
      <c r="P27">
        <v>47.86</v>
      </c>
      <c r="Q27">
        <v>12.45</v>
      </c>
      <c r="R27">
        <v>220.66</v>
      </c>
      <c r="S27">
        <v>94.76</v>
      </c>
      <c r="T27">
        <v>3.1913999999999998</v>
      </c>
      <c r="U27">
        <v>2000</v>
      </c>
      <c r="V27">
        <v>90</v>
      </c>
      <c r="W27">
        <v>70</v>
      </c>
      <c r="X27">
        <v>20</v>
      </c>
      <c r="Y27">
        <v>260</v>
      </c>
      <c r="Z27">
        <v>50</v>
      </c>
      <c r="AA27">
        <v>6</v>
      </c>
      <c r="AB27">
        <f t="shared" si="74"/>
        <v>1926.5733599999999</v>
      </c>
      <c r="AC27">
        <f t="shared" si="75"/>
        <v>72.246500999999995</v>
      </c>
      <c r="AD27">
        <f t="shared" si="76"/>
        <v>64.219111999999996</v>
      </c>
      <c r="AE27">
        <f t="shared" si="77"/>
        <v>19.265733599999997</v>
      </c>
      <c r="AF27">
        <f t="shared" si="78"/>
        <v>240.82166999999998</v>
      </c>
      <c r="AG27">
        <f t="shared" si="79"/>
        <v>96.328667999999993</v>
      </c>
      <c r="AH27">
        <v>6</v>
      </c>
      <c r="AI27">
        <f t="shared" si="54"/>
        <v>101.14071129894582</v>
      </c>
      <c r="AJ27">
        <f t="shared" si="55"/>
        <v>921.04114495454951</v>
      </c>
      <c r="AK27">
        <f t="shared" si="56"/>
        <v>74.526100578905556</v>
      </c>
      <c r="AL27">
        <f t="shared" si="57"/>
        <v>64.622506770258681</v>
      </c>
      <c r="AM27">
        <f t="shared" si="58"/>
        <v>91.627966868596175</v>
      </c>
      <c r="AN27">
        <f t="shared" si="59"/>
        <v>98.371546048991362</v>
      </c>
      <c r="AO27">
        <f t="shared" si="60"/>
        <v>53.189999999999991</v>
      </c>
      <c r="AP27">
        <f t="shared" si="61"/>
        <v>97.427499999999995</v>
      </c>
      <c r="AQ27">
        <f t="shared" si="62"/>
        <v>739.3555555555555</v>
      </c>
      <c r="AR27">
        <f t="shared" si="63"/>
        <v>68.371428571428567</v>
      </c>
      <c r="AS27">
        <f t="shared" si="64"/>
        <v>62.249999999999993</v>
      </c>
      <c r="AT27">
        <f t="shared" si="65"/>
        <v>84.869230769230768</v>
      </c>
      <c r="AU27">
        <f t="shared" si="66"/>
        <v>189.52</v>
      </c>
      <c r="AV27">
        <f t="shared" si="67"/>
        <v>53.189999999999991</v>
      </c>
      <c r="AW27" s="3">
        <v>183</v>
      </c>
      <c r="AX27">
        <f t="shared" si="68"/>
        <v>183.00627904000001</v>
      </c>
      <c r="AY27">
        <f t="shared" si="69"/>
        <v>6.2790400000000256E-3</v>
      </c>
    </row>
    <row r="28" spans="1:51" x14ac:dyDescent="0.25">
      <c r="A28" s="3">
        <v>16</v>
      </c>
      <c r="B28" s="3" t="s">
        <v>46</v>
      </c>
      <c r="C28">
        <v>6</v>
      </c>
      <c r="D28">
        <v>4</v>
      </c>
      <c r="E28">
        <f t="shared" si="70"/>
        <v>76</v>
      </c>
      <c r="F28">
        <f t="shared" si="71"/>
        <v>193.04</v>
      </c>
      <c r="G28">
        <v>13</v>
      </c>
      <c r="H28">
        <v>1</v>
      </c>
      <c r="I28">
        <f t="shared" si="72"/>
        <v>183</v>
      </c>
      <c r="J28">
        <f t="shared" si="73"/>
        <v>83.007335999999995</v>
      </c>
      <c r="K28" s="3">
        <v>23</v>
      </c>
      <c r="L28" s="3">
        <v>1</v>
      </c>
      <c r="M28" s="1">
        <v>42920</v>
      </c>
      <c r="N28">
        <v>1785.77</v>
      </c>
      <c r="O28">
        <v>75.22</v>
      </c>
      <c r="P28">
        <v>64.260000000000005</v>
      </c>
      <c r="Q28">
        <v>14.29</v>
      </c>
      <c r="R28">
        <v>223.48</v>
      </c>
      <c r="S28">
        <v>90.95</v>
      </c>
      <c r="T28">
        <v>4.1227999999999998</v>
      </c>
      <c r="U28">
        <v>2000</v>
      </c>
      <c r="V28">
        <v>90</v>
      </c>
      <c r="W28">
        <v>70</v>
      </c>
      <c r="X28">
        <v>20</v>
      </c>
      <c r="Y28">
        <v>260</v>
      </c>
      <c r="Z28">
        <v>50</v>
      </c>
      <c r="AA28">
        <v>6</v>
      </c>
      <c r="AB28">
        <f t="shared" si="74"/>
        <v>1926.5733599999999</v>
      </c>
      <c r="AC28">
        <f t="shared" si="75"/>
        <v>72.246500999999995</v>
      </c>
      <c r="AD28">
        <f t="shared" si="76"/>
        <v>64.219111999999996</v>
      </c>
      <c r="AE28">
        <f t="shared" si="77"/>
        <v>19.265733599999997</v>
      </c>
      <c r="AF28">
        <f t="shared" si="78"/>
        <v>240.82166999999998</v>
      </c>
      <c r="AG28">
        <f t="shared" si="79"/>
        <v>96.328667999999993</v>
      </c>
      <c r="AH28">
        <v>6</v>
      </c>
      <c r="AI28">
        <f t="shared" si="54"/>
        <v>92.691513184839224</v>
      </c>
      <c r="AJ28">
        <f t="shared" si="55"/>
        <v>104.11576887301435</v>
      </c>
      <c r="AK28">
        <f t="shared" si="56"/>
        <v>100.06366951944152</v>
      </c>
      <c r="AL28">
        <f t="shared" si="57"/>
        <v>74.173142308995693</v>
      </c>
      <c r="AM28">
        <f t="shared" si="58"/>
        <v>92.798957834650025</v>
      </c>
      <c r="AN28">
        <f t="shared" si="59"/>
        <v>94.416337200883973</v>
      </c>
      <c r="AO28">
        <f t="shared" si="60"/>
        <v>68.713333333333324</v>
      </c>
      <c r="AP28">
        <f t="shared" si="61"/>
        <v>89.288499999999999</v>
      </c>
      <c r="AQ28">
        <f t="shared" si="62"/>
        <v>83.577777777777769</v>
      </c>
      <c r="AR28">
        <f t="shared" si="63"/>
        <v>91.8</v>
      </c>
      <c r="AS28">
        <f t="shared" si="64"/>
        <v>71.449999999999989</v>
      </c>
      <c r="AT28">
        <f t="shared" si="65"/>
        <v>85.953846153846143</v>
      </c>
      <c r="AU28">
        <f t="shared" si="66"/>
        <v>181.9</v>
      </c>
      <c r="AV28">
        <f t="shared" si="67"/>
        <v>68.713333333333324</v>
      </c>
      <c r="AW28" s="3">
        <v>183</v>
      </c>
      <c r="AX28">
        <f t="shared" si="68"/>
        <v>182.95977046857143</v>
      </c>
      <c r="AY28">
        <f t="shared" si="69"/>
        <v>-4.0229531428571393E-2</v>
      </c>
    </row>
    <row r="29" spans="1:51" x14ac:dyDescent="0.25">
      <c r="A29" s="3">
        <v>14</v>
      </c>
      <c r="B29" s="2" t="s">
        <v>47</v>
      </c>
      <c r="C29">
        <v>5</v>
      </c>
      <c r="D29">
        <v>2</v>
      </c>
      <c r="E29">
        <f t="shared" si="70"/>
        <v>62</v>
      </c>
      <c r="F29">
        <f t="shared" si="71"/>
        <v>157.47999999999999</v>
      </c>
      <c r="G29">
        <v>7</v>
      </c>
      <c r="H29">
        <v>6</v>
      </c>
      <c r="I29">
        <f t="shared" si="72"/>
        <v>104</v>
      </c>
      <c r="J29">
        <f t="shared" si="73"/>
        <v>47.173568000000003</v>
      </c>
      <c r="K29" s="2">
        <v>23</v>
      </c>
      <c r="L29" s="2">
        <v>0</v>
      </c>
      <c r="M29" s="1">
        <v>42912</v>
      </c>
      <c r="N29">
        <v>1206.3699999999999</v>
      </c>
      <c r="O29">
        <v>82</v>
      </c>
      <c r="P29">
        <v>44.89</v>
      </c>
      <c r="Q29">
        <v>16.760000000000002</v>
      </c>
      <c r="R29">
        <v>149.63999999999999</v>
      </c>
      <c r="S29">
        <v>57.77</v>
      </c>
      <c r="T29">
        <v>3.6682999999999999</v>
      </c>
      <c r="U29">
        <v>2000</v>
      </c>
      <c r="V29">
        <v>90</v>
      </c>
      <c r="W29">
        <v>70</v>
      </c>
      <c r="X29">
        <v>20</v>
      </c>
      <c r="Y29">
        <v>260</v>
      </c>
      <c r="Z29">
        <v>50</v>
      </c>
      <c r="AA29">
        <v>6</v>
      </c>
      <c r="AB29">
        <f t="shared" ref="AB29:AB39" si="80">(10*J29) + (6.25*F29) - (5 *K29) + (L29*166) - 161</f>
        <v>1179.9856799999998</v>
      </c>
      <c r="AC29">
        <f t="shared" si="75"/>
        <v>44.249462999999992</v>
      </c>
      <c r="AD29">
        <f t="shared" ref="AD29:AD39" si="81">(AB29* 0.3)/9</f>
        <v>39.332855999999992</v>
      </c>
      <c r="AE29">
        <f t="shared" ref="AE29:AE39" si="82">(AB29*0.09) / 9</f>
        <v>11.799856799999997</v>
      </c>
      <c r="AF29">
        <f t="shared" ref="AF29:AF39" si="83">(AB29*0.5)/4</f>
        <v>147.49820999999997</v>
      </c>
      <c r="AG29">
        <f t="shared" ref="AG29:AG39" si="84">(AB29*0.2)/4</f>
        <v>58.999283999999989</v>
      </c>
      <c r="AH29">
        <v>6</v>
      </c>
      <c r="AI29">
        <f t="shared" ref="AI29:AI39" si="85">N29/AB29*100</f>
        <v>102.235986457056</v>
      </c>
      <c r="AJ29">
        <f t="shared" ref="AJ29:AJ39" si="86">O29/AC29*100</f>
        <v>185.31298334626121</v>
      </c>
      <c r="AK29">
        <f t="shared" ref="AK29:AK39" si="87">P29/AD29*100</f>
        <v>114.12850366116309</v>
      </c>
      <c r="AL29">
        <f t="shared" ref="AL29:AL39" si="88">Q29/AE29*100</f>
        <v>142.03562199161607</v>
      </c>
      <c r="AM29">
        <f t="shared" ref="AM29:AM39" si="89">R29/AF29*100</f>
        <v>101.45207863878485</v>
      </c>
      <c r="AN29">
        <f t="shared" ref="AN29:AN39" si="90">S29/AG29*100</f>
        <v>97.916442511404057</v>
      </c>
      <c r="AO29">
        <f t="shared" ref="AO29:AO39" si="91">T29/AH29*100</f>
        <v>61.138333333333328</v>
      </c>
      <c r="AP29">
        <f t="shared" ref="AP29:AP36" si="92">N29/U29*100</f>
        <v>60.3185</v>
      </c>
      <c r="AQ29">
        <f t="shared" ref="AQ29:AQ37" si="93">O29/V29*100</f>
        <v>91.111111111111114</v>
      </c>
      <c r="AR29">
        <f t="shared" ref="AR29:AR37" si="94">P29/W29*100</f>
        <v>64.128571428571433</v>
      </c>
      <c r="AS29">
        <f t="shared" ref="AS29:AS37" si="95">Q29/X29*100</f>
        <v>83.800000000000011</v>
      </c>
      <c r="AT29">
        <f t="shared" ref="AT29:AT37" si="96">R29/Y29*100</f>
        <v>57.553846153846145</v>
      </c>
      <c r="AU29">
        <f t="shared" ref="AU29:AU37" si="97">S29/Z29*100</f>
        <v>115.53999999999999</v>
      </c>
      <c r="AV29">
        <f t="shared" ref="AV29:AV37" si="98">T29/AA29*100</f>
        <v>61.138333333333328</v>
      </c>
      <c r="AW29" s="3">
        <v>104</v>
      </c>
      <c r="AX29">
        <f>(I29) + 1/(3500/(N29-AB29))</f>
        <v>104.00753837714285</v>
      </c>
      <c r="AY29">
        <f t="shared" ref="AY29:AY39" si="99">1/(3500/(N29-AB29))</f>
        <v>7.5383771428571755E-3</v>
      </c>
    </row>
    <row r="30" spans="1:51" x14ac:dyDescent="0.25">
      <c r="A30" s="3">
        <v>14</v>
      </c>
      <c r="B30" s="3" t="s">
        <v>47</v>
      </c>
      <c r="C30">
        <v>5</v>
      </c>
      <c r="D30">
        <v>2</v>
      </c>
      <c r="E30">
        <f t="shared" ref="E30:E39" si="100">C30*12+D30</f>
        <v>62</v>
      </c>
      <c r="F30">
        <f t="shared" si="71"/>
        <v>157.47999999999999</v>
      </c>
      <c r="G30">
        <v>7</v>
      </c>
      <c r="H30">
        <v>6</v>
      </c>
      <c r="I30">
        <f t="shared" ref="I30:I39" si="101">G30*14+H30</f>
        <v>104</v>
      </c>
      <c r="J30">
        <f t="shared" si="73"/>
        <v>47.173568000000003</v>
      </c>
      <c r="K30" s="3">
        <v>23</v>
      </c>
      <c r="L30" s="3">
        <v>0</v>
      </c>
      <c r="M30" s="1">
        <v>42913</v>
      </c>
      <c r="N30">
        <v>1382.47</v>
      </c>
      <c r="O30">
        <v>73.11</v>
      </c>
      <c r="P30">
        <v>46.36</v>
      </c>
      <c r="Q30">
        <v>17.37</v>
      </c>
      <c r="R30">
        <v>192.3</v>
      </c>
      <c r="S30">
        <v>61.72</v>
      </c>
      <c r="T30">
        <v>4.1012000000000004</v>
      </c>
      <c r="U30">
        <v>2000</v>
      </c>
      <c r="V30">
        <v>90</v>
      </c>
      <c r="W30">
        <v>70</v>
      </c>
      <c r="X30">
        <v>20</v>
      </c>
      <c r="Y30">
        <v>260</v>
      </c>
      <c r="Z30">
        <v>50</v>
      </c>
      <c r="AA30">
        <v>6</v>
      </c>
      <c r="AB30">
        <f t="shared" si="80"/>
        <v>1179.9856799999998</v>
      </c>
      <c r="AC30">
        <f t="shared" si="75"/>
        <v>44.249462999999992</v>
      </c>
      <c r="AD30">
        <f t="shared" si="81"/>
        <v>39.332855999999992</v>
      </c>
      <c r="AE30">
        <f t="shared" si="82"/>
        <v>11.799856799999997</v>
      </c>
      <c r="AF30">
        <f t="shared" si="83"/>
        <v>147.49820999999997</v>
      </c>
      <c r="AG30">
        <f t="shared" si="84"/>
        <v>58.999283999999989</v>
      </c>
      <c r="AH30">
        <v>6</v>
      </c>
      <c r="AI30">
        <f t="shared" si="85"/>
        <v>117.15989638111543</v>
      </c>
      <c r="AJ30">
        <f t="shared" si="86"/>
        <v>165.22234405420923</v>
      </c>
      <c r="AK30">
        <f t="shared" si="87"/>
        <v>117.86583715151528</v>
      </c>
      <c r="AL30">
        <f t="shared" si="88"/>
        <v>147.20517625264745</v>
      </c>
      <c r="AM30">
        <f t="shared" si="89"/>
        <v>130.37446352738792</v>
      </c>
      <c r="AN30">
        <f t="shared" si="90"/>
        <v>104.61143901339551</v>
      </c>
      <c r="AO30">
        <f t="shared" si="91"/>
        <v>68.353333333333339</v>
      </c>
      <c r="AP30">
        <f t="shared" si="92"/>
        <v>69.123500000000007</v>
      </c>
      <c r="AQ30">
        <f t="shared" si="93"/>
        <v>81.233333333333334</v>
      </c>
      <c r="AR30">
        <f t="shared" si="94"/>
        <v>66.228571428571428</v>
      </c>
      <c r="AS30">
        <f t="shared" si="95"/>
        <v>86.850000000000009</v>
      </c>
      <c r="AT30">
        <f t="shared" si="96"/>
        <v>73.961538461538467</v>
      </c>
      <c r="AU30">
        <f t="shared" si="97"/>
        <v>123.44</v>
      </c>
      <c r="AV30">
        <f t="shared" si="98"/>
        <v>68.353333333333339</v>
      </c>
      <c r="AW30" s="3">
        <v>104</v>
      </c>
      <c r="AX30">
        <f t="shared" ref="AX30:AX39" si="102">(I30) + 1/(3500/(N30-AB30))</f>
        <v>104.05785266285714</v>
      </c>
      <c r="AY30">
        <f t="shared" si="99"/>
        <v>5.7852662857142925E-2</v>
      </c>
    </row>
    <row r="31" spans="1:51" x14ac:dyDescent="0.25">
      <c r="A31" s="3">
        <v>14</v>
      </c>
      <c r="B31" s="3" t="s">
        <v>47</v>
      </c>
      <c r="C31">
        <v>5</v>
      </c>
      <c r="D31">
        <v>2</v>
      </c>
      <c r="E31">
        <f t="shared" si="100"/>
        <v>62</v>
      </c>
      <c r="F31">
        <f t="shared" si="71"/>
        <v>157.47999999999999</v>
      </c>
      <c r="G31">
        <v>7</v>
      </c>
      <c r="H31">
        <v>6</v>
      </c>
      <c r="I31">
        <f t="shared" si="101"/>
        <v>104</v>
      </c>
      <c r="J31">
        <f t="shared" si="73"/>
        <v>47.173568000000003</v>
      </c>
      <c r="K31" s="3">
        <v>23</v>
      </c>
      <c r="L31" s="3">
        <v>0</v>
      </c>
      <c r="M31" s="1">
        <v>42914</v>
      </c>
      <c r="N31">
        <v>1148.3900000000001</v>
      </c>
      <c r="O31">
        <v>62.62</v>
      </c>
      <c r="P31">
        <v>43.51</v>
      </c>
      <c r="Q31">
        <v>9.73</v>
      </c>
      <c r="R31">
        <v>155.02000000000001</v>
      </c>
      <c r="S31">
        <v>39.880000000000003</v>
      </c>
      <c r="T31">
        <v>1.0518000000000001</v>
      </c>
      <c r="U31">
        <v>2000</v>
      </c>
      <c r="V31">
        <v>90</v>
      </c>
      <c r="W31">
        <v>70</v>
      </c>
      <c r="X31">
        <v>20</v>
      </c>
      <c r="Y31">
        <v>260</v>
      </c>
      <c r="Z31">
        <v>50</v>
      </c>
      <c r="AA31">
        <v>6</v>
      </c>
      <c r="AB31">
        <f t="shared" si="80"/>
        <v>1179.9856799999998</v>
      </c>
      <c r="AC31">
        <f t="shared" si="75"/>
        <v>44.249462999999992</v>
      </c>
      <c r="AD31">
        <f t="shared" si="81"/>
        <v>39.332855999999992</v>
      </c>
      <c r="AE31">
        <f t="shared" si="82"/>
        <v>11.799856799999997</v>
      </c>
      <c r="AF31">
        <f t="shared" si="83"/>
        <v>147.49820999999997</v>
      </c>
      <c r="AG31">
        <f t="shared" si="84"/>
        <v>58.999283999999989</v>
      </c>
      <c r="AH31">
        <v>6</v>
      </c>
      <c r="AI31">
        <f t="shared" si="85"/>
        <v>97.322367505341276</v>
      </c>
      <c r="AJ31">
        <f t="shared" si="86"/>
        <v>141.5158416724741</v>
      </c>
      <c r="AK31">
        <f t="shared" si="87"/>
        <v>110.6199865069549</v>
      </c>
      <c r="AL31">
        <f t="shared" si="88"/>
        <v>82.458627803008625</v>
      </c>
      <c r="AM31">
        <f t="shared" si="89"/>
        <v>105.09958053050275</v>
      </c>
      <c r="AN31">
        <f t="shared" si="90"/>
        <v>67.594040632764305</v>
      </c>
      <c r="AO31">
        <f t="shared" si="91"/>
        <v>17.53</v>
      </c>
      <c r="AP31">
        <f t="shared" si="92"/>
        <v>57.419499999999999</v>
      </c>
      <c r="AQ31">
        <f t="shared" si="93"/>
        <v>69.577777777777769</v>
      </c>
      <c r="AR31">
        <f t="shared" si="94"/>
        <v>62.157142857142858</v>
      </c>
      <c r="AS31">
        <f t="shared" si="95"/>
        <v>48.650000000000006</v>
      </c>
      <c r="AT31">
        <f t="shared" si="96"/>
        <v>59.623076923076923</v>
      </c>
      <c r="AU31">
        <f t="shared" si="97"/>
        <v>79.760000000000005</v>
      </c>
      <c r="AV31">
        <f t="shared" si="98"/>
        <v>17.53</v>
      </c>
      <c r="AW31" s="3">
        <v>104</v>
      </c>
      <c r="AX31">
        <f t="shared" si="102"/>
        <v>103.99097266285715</v>
      </c>
      <c r="AY31">
        <f t="shared" si="99"/>
        <v>-9.027337142857049E-3</v>
      </c>
    </row>
    <row r="32" spans="1:51" x14ac:dyDescent="0.25">
      <c r="A32" s="3">
        <v>14</v>
      </c>
      <c r="B32" s="3" t="s">
        <v>47</v>
      </c>
      <c r="C32">
        <v>5</v>
      </c>
      <c r="D32">
        <v>2</v>
      </c>
      <c r="E32">
        <f t="shared" si="100"/>
        <v>62</v>
      </c>
      <c r="F32">
        <f t="shared" si="71"/>
        <v>157.47999999999999</v>
      </c>
      <c r="G32">
        <v>7</v>
      </c>
      <c r="H32">
        <v>6</v>
      </c>
      <c r="I32">
        <f t="shared" si="101"/>
        <v>104</v>
      </c>
      <c r="J32">
        <f t="shared" si="73"/>
        <v>47.173568000000003</v>
      </c>
      <c r="K32" s="3">
        <v>23</v>
      </c>
      <c r="L32" s="3">
        <v>0</v>
      </c>
      <c r="M32" s="1">
        <v>42915</v>
      </c>
      <c r="N32">
        <v>1180.8900000000001</v>
      </c>
      <c r="O32">
        <v>81.099999999999994</v>
      </c>
      <c r="P32">
        <v>50</v>
      </c>
      <c r="Q32">
        <v>10.96</v>
      </c>
      <c r="R32">
        <v>143.24</v>
      </c>
      <c r="S32">
        <v>5.0823999999999998</v>
      </c>
      <c r="T32">
        <v>44.14</v>
      </c>
      <c r="U32">
        <v>2000</v>
      </c>
      <c r="V32">
        <v>90</v>
      </c>
      <c r="W32">
        <v>70</v>
      </c>
      <c r="X32">
        <v>20</v>
      </c>
      <c r="Y32">
        <v>260</v>
      </c>
      <c r="Z32">
        <v>50</v>
      </c>
      <c r="AA32">
        <v>6</v>
      </c>
      <c r="AB32">
        <f t="shared" si="80"/>
        <v>1179.9856799999998</v>
      </c>
      <c r="AC32">
        <f t="shared" si="75"/>
        <v>44.249462999999992</v>
      </c>
      <c r="AD32">
        <f t="shared" si="81"/>
        <v>39.332855999999992</v>
      </c>
      <c r="AE32">
        <f t="shared" si="82"/>
        <v>11.799856799999997</v>
      </c>
      <c r="AF32">
        <f t="shared" si="83"/>
        <v>147.49820999999997</v>
      </c>
      <c r="AG32">
        <f t="shared" si="84"/>
        <v>58.999283999999989</v>
      </c>
      <c r="AH32">
        <v>6</v>
      </c>
      <c r="AI32">
        <f t="shared" si="85"/>
        <v>100.07663821818586</v>
      </c>
      <c r="AJ32">
        <f t="shared" si="86"/>
        <v>183.27906035831444</v>
      </c>
      <c r="AK32">
        <f t="shared" si="87"/>
        <v>127.12018674667308</v>
      </c>
      <c r="AL32">
        <f t="shared" si="88"/>
        <v>92.882483116235818</v>
      </c>
      <c r="AM32">
        <f t="shared" si="89"/>
        <v>97.113042931165083</v>
      </c>
      <c r="AN32">
        <f t="shared" si="90"/>
        <v>8.6143418282838837</v>
      </c>
      <c r="AO32">
        <f t="shared" si="91"/>
        <v>735.66666666666663</v>
      </c>
      <c r="AP32">
        <f t="shared" si="92"/>
        <v>59.044499999999999</v>
      </c>
      <c r="AQ32">
        <f t="shared" si="93"/>
        <v>90.111111111111114</v>
      </c>
      <c r="AR32">
        <f t="shared" si="94"/>
        <v>71.428571428571431</v>
      </c>
      <c r="AS32">
        <f t="shared" si="95"/>
        <v>54.800000000000004</v>
      </c>
      <c r="AT32">
        <f t="shared" si="96"/>
        <v>55.092307692307699</v>
      </c>
      <c r="AU32">
        <f t="shared" si="97"/>
        <v>10.1648</v>
      </c>
      <c r="AV32">
        <f t="shared" si="98"/>
        <v>735.66666666666663</v>
      </c>
      <c r="AW32" s="3">
        <v>104</v>
      </c>
      <c r="AX32">
        <f t="shared" si="102"/>
        <v>104.00025837714286</v>
      </c>
      <c r="AY32">
        <f t="shared" si="99"/>
        <v>2.5837714285723576E-4</v>
      </c>
    </row>
    <row r="33" spans="1:51" x14ac:dyDescent="0.25">
      <c r="A33" s="3">
        <v>14</v>
      </c>
      <c r="B33" s="3" t="s">
        <v>47</v>
      </c>
      <c r="C33">
        <v>5</v>
      </c>
      <c r="D33">
        <v>2</v>
      </c>
      <c r="E33">
        <f t="shared" si="100"/>
        <v>62</v>
      </c>
      <c r="F33">
        <f t="shared" si="71"/>
        <v>157.47999999999999</v>
      </c>
      <c r="G33">
        <v>7</v>
      </c>
      <c r="H33">
        <v>6</v>
      </c>
      <c r="I33">
        <f t="shared" si="101"/>
        <v>104</v>
      </c>
      <c r="J33">
        <f t="shared" si="73"/>
        <v>47.173568000000003</v>
      </c>
      <c r="K33" s="3">
        <v>23</v>
      </c>
      <c r="L33" s="3">
        <v>0</v>
      </c>
      <c r="M33" s="1">
        <v>42916</v>
      </c>
      <c r="N33">
        <v>1034.43</v>
      </c>
      <c r="O33">
        <v>70.260000000000005</v>
      </c>
      <c r="P33">
        <v>41.72</v>
      </c>
      <c r="Q33">
        <v>14.79</v>
      </c>
      <c r="R33">
        <v>121.52</v>
      </c>
      <c r="S33">
        <v>48.88</v>
      </c>
      <c r="T33">
        <v>1.7594000000000001</v>
      </c>
      <c r="U33">
        <v>2000</v>
      </c>
      <c r="V33">
        <v>90</v>
      </c>
      <c r="W33">
        <v>70</v>
      </c>
      <c r="X33">
        <v>20</v>
      </c>
      <c r="Y33">
        <v>260</v>
      </c>
      <c r="Z33">
        <v>50</v>
      </c>
      <c r="AA33">
        <v>6</v>
      </c>
      <c r="AB33">
        <f t="shared" si="80"/>
        <v>1179.9856799999998</v>
      </c>
      <c r="AC33">
        <f t="shared" si="75"/>
        <v>44.249462999999992</v>
      </c>
      <c r="AD33">
        <f t="shared" si="81"/>
        <v>39.332855999999992</v>
      </c>
      <c r="AE33">
        <f t="shared" si="82"/>
        <v>11.799856799999997</v>
      </c>
      <c r="AF33">
        <f t="shared" si="83"/>
        <v>147.49820999999997</v>
      </c>
      <c r="AG33">
        <f t="shared" si="84"/>
        <v>58.999283999999989</v>
      </c>
      <c r="AH33">
        <v>6</v>
      </c>
      <c r="AI33">
        <f t="shared" si="85"/>
        <v>87.664623184240696</v>
      </c>
      <c r="AJ33">
        <f t="shared" si="86"/>
        <v>158.78158792571114</v>
      </c>
      <c r="AK33">
        <f t="shared" si="87"/>
        <v>106.06908382142402</v>
      </c>
      <c r="AL33">
        <f t="shared" si="88"/>
        <v>125.34050413221966</v>
      </c>
      <c r="AM33">
        <f t="shared" si="89"/>
        <v>82.387440498430465</v>
      </c>
      <c r="AN33">
        <f t="shared" si="90"/>
        <v>82.848463042365069</v>
      </c>
      <c r="AO33">
        <f t="shared" si="91"/>
        <v>29.323333333333334</v>
      </c>
      <c r="AP33">
        <f t="shared" si="92"/>
        <v>51.721499999999999</v>
      </c>
      <c r="AQ33">
        <f t="shared" si="93"/>
        <v>78.066666666666677</v>
      </c>
      <c r="AR33">
        <f t="shared" si="94"/>
        <v>59.599999999999994</v>
      </c>
      <c r="AS33">
        <f t="shared" si="95"/>
        <v>73.949999999999989</v>
      </c>
      <c r="AT33">
        <f t="shared" si="96"/>
        <v>46.738461538461536</v>
      </c>
      <c r="AU33">
        <f t="shared" si="97"/>
        <v>97.76</v>
      </c>
      <c r="AV33">
        <f t="shared" si="98"/>
        <v>29.323333333333334</v>
      </c>
      <c r="AW33" s="3">
        <v>104</v>
      </c>
      <c r="AX33">
        <f t="shared" si="102"/>
        <v>103.95841266285714</v>
      </c>
      <c r="AY33">
        <f t="shared" si="99"/>
        <v>-4.1587337142857062E-2</v>
      </c>
    </row>
    <row r="34" spans="1:51" x14ac:dyDescent="0.25">
      <c r="A34" s="3">
        <v>14</v>
      </c>
      <c r="B34" s="3" t="s">
        <v>47</v>
      </c>
      <c r="C34">
        <v>5</v>
      </c>
      <c r="D34">
        <v>2</v>
      </c>
      <c r="E34">
        <f t="shared" si="100"/>
        <v>62</v>
      </c>
      <c r="F34">
        <f t="shared" si="71"/>
        <v>157.47999999999999</v>
      </c>
      <c r="G34">
        <v>7</v>
      </c>
      <c r="H34">
        <v>6</v>
      </c>
      <c r="I34">
        <f t="shared" si="101"/>
        <v>104</v>
      </c>
      <c r="J34">
        <f t="shared" si="73"/>
        <v>47.173568000000003</v>
      </c>
      <c r="K34" s="3">
        <v>23</v>
      </c>
      <c r="L34" s="3">
        <v>0</v>
      </c>
      <c r="M34" s="1">
        <v>42917</v>
      </c>
      <c r="N34">
        <v>1092.81</v>
      </c>
      <c r="O34">
        <v>80.7</v>
      </c>
      <c r="P34">
        <v>38.619999999999997</v>
      </c>
      <c r="Q34">
        <v>9.65</v>
      </c>
      <c r="R34">
        <v>162.28</v>
      </c>
      <c r="S34">
        <v>32.85</v>
      </c>
      <c r="T34">
        <v>1.0244</v>
      </c>
      <c r="U34">
        <v>2000</v>
      </c>
      <c r="V34">
        <v>90</v>
      </c>
      <c r="W34">
        <v>70</v>
      </c>
      <c r="X34">
        <v>20</v>
      </c>
      <c r="Y34">
        <v>260</v>
      </c>
      <c r="Z34">
        <v>50</v>
      </c>
      <c r="AA34">
        <v>6</v>
      </c>
      <c r="AB34">
        <f t="shared" si="80"/>
        <v>1179.9856799999998</v>
      </c>
      <c r="AC34">
        <f t="shared" si="75"/>
        <v>44.249462999999992</v>
      </c>
      <c r="AD34">
        <f t="shared" si="81"/>
        <v>39.332855999999992</v>
      </c>
      <c r="AE34">
        <f t="shared" si="82"/>
        <v>11.799856799999997</v>
      </c>
      <c r="AF34">
        <f t="shared" si="83"/>
        <v>147.49820999999997</v>
      </c>
      <c r="AG34">
        <f t="shared" si="84"/>
        <v>58.999283999999989</v>
      </c>
      <c r="AH34">
        <v>6</v>
      </c>
      <c r="AI34">
        <f t="shared" si="85"/>
        <v>92.612140852421206</v>
      </c>
      <c r="AJ34">
        <f t="shared" si="86"/>
        <v>182.37509458589363</v>
      </c>
      <c r="AK34">
        <f t="shared" si="87"/>
        <v>98.187632243130281</v>
      </c>
      <c r="AL34">
        <f t="shared" si="88"/>
        <v>81.780653473693022</v>
      </c>
      <c r="AM34">
        <f t="shared" si="89"/>
        <v>110.02167416133391</v>
      </c>
      <c r="AN34">
        <f t="shared" si="90"/>
        <v>55.678641795042815</v>
      </c>
      <c r="AO34">
        <f t="shared" si="91"/>
        <v>17.073333333333331</v>
      </c>
      <c r="AP34">
        <f t="shared" si="92"/>
        <v>54.640499999999989</v>
      </c>
      <c r="AQ34">
        <f t="shared" si="93"/>
        <v>89.666666666666671</v>
      </c>
      <c r="AR34">
        <f t="shared" si="94"/>
        <v>55.171428571428571</v>
      </c>
      <c r="AS34">
        <f t="shared" si="95"/>
        <v>48.250000000000007</v>
      </c>
      <c r="AT34">
        <f t="shared" si="96"/>
        <v>62.415384615384617</v>
      </c>
      <c r="AU34">
        <f t="shared" si="97"/>
        <v>65.7</v>
      </c>
      <c r="AV34">
        <f t="shared" si="98"/>
        <v>17.073333333333331</v>
      </c>
      <c r="AW34" s="3">
        <v>104</v>
      </c>
      <c r="AX34">
        <f t="shared" si="102"/>
        <v>103.97509266285714</v>
      </c>
      <c r="AY34">
        <f t="shared" si="99"/>
        <v>-2.4907337142857096E-2</v>
      </c>
    </row>
    <row r="35" spans="1:51" x14ac:dyDescent="0.25">
      <c r="A35" s="3">
        <v>14</v>
      </c>
      <c r="B35" s="3" t="s">
        <v>47</v>
      </c>
      <c r="C35">
        <v>5</v>
      </c>
      <c r="D35">
        <v>2</v>
      </c>
      <c r="E35">
        <f t="shared" si="100"/>
        <v>62</v>
      </c>
      <c r="F35">
        <f t="shared" si="71"/>
        <v>157.47999999999999</v>
      </c>
      <c r="G35">
        <v>7</v>
      </c>
      <c r="H35">
        <v>6</v>
      </c>
      <c r="I35">
        <f t="shared" si="101"/>
        <v>104</v>
      </c>
      <c r="J35">
        <f t="shared" si="73"/>
        <v>47.173568000000003</v>
      </c>
      <c r="K35" s="3">
        <v>23</v>
      </c>
      <c r="L35" s="3">
        <v>0</v>
      </c>
      <c r="M35" s="1">
        <v>42918</v>
      </c>
      <c r="N35">
        <v>1405.19</v>
      </c>
      <c r="O35">
        <v>113.3</v>
      </c>
      <c r="P35">
        <v>36.75</v>
      </c>
      <c r="Q35">
        <v>13.71</v>
      </c>
      <c r="R35">
        <v>213.15</v>
      </c>
      <c r="S35">
        <v>67.12</v>
      </c>
      <c r="T35">
        <v>0.58340000000000003</v>
      </c>
      <c r="U35">
        <v>2000</v>
      </c>
      <c r="V35">
        <v>90</v>
      </c>
      <c r="W35">
        <v>70</v>
      </c>
      <c r="X35">
        <v>20</v>
      </c>
      <c r="Y35">
        <v>260</v>
      </c>
      <c r="Z35">
        <v>50</v>
      </c>
      <c r="AA35">
        <v>6</v>
      </c>
      <c r="AB35">
        <f t="shared" si="80"/>
        <v>1179.9856799999998</v>
      </c>
      <c r="AC35">
        <f t="shared" si="75"/>
        <v>44.249462999999992</v>
      </c>
      <c r="AD35">
        <f t="shared" si="81"/>
        <v>39.332855999999992</v>
      </c>
      <c r="AE35">
        <f t="shared" si="82"/>
        <v>11.799856799999997</v>
      </c>
      <c r="AF35">
        <f t="shared" si="83"/>
        <v>147.49820999999997</v>
      </c>
      <c r="AG35">
        <f t="shared" si="84"/>
        <v>58.999283999999989</v>
      </c>
      <c r="AH35">
        <v>6</v>
      </c>
      <c r="AI35">
        <f t="shared" si="85"/>
        <v>119.08534347637169</v>
      </c>
      <c r="AJ35">
        <f t="shared" si="86"/>
        <v>256.04830503818772</v>
      </c>
      <c r="AK35">
        <f t="shared" si="87"/>
        <v>93.433337258804713</v>
      </c>
      <c r="AL35">
        <f t="shared" si="88"/>
        <v>116.1878506864592</v>
      </c>
      <c r="AM35">
        <f t="shared" si="89"/>
        <v>144.51022829361796</v>
      </c>
      <c r="AN35">
        <f t="shared" si="90"/>
        <v>113.76409245915598</v>
      </c>
      <c r="AO35">
        <f t="shared" si="91"/>
        <v>9.7233333333333345</v>
      </c>
      <c r="AP35">
        <f t="shared" si="92"/>
        <v>70.259500000000003</v>
      </c>
      <c r="AQ35">
        <f t="shared" si="93"/>
        <v>125.8888888888889</v>
      </c>
      <c r="AR35">
        <f t="shared" si="94"/>
        <v>52.5</v>
      </c>
      <c r="AS35">
        <f t="shared" si="95"/>
        <v>68.55</v>
      </c>
      <c r="AT35">
        <f t="shared" si="96"/>
        <v>81.980769230769241</v>
      </c>
      <c r="AU35">
        <f t="shared" si="97"/>
        <v>134.24</v>
      </c>
      <c r="AV35">
        <f t="shared" si="98"/>
        <v>9.7233333333333345</v>
      </c>
      <c r="AW35" s="3">
        <v>104</v>
      </c>
      <c r="AX35">
        <f t="shared" si="102"/>
        <v>104.06434409142857</v>
      </c>
      <c r="AY35">
        <f t="shared" si="99"/>
        <v>6.4344091428571504E-2</v>
      </c>
    </row>
    <row r="36" spans="1:51" x14ac:dyDescent="0.25">
      <c r="A36" s="3">
        <v>14</v>
      </c>
      <c r="B36" s="3" t="s">
        <v>47</v>
      </c>
      <c r="C36">
        <v>5</v>
      </c>
      <c r="D36">
        <v>2</v>
      </c>
      <c r="E36">
        <f t="shared" si="100"/>
        <v>62</v>
      </c>
      <c r="F36">
        <f t="shared" si="71"/>
        <v>157.47999999999999</v>
      </c>
      <c r="G36">
        <v>7</v>
      </c>
      <c r="H36">
        <v>6</v>
      </c>
      <c r="I36">
        <f t="shared" si="101"/>
        <v>104</v>
      </c>
      <c r="J36">
        <f t="shared" si="73"/>
        <v>47.173568000000003</v>
      </c>
      <c r="K36" s="3">
        <v>23</v>
      </c>
      <c r="L36" s="3">
        <v>0</v>
      </c>
      <c r="M36" s="1">
        <v>42919</v>
      </c>
      <c r="N36">
        <v>1181.81</v>
      </c>
      <c r="O36">
        <v>77.14</v>
      </c>
      <c r="P36">
        <v>47.18</v>
      </c>
      <c r="Q36">
        <v>11.34</v>
      </c>
      <c r="R36">
        <v>143.68</v>
      </c>
      <c r="S36">
        <v>48.7</v>
      </c>
      <c r="T36">
        <v>0.874</v>
      </c>
      <c r="U36">
        <v>2000</v>
      </c>
      <c r="V36">
        <v>90</v>
      </c>
      <c r="W36">
        <v>70</v>
      </c>
      <c r="X36">
        <v>20</v>
      </c>
      <c r="Y36">
        <v>260</v>
      </c>
      <c r="Z36">
        <v>50</v>
      </c>
      <c r="AA36">
        <v>6</v>
      </c>
      <c r="AB36">
        <f t="shared" si="80"/>
        <v>1179.9856799999998</v>
      </c>
      <c r="AC36">
        <f t="shared" si="75"/>
        <v>44.249462999999992</v>
      </c>
      <c r="AD36">
        <f t="shared" si="81"/>
        <v>39.332855999999992</v>
      </c>
      <c r="AE36">
        <f t="shared" si="82"/>
        <v>11.799856799999997</v>
      </c>
      <c r="AF36">
        <f t="shared" si="83"/>
        <v>147.49820999999997</v>
      </c>
      <c r="AG36">
        <f t="shared" si="84"/>
        <v>58.999283999999989</v>
      </c>
      <c r="AH36">
        <v>6</v>
      </c>
      <c r="AI36">
        <f t="shared" si="85"/>
        <v>100.15460526605715</v>
      </c>
      <c r="AJ36">
        <f t="shared" si="86"/>
        <v>174.32979921134864</v>
      </c>
      <c r="AK36">
        <f t="shared" si="87"/>
        <v>119.95060821416072</v>
      </c>
      <c r="AL36">
        <f t="shared" si="88"/>
        <v>96.102861180484851</v>
      </c>
      <c r="AM36">
        <f t="shared" si="89"/>
        <v>97.411351636063941</v>
      </c>
      <c r="AN36">
        <f t="shared" si="90"/>
        <v>82.543374594173059</v>
      </c>
      <c r="AO36">
        <f t="shared" si="91"/>
        <v>14.566666666666666</v>
      </c>
      <c r="AP36">
        <f t="shared" si="92"/>
        <v>59.090499999999999</v>
      </c>
      <c r="AQ36">
        <f t="shared" si="93"/>
        <v>85.711111111111109</v>
      </c>
      <c r="AR36">
        <f t="shared" si="94"/>
        <v>67.400000000000006</v>
      </c>
      <c r="AS36">
        <f t="shared" si="95"/>
        <v>56.699999999999996</v>
      </c>
      <c r="AT36">
        <f t="shared" si="96"/>
        <v>55.261538461538464</v>
      </c>
      <c r="AU36">
        <f t="shared" si="97"/>
        <v>97.4</v>
      </c>
      <c r="AV36">
        <f t="shared" si="98"/>
        <v>14.566666666666666</v>
      </c>
      <c r="AW36" s="3">
        <v>104</v>
      </c>
      <c r="AX36">
        <f t="shared" si="102"/>
        <v>104.00052123428571</v>
      </c>
      <c r="AY36">
        <f t="shared" si="99"/>
        <v>5.2123428571433455E-4</v>
      </c>
    </row>
    <row r="37" spans="1:51" x14ac:dyDescent="0.25">
      <c r="A37" s="3">
        <v>14</v>
      </c>
      <c r="B37" s="3" t="s">
        <v>47</v>
      </c>
      <c r="C37">
        <v>5</v>
      </c>
      <c r="D37">
        <v>2</v>
      </c>
      <c r="E37">
        <f t="shared" si="100"/>
        <v>62</v>
      </c>
      <c r="F37">
        <f t="shared" si="71"/>
        <v>157.47999999999999</v>
      </c>
      <c r="G37">
        <v>7</v>
      </c>
      <c r="H37">
        <v>6</v>
      </c>
      <c r="I37">
        <f t="shared" si="101"/>
        <v>104</v>
      </c>
      <c r="J37">
        <f t="shared" si="73"/>
        <v>47.173568000000003</v>
      </c>
      <c r="K37" s="3">
        <v>23</v>
      </c>
      <c r="L37" s="3">
        <v>0</v>
      </c>
      <c r="M37" s="1">
        <v>42920</v>
      </c>
      <c r="N37">
        <v>1218.0899999999999</v>
      </c>
      <c r="O37">
        <v>63.6</v>
      </c>
      <c r="P37">
        <v>19.559999999999999</v>
      </c>
      <c r="Q37">
        <v>6.55</v>
      </c>
      <c r="R37">
        <v>193.7</v>
      </c>
      <c r="S37">
        <v>73.2</v>
      </c>
      <c r="T37">
        <v>2.2475000000000001</v>
      </c>
      <c r="U37">
        <v>2000</v>
      </c>
      <c r="V37">
        <v>90</v>
      </c>
      <c r="W37">
        <v>70</v>
      </c>
      <c r="X37">
        <v>20</v>
      </c>
      <c r="Y37">
        <v>260</v>
      </c>
      <c r="Z37">
        <v>50</v>
      </c>
      <c r="AA37">
        <v>6</v>
      </c>
      <c r="AB37">
        <f t="shared" si="80"/>
        <v>1179.9856799999998</v>
      </c>
      <c r="AC37">
        <f t="shared" si="75"/>
        <v>44.249462999999992</v>
      </c>
      <c r="AD37">
        <f t="shared" si="81"/>
        <v>39.332855999999992</v>
      </c>
      <c r="AE37">
        <f t="shared" si="82"/>
        <v>11.799856799999997</v>
      </c>
      <c r="AF37">
        <f t="shared" si="83"/>
        <v>147.49820999999997</v>
      </c>
      <c r="AG37">
        <f t="shared" si="84"/>
        <v>58.999283999999989</v>
      </c>
      <c r="AH37">
        <v>6</v>
      </c>
      <c r="AI37">
        <f t="shared" si="85"/>
        <v>103.22921884950334</v>
      </c>
      <c r="AJ37">
        <f t="shared" si="86"/>
        <v>143.73055781490504</v>
      </c>
      <c r="AK37">
        <f t="shared" si="87"/>
        <v>49.729417055298505</v>
      </c>
      <c r="AL37">
        <f t="shared" si="88"/>
        <v>55.509148212713924</v>
      </c>
      <c r="AM37">
        <f t="shared" si="89"/>
        <v>131.32362758842973</v>
      </c>
      <c r="AN37">
        <f t="shared" si="90"/>
        <v>124.06930226475295</v>
      </c>
      <c r="AO37">
        <f t="shared" si="91"/>
        <v>37.458333333333336</v>
      </c>
      <c r="AP37">
        <f>N37/U37*100</f>
        <v>60.904499999999992</v>
      </c>
      <c r="AQ37">
        <f t="shared" si="93"/>
        <v>70.666666666666671</v>
      </c>
      <c r="AR37">
        <f t="shared" si="94"/>
        <v>27.942857142857143</v>
      </c>
      <c r="AS37">
        <f t="shared" si="95"/>
        <v>32.75</v>
      </c>
      <c r="AT37">
        <f t="shared" si="96"/>
        <v>74.5</v>
      </c>
      <c r="AU37">
        <f t="shared" si="97"/>
        <v>146.4</v>
      </c>
      <c r="AV37">
        <f t="shared" si="98"/>
        <v>37.458333333333336</v>
      </c>
      <c r="AW37" s="3">
        <v>104</v>
      </c>
      <c r="AX37">
        <f t="shared" si="102"/>
        <v>104.01088694857143</v>
      </c>
      <c r="AY37">
        <f t="shared" si="99"/>
        <v>1.0886948571428613E-2</v>
      </c>
    </row>
    <row r="38" spans="1:51" x14ac:dyDescent="0.25">
      <c r="A38" s="3">
        <v>13</v>
      </c>
      <c r="B38" s="2" t="s">
        <v>48</v>
      </c>
      <c r="C38">
        <v>5</v>
      </c>
      <c r="D38">
        <v>6</v>
      </c>
      <c r="E38">
        <f t="shared" si="100"/>
        <v>66</v>
      </c>
      <c r="F38">
        <f t="shared" si="71"/>
        <v>167.64000000000001</v>
      </c>
      <c r="G38">
        <v>11</v>
      </c>
      <c r="H38">
        <v>0</v>
      </c>
      <c r="I38">
        <f t="shared" si="101"/>
        <v>154</v>
      </c>
      <c r="J38">
        <f t="shared" si="73"/>
        <v>69.853167999999997</v>
      </c>
      <c r="K38" s="2">
        <v>54</v>
      </c>
      <c r="L38" s="2">
        <v>1</v>
      </c>
      <c r="M38" s="1">
        <v>42920</v>
      </c>
      <c r="U38">
        <v>2000</v>
      </c>
      <c r="V38">
        <v>90</v>
      </c>
      <c r="W38">
        <v>70</v>
      </c>
      <c r="X38">
        <v>20</v>
      </c>
      <c r="Y38">
        <v>260</v>
      </c>
      <c r="Z38">
        <v>50</v>
      </c>
      <c r="AA38">
        <v>6</v>
      </c>
      <c r="AB38">
        <f t="shared" si="80"/>
        <v>1481.2816800000001</v>
      </c>
      <c r="AC38">
        <f t="shared" si="75"/>
        <v>55.548062999999999</v>
      </c>
      <c r="AD38">
        <f t="shared" si="81"/>
        <v>49.376055999999998</v>
      </c>
      <c r="AE38">
        <f t="shared" si="82"/>
        <v>14.8128168</v>
      </c>
      <c r="AF38">
        <f t="shared" si="83"/>
        <v>185.16021000000001</v>
      </c>
      <c r="AG38">
        <f t="shared" si="84"/>
        <v>74.064084000000008</v>
      </c>
      <c r="AH38">
        <v>6</v>
      </c>
      <c r="AI38">
        <f t="shared" si="85"/>
        <v>0</v>
      </c>
      <c r="AJ38">
        <f t="shared" si="86"/>
        <v>0</v>
      </c>
      <c r="AK38">
        <f t="shared" si="87"/>
        <v>0</v>
      </c>
      <c r="AL38">
        <f t="shared" si="88"/>
        <v>0</v>
      </c>
      <c r="AM38">
        <f t="shared" si="89"/>
        <v>0</v>
      </c>
      <c r="AN38">
        <f t="shared" si="90"/>
        <v>0</v>
      </c>
      <c r="AO38">
        <f t="shared" si="91"/>
        <v>0</v>
      </c>
      <c r="AP38">
        <f t="shared" ref="AP38" si="103">N38/U38*100</f>
        <v>0</v>
      </c>
      <c r="AQ38">
        <f t="shared" ref="AQ38" si="104">O38/V38*100</f>
        <v>0</v>
      </c>
      <c r="AR38">
        <f t="shared" ref="AR38" si="105">P38/W38*100</f>
        <v>0</v>
      </c>
      <c r="AS38">
        <f t="shared" ref="AS38" si="106">Q38/X38*100</f>
        <v>0</v>
      </c>
      <c r="AT38">
        <f t="shared" ref="AT38" si="107">R38/Y38*100</f>
        <v>0</v>
      </c>
      <c r="AU38">
        <f t="shared" ref="AU38" si="108">S38/Z38*100</f>
        <v>0</v>
      </c>
      <c r="AV38">
        <f t="shared" ref="AV38" si="109">T38/AA38*100</f>
        <v>0</v>
      </c>
      <c r="AW38" s="3">
        <v>154</v>
      </c>
      <c r="AX38">
        <f t="shared" si="102"/>
        <v>153.57677666285716</v>
      </c>
      <c r="AY38">
        <f t="shared" si="99"/>
        <v>-0.42322333714285715</v>
      </c>
    </row>
    <row r="39" spans="1:51" x14ac:dyDescent="0.25">
      <c r="A39" s="3">
        <v>17</v>
      </c>
      <c r="B39" s="2" t="s">
        <v>50</v>
      </c>
      <c r="C39">
        <v>5</v>
      </c>
      <c r="D39">
        <v>10</v>
      </c>
      <c r="E39">
        <f t="shared" si="100"/>
        <v>70</v>
      </c>
      <c r="F39">
        <f t="shared" si="71"/>
        <v>177.8</v>
      </c>
      <c r="G39">
        <v>12</v>
      </c>
      <c r="H39">
        <v>7</v>
      </c>
      <c r="I39">
        <f t="shared" si="101"/>
        <v>175</v>
      </c>
      <c r="J39">
        <f t="shared" si="73"/>
        <v>79.378600000000006</v>
      </c>
      <c r="K39" s="2">
        <v>23</v>
      </c>
      <c r="L39" s="2">
        <v>0</v>
      </c>
      <c r="M39" s="1">
        <v>42912</v>
      </c>
      <c r="N39">
        <v>1411.06</v>
      </c>
      <c r="O39">
        <v>70.790000000000006</v>
      </c>
      <c r="P39">
        <v>59.42</v>
      </c>
      <c r="Q39">
        <v>24.14</v>
      </c>
      <c r="R39">
        <v>135.93</v>
      </c>
      <c r="S39">
        <v>42.52</v>
      </c>
      <c r="T39">
        <v>2.1703999999999999</v>
      </c>
      <c r="U39">
        <v>2000</v>
      </c>
      <c r="V39">
        <v>90</v>
      </c>
      <c r="W39">
        <v>70</v>
      </c>
      <c r="X39">
        <v>20</v>
      </c>
      <c r="Y39">
        <v>260</v>
      </c>
      <c r="Z39">
        <v>50</v>
      </c>
      <c r="AA39">
        <v>6</v>
      </c>
      <c r="AB39">
        <f t="shared" si="80"/>
        <v>1629.0360000000001</v>
      </c>
      <c r="AC39">
        <f t="shared" si="75"/>
        <v>61.088850000000001</v>
      </c>
      <c r="AD39">
        <f t="shared" si="81"/>
        <v>54.301200000000001</v>
      </c>
      <c r="AE39">
        <f t="shared" si="82"/>
        <v>16.29036</v>
      </c>
      <c r="AF39">
        <f t="shared" si="83"/>
        <v>203.62950000000001</v>
      </c>
      <c r="AG39">
        <f t="shared" si="84"/>
        <v>81.451800000000006</v>
      </c>
      <c r="AH39">
        <v>6</v>
      </c>
      <c r="AI39">
        <f t="shared" si="85"/>
        <v>86.619325785311062</v>
      </c>
      <c r="AJ39">
        <f t="shared" si="86"/>
        <v>115.88039388529987</v>
      </c>
      <c r="AK39">
        <f t="shared" si="87"/>
        <v>109.42667933673658</v>
      </c>
      <c r="AL39">
        <f t="shared" si="88"/>
        <v>148.1857982266813</v>
      </c>
      <c r="AM39">
        <f t="shared" si="89"/>
        <v>66.75358923928016</v>
      </c>
      <c r="AN39">
        <f t="shared" si="90"/>
        <v>52.202652366184665</v>
      </c>
      <c r="AO39">
        <f t="shared" si="91"/>
        <v>36.173333333333332</v>
      </c>
      <c r="AP39">
        <f>N39/U39*100</f>
        <v>70.552999999999997</v>
      </c>
      <c r="AQ39">
        <f t="shared" ref="AQ39" si="110">O39/V39*100</f>
        <v>78.655555555555566</v>
      </c>
      <c r="AR39">
        <f t="shared" ref="AR39" si="111">P39/W39*100</f>
        <v>84.885714285714286</v>
      </c>
      <c r="AS39">
        <f t="shared" ref="AS39" si="112">Q39/X39*100</f>
        <v>120.7</v>
      </c>
      <c r="AT39">
        <f t="shared" ref="AT39" si="113">R39/Y39*100</f>
        <v>52.280769230769231</v>
      </c>
      <c r="AU39">
        <f t="shared" ref="AU39" si="114">S39/Z39*100</f>
        <v>85.04</v>
      </c>
      <c r="AV39">
        <f t="shared" ref="AV39" si="115">T39/AA39*100</f>
        <v>36.173333333333332</v>
      </c>
      <c r="AW39" s="4">
        <v>175</v>
      </c>
      <c r="AX39">
        <f t="shared" si="102"/>
        <v>174.93772114285716</v>
      </c>
      <c r="AY39">
        <f t="shared" si="99"/>
        <v>-6.2278857142857171E-2</v>
      </c>
    </row>
    <row r="40" spans="1:51" x14ac:dyDescent="0.25">
      <c r="A40" s="4">
        <v>17</v>
      </c>
      <c r="B40" s="4" t="s">
        <v>50</v>
      </c>
      <c r="C40">
        <v>5</v>
      </c>
      <c r="D40">
        <v>10</v>
      </c>
      <c r="E40">
        <f t="shared" ref="E40:E46" si="116">C40*12+D40</f>
        <v>70</v>
      </c>
      <c r="F40">
        <f t="shared" ref="F40:F46" si="117">E40*2.54</f>
        <v>177.8</v>
      </c>
      <c r="G40">
        <v>12</v>
      </c>
      <c r="H40">
        <v>7</v>
      </c>
      <c r="I40">
        <f t="shared" ref="I40:I46" si="118">G40*14+H40</f>
        <v>175</v>
      </c>
      <c r="J40">
        <f t="shared" ref="J40:J46" si="119">I40*0.453592</f>
        <v>79.378600000000006</v>
      </c>
      <c r="K40" s="4">
        <v>23</v>
      </c>
      <c r="L40" s="4">
        <v>0</v>
      </c>
      <c r="M40" s="1">
        <v>42913</v>
      </c>
      <c r="N40">
        <v>1419.93</v>
      </c>
      <c r="O40">
        <v>56.12</v>
      </c>
      <c r="P40">
        <v>55.13</v>
      </c>
      <c r="Q40">
        <v>20.68</v>
      </c>
      <c r="R40">
        <v>160.97</v>
      </c>
      <c r="S40">
        <v>68.73</v>
      </c>
      <c r="T40">
        <v>5.0857000000000001</v>
      </c>
      <c r="U40">
        <v>2000</v>
      </c>
      <c r="V40">
        <v>90</v>
      </c>
      <c r="W40">
        <v>70</v>
      </c>
      <c r="X40">
        <v>20</v>
      </c>
      <c r="Y40">
        <v>260</v>
      </c>
      <c r="Z40">
        <v>50</v>
      </c>
      <c r="AA40">
        <v>6</v>
      </c>
      <c r="AB40">
        <f t="shared" ref="AB40:AB45" si="120">(10*J40) + (6.25*F40) - (5 *K40) + (L40*166) - 161</f>
        <v>1629.0360000000001</v>
      </c>
      <c r="AC40">
        <f t="shared" ref="AC40:AC46" si="121">(AB40 * 0.15)/4</f>
        <v>61.088850000000001</v>
      </c>
      <c r="AD40">
        <f t="shared" ref="AD40:AD46" si="122">(AB40* 0.3)/9</f>
        <v>54.301200000000001</v>
      </c>
      <c r="AE40">
        <f t="shared" ref="AE40:AE46" si="123">(AB40*0.09) / 9</f>
        <v>16.29036</v>
      </c>
      <c r="AF40">
        <f t="shared" ref="AF40:AF46" si="124">(AB40*0.5)/4</f>
        <v>203.62950000000001</v>
      </c>
      <c r="AG40">
        <f t="shared" ref="AG40:AG46" si="125">(AB40*0.2)/4</f>
        <v>81.451800000000006</v>
      </c>
      <c r="AH40">
        <v>6</v>
      </c>
      <c r="AI40">
        <f t="shared" ref="AI40:AI46" si="126">N40/AB40*100</f>
        <v>87.163819584097595</v>
      </c>
      <c r="AJ40">
        <f t="shared" ref="AJ40:AJ46" si="127">O40/AC40*100</f>
        <v>91.866191620893161</v>
      </c>
      <c r="AK40">
        <f t="shared" ref="AK40:AK46" si="128">P40/AD40*100</f>
        <v>101.52630144453529</v>
      </c>
      <c r="AL40">
        <f t="shared" ref="AL40:AL46" si="129">Q40/AE40*100</f>
        <v>126.94624305417437</v>
      </c>
      <c r="AM40">
        <f t="shared" ref="AM40:AM46" si="130">R40/AF40*100</f>
        <v>79.050432280195153</v>
      </c>
      <c r="AN40">
        <f t="shared" ref="AN40:AN46" si="131">S40/AG40*100</f>
        <v>84.381192312508745</v>
      </c>
      <c r="AO40">
        <f t="shared" ref="AO40:AO46" si="132">T40/AH40*100</f>
        <v>84.76166666666667</v>
      </c>
      <c r="AP40">
        <f t="shared" ref="AP40:AP46" si="133">N40/U40*100</f>
        <v>70.996500000000012</v>
      </c>
      <c r="AQ40">
        <f t="shared" ref="AQ40:AQ46" si="134">O40/V40*100</f>
        <v>62.355555555555554</v>
      </c>
      <c r="AR40">
        <f t="shared" ref="AR40:AR46" si="135">P40/W40*100</f>
        <v>78.757142857142853</v>
      </c>
      <c r="AS40">
        <f t="shared" ref="AS40:AS46" si="136">Q40/X40*100</f>
        <v>103.4</v>
      </c>
      <c r="AT40">
        <f t="shared" ref="AT40:AT46" si="137">R40/Y40*100</f>
        <v>61.911538461538463</v>
      </c>
      <c r="AU40">
        <f t="shared" ref="AU40:AU46" si="138">S40/Z40*100</f>
        <v>137.46</v>
      </c>
      <c r="AV40">
        <f t="shared" ref="AV40:AV46" si="139">T40/AA40*100</f>
        <v>84.76166666666667</v>
      </c>
      <c r="AW40" s="4">
        <v>175</v>
      </c>
      <c r="AX40">
        <f t="shared" ref="AX40:AX46" si="140">(I40) + 1/(3500/(N40-AB40))</f>
        <v>174.94025542857142</v>
      </c>
      <c r="AY40">
        <f t="shared" ref="AY40:AY46" si="141">1/(3500/(N40-AB40))</f>
        <v>-5.9744571428571425E-2</v>
      </c>
    </row>
    <row r="41" spans="1:51" x14ac:dyDescent="0.25">
      <c r="A41" s="4">
        <v>17</v>
      </c>
      <c r="B41" s="4" t="s">
        <v>50</v>
      </c>
      <c r="C41">
        <v>5</v>
      </c>
      <c r="D41">
        <v>10</v>
      </c>
      <c r="E41">
        <f t="shared" si="116"/>
        <v>70</v>
      </c>
      <c r="F41">
        <f t="shared" si="117"/>
        <v>177.8</v>
      </c>
      <c r="G41">
        <v>12</v>
      </c>
      <c r="H41">
        <v>7</v>
      </c>
      <c r="I41">
        <f t="shared" si="118"/>
        <v>175</v>
      </c>
      <c r="J41">
        <f t="shared" si="119"/>
        <v>79.378600000000006</v>
      </c>
      <c r="K41" s="4">
        <v>23</v>
      </c>
      <c r="L41" s="4">
        <v>0</v>
      </c>
      <c r="M41" s="1">
        <v>42914</v>
      </c>
      <c r="N41">
        <v>1238.93</v>
      </c>
      <c r="O41">
        <v>61.99</v>
      </c>
      <c r="P41">
        <v>44</v>
      </c>
      <c r="Q41">
        <v>15.3</v>
      </c>
      <c r="R41">
        <v>164.96</v>
      </c>
      <c r="S41">
        <v>49.46</v>
      </c>
      <c r="T41">
        <v>4.7675000000000001</v>
      </c>
      <c r="U41">
        <v>2000</v>
      </c>
      <c r="V41">
        <v>90</v>
      </c>
      <c r="W41">
        <v>70</v>
      </c>
      <c r="X41">
        <v>20</v>
      </c>
      <c r="Y41">
        <v>260</v>
      </c>
      <c r="Z41">
        <v>50</v>
      </c>
      <c r="AA41">
        <v>6</v>
      </c>
      <c r="AB41">
        <f t="shared" si="120"/>
        <v>1629.0360000000001</v>
      </c>
      <c r="AC41">
        <f t="shared" si="121"/>
        <v>61.088850000000001</v>
      </c>
      <c r="AD41">
        <f t="shared" si="122"/>
        <v>54.301200000000001</v>
      </c>
      <c r="AE41">
        <f t="shared" si="123"/>
        <v>16.29036</v>
      </c>
      <c r="AF41">
        <f t="shared" si="124"/>
        <v>203.62950000000001</v>
      </c>
      <c r="AG41">
        <f t="shared" si="125"/>
        <v>81.451800000000006</v>
      </c>
      <c r="AH41">
        <v>6</v>
      </c>
      <c r="AI41">
        <f t="shared" si="126"/>
        <v>76.052954016976912</v>
      </c>
      <c r="AJ41">
        <f t="shared" si="127"/>
        <v>101.47514644652829</v>
      </c>
      <c r="AK41">
        <f t="shared" si="128"/>
        <v>81.029516843090022</v>
      </c>
      <c r="AL41">
        <f t="shared" si="129"/>
        <v>93.920576340854353</v>
      </c>
      <c r="AM41">
        <f t="shared" si="130"/>
        <v>81.009873323855345</v>
      </c>
      <c r="AN41">
        <f t="shared" si="131"/>
        <v>60.723028834230796</v>
      </c>
      <c r="AO41">
        <f t="shared" si="132"/>
        <v>79.458333333333329</v>
      </c>
      <c r="AP41">
        <f t="shared" si="133"/>
        <v>61.946500000000007</v>
      </c>
      <c r="AQ41">
        <f t="shared" si="134"/>
        <v>68.87777777777778</v>
      </c>
      <c r="AR41">
        <f t="shared" si="135"/>
        <v>62.857142857142854</v>
      </c>
      <c r="AS41">
        <f t="shared" si="136"/>
        <v>76.5</v>
      </c>
      <c r="AT41">
        <f t="shared" si="137"/>
        <v>63.446153846153855</v>
      </c>
      <c r="AU41">
        <f t="shared" si="138"/>
        <v>98.92</v>
      </c>
      <c r="AV41">
        <f t="shared" si="139"/>
        <v>79.458333333333329</v>
      </c>
      <c r="AW41" s="4">
        <v>175</v>
      </c>
      <c r="AX41">
        <f t="shared" si="140"/>
        <v>174.88854114285715</v>
      </c>
      <c r="AY41">
        <f t="shared" si="141"/>
        <v>-0.11145885714285714</v>
      </c>
    </row>
    <row r="42" spans="1:51" x14ac:dyDescent="0.25">
      <c r="A42" s="4">
        <v>17</v>
      </c>
      <c r="B42" s="4" t="s">
        <v>50</v>
      </c>
      <c r="C42">
        <v>5</v>
      </c>
      <c r="D42">
        <v>10</v>
      </c>
      <c r="E42">
        <f t="shared" si="116"/>
        <v>70</v>
      </c>
      <c r="F42">
        <f t="shared" si="117"/>
        <v>177.8</v>
      </c>
      <c r="G42">
        <v>12</v>
      </c>
      <c r="H42">
        <v>7</v>
      </c>
      <c r="I42">
        <f t="shared" si="118"/>
        <v>175</v>
      </c>
      <c r="J42">
        <f t="shared" si="119"/>
        <v>79.378600000000006</v>
      </c>
      <c r="K42" s="4">
        <v>23</v>
      </c>
      <c r="L42" s="4">
        <v>0</v>
      </c>
      <c r="M42" s="1">
        <v>42915</v>
      </c>
      <c r="N42">
        <v>1467.9</v>
      </c>
      <c r="O42">
        <v>54.14</v>
      </c>
      <c r="P42">
        <v>66.709999999999994</v>
      </c>
      <c r="Q42">
        <v>15.47</v>
      </c>
      <c r="R42">
        <v>150.84</v>
      </c>
      <c r="S42">
        <v>65.83</v>
      </c>
      <c r="T42">
        <v>2.6259000000000001</v>
      </c>
      <c r="U42">
        <v>2000</v>
      </c>
      <c r="V42">
        <v>90</v>
      </c>
      <c r="W42">
        <v>70</v>
      </c>
      <c r="X42">
        <v>20</v>
      </c>
      <c r="Y42">
        <v>260</v>
      </c>
      <c r="Z42">
        <v>50</v>
      </c>
      <c r="AA42">
        <v>6</v>
      </c>
      <c r="AB42">
        <f t="shared" si="120"/>
        <v>1629.0360000000001</v>
      </c>
      <c r="AC42">
        <f t="shared" si="121"/>
        <v>61.088850000000001</v>
      </c>
      <c r="AD42">
        <f t="shared" si="122"/>
        <v>54.301200000000001</v>
      </c>
      <c r="AE42">
        <f t="shared" si="123"/>
        <v>16.29036</v>
      </c>
      <c r="AF42">
        <f t="shared" si="124"/>
        <v>203.62950000000001</v>
      </c>
      <c r="AG42">
        <f t="shared" si="125"/>
        <v>81.451800000000006</v>
      </c>
      <c r="AH42">
        <v>6</v>
      </c>
      <c r="AI42">
        <f t="shared" si="126"/>
        <v>90.108505889372609</v>
      </c>
      <c r="AJ42">
        <f t="shared" si="127"/>
        <v>88.625010947169571</v>
      </c>
      <c r="AK42">
        <f t="shared" si="128"/>
        <v>122.85179701369398</v>
      </c>
      <c r="AL42">
        <f t="shared" si="129"/>
        <v>94.964138300197178</v>
      </c>
      <c r="AM42">
        <f t="shared" si="130"/>
        <v>74.075711034010297</v>
      </c>
      <c r="AN42">
        <f t="shared" si="131"/>
        <v>80.820804451221449</v>
      </c>
      <c r="AO42">
        <f t="shared" si="132"/>
        <v>43.765000000000001</v>
      </c>
      <c r="AP42">
        <f t="shared" si="133"/>
        <v>73.394999999999996</v>
      </c>
      <c r="AQ42">
        <f t="shared" si="134"/>
        <v>60.155555555555551</v>
      </c>
      <c r="AR42">
        <f t="shared" si="135"/>
        <v>95.3</v>
      </c>
      <c r="AS42">
        <f t="shared" si="136"/>
        <v>77.350000000000009</v>
      </c>
      <c r="AT42">
        <f t="shared" si="137"/>
        <v>58.015384615384612</v>
      </c>
      <c r="AU42">
        <f t="shared" si="138"/>
        <v>131.66</v>
      </c>
      <c r="AV42">
        <f t="shared" si="139"/>
        <v>43.765000000000001</v>
      </c>
      <c r="AW42" s="4">
        <v>175</v>
      </c>
      <c r="AX42">
        <f t="shared" si="140"/>
        <v>174.95396114285714</v>
      </c>
      <c r="AY42">
        <f t="shared" si="141"/>
        <v>-4.6038857142857131E-2</v>
      </c>
    </row>
    <row r="43" spans="1:51" x14ac:dyDescent="0.25">
      <c r="A43" s="4">
        <v>17</v>
      </c>
      <c r="B43" s="4" t="s">
        <v>50</v>
      </c>
      <c r="C43">
        <v>5</v>
      </c>
      <c r="D43">
        <v>10</v>
      </c>
      <c r="E43">
        <f t="shared" si="116"/>
        <v>70</v>
      </c>
      <c r="F43">
        <f t="shared" si="117"/>
        <v>177.8</v>
      </c>
      <c r="G43">
        <v>12</v>
      </c>
      <c r="H43">
        <v>7</v>
      </c>
      <c r="I43">
        <f t="shared" si="118"/>
        <v>175</v>
      </c>
      <c r="J43">
        <f t="shared" si="119"/>
        <v>79.378600000000006</v>
      </c>
      <c r="K43" s="4">
        <v>23</v>
      </c>
      <c r="L43" s="4">
        <v>0</v>
      </c>
      <c r="M43" s="1">
        <v>42916</v>
      </c>
      <c r="N43">
        <v>1540.36</v>
      </c>
      <c r="O43">
        <v>61.43</v>
      </c>
      <c r="P43">
        <v>35.869999999999997</v>
      </c>
      <c r="Q43">
        <v>13.24</v>
      </c>
      <c r="R43">
        <v>177.95</v>
      </c>
      <c r="S43">
        <v>36.17</v>
      </c>
      <c r="T43">
        <v>2.6913</v>
      </c>
      <c r="U43">
        <v>2000</v>
      </c>
      <c r="V43">
        <v>90</v>
      </c>
      <c r="W43">
        <v>70</v>
      </c>
      <c r="X43">
        <v>20</v>
      </c>
      <c r="Y43">
        <v>260</v>
      </c>
      <c r="Z43">
        <v>50</v>
      </c>
      <c r="AA43">
        <v>6</v>
      </c>
      <c r="AB43">
        <f t="shared" si="120"/>
        <v>1629.0360000000001</v>
      </c>
      <c r="AC43">
        <f t="shared" si="121"/>
        <v>61.088850000000001</v>
      </c>
      <c r="AD43">
        <f t="shared" si="122"/>
        <v>54.301200000000001</v>
      </c>
      <c r="AE43">
        <f t="shared" si="123"/>
        <v>16.29036</v>
      </c>
      <c r="AF43">
        <f t="shared" si="124"/>
        <v>203.62950000000001</v>
      </c>
      <c r="AG43">
        <f t="shared" si="125"/>
        <v>81.451800000000006</v>
      </c>
      <c r="AH43">
        <v>6</v>
      </c>
      <c r="AI43">
        <f t="shared" si="126"/>
        <v>94.556535276077383</v>
      </c>
      <c r="AJ43">
        <f t="shared" si="127"/>
        <v>100.55844888224283</v>
      </c>
      <c r="AK43">
        <f t="shared" si="128"/>
        <v>66.057472026400887</v>
      </c>
      <c r="AL43">
        <f t="shared" si="129"/>
        <v>81.275060833523639</v>
      </c>
      <c r="AM43">
        <f t="shared" si="130"/>
        <v>87.389106195320409</v>
      </c>
      <c r="AN43">
        <f t="shared" si="131"/>
        <v>44.406630669917668</v>
      </c>
      <c r="AO43">
        <f t="shared" si="132"/>
        <v>44.855000000000004</v>
      </c>
      <c r="AP43">
        <f t="shared" si="133"/>
        <v>77.018000000000001</v>
      </c>
      <c r="AQ43">
        <f t="shared" si="134"/>
        <v>68.25555555555556</v>
      </c>
      <c r="AR43">
        <f t="shared" si="135"/>
        <v>51.242857142857133</v>
      </c>
      <c r="AS43">
        <f t="shared" si="136"/>
        <v>66.2</v>
      </c>
      <c r="AT43">
        <f t="shared" si="137"/>
        <v>68.442307692307693</v>
      </c>
      <c r="AU43">
        <f t="shared" si="138"/>
        <v>72.34</v>
      </c>
      <c r="AV43">
        <f t="shared" si="139"/>
        <v>44.855000000000004</v>
      </c>
      <c r="AW43" s="4">
        <v>175</v>
      </c>
      <c r="AX43">
        <f t="shared" si="140"/>
        <v>174.97466399999999</v>
      </c>
      <c r="AY43">
        <f t="shared" si="141"/>
        <v>-2.5336000000000046E-2</v>
      </c>
    </row>
    <row r="44" spans="1:51" x14ac:dyDescent="0.25">
      <c r="A44" s="4">
        <v>17</v>
      </c>
      <c r="B44" s="4" t="s">
        <v>50</v>
      </c>
      <c r="C44">
        <v>5</v>
      </c>
      <c r="D44">
        <v>10</v>
      </c>
      <c r="E44">
        <f t="shared" si="116"/>
        <v>70</v>
      </c>
      <c r="F44">
        <f t="shared" si="117"/>
        <v>177.8</v>
      </c>
      <c r="G44">
        <v>12</v>
      </c>
      <c r="H44">
        <v>7</v>
      </c>
      <c r="I44">
        <f t="shared" si="118"/>
        <v>175</v>
      </c>
      <c r="J44">
        <f t="shared" si="119"/>
        <v>79.378600000000006</v>
      </c>
      <c r="K44" s="4">
        <v>23</v>
      </c>
      <c r="L44" s="4">
        <v>0</v>
      </c>
      <c r="M44" s="1">
        <v>42917</v>
      </c>
      <c r="N44">
        <v>1602.77</v>
      </c>
      <c r="O44">
        <v>89.41</v>
      </c>
      <c r="P44">
        <v>46.4</v>
      </c>
      <c r="Q44">
        <v>11.15</v>
      </c>
      <c r="R44">
        <v>163.55000000000001</v>
      </c>
      <c r="S44">
        <v>64.099999999999994</v>
      </c>
      <c r="T44">
        <v>2.0444</v>
      </c>
      <c r="U44">
        <v>2000</v>
      </c>
      <c r="V44">
        <v>90</v>
      </c>
      <c r="W44">
        <v>70</v>
      </c>
      <c r="X44">
        <v>20</v>
      </c>
      <c r="Y44">
        <v>260</v>
      </c>
      <c r="Z44">
        <v>50</v>
      </c>
      <c r="AA44">
        <v>6</v>
      </c>
      <c r="AB44">
        <f t="shared" si="120"/>
        <v>1629.0360000000001</v>
      </c>
      <c r="AC44">
        <f t="shared" si="121"/>
        <v>61.088850000000001</v>
      </c>
      <c r="AD44">
        <f t="shared" si="122"/>
        <v>54.301200000000001</v>
      </c>
      <c r="AE44">
        <f t="shared" si="123"/>
        <v>16.29036</v>
      </c>
      <c r="AF44">
        <f t="shared" si="124"/>
        <v>203.62950000000001</v>
      </c>
      <c r="AG44">
        <f t="shared" si="125"/>
        <v>81.451800000000006</v>
      </c>
      <c r="AH44">
        <v>6</v>
      </c>
      <c r="AI44">
        <f t="shared" si="126"/>
        <v>98.38763538681772</v>
      </c>
      <c r="AJ44">
        <f t="shared" si="127"/>
        <v>146.3605878977915</v>
      </c>
      <c r="AK44">
        <f t="shared" si="128"/>
        <v>85.449308670894936</v>
      </c>
      <c r="AL44">
        <f t="shared" si="129"/>
        <v>68.445387333367719</v>
      </c>
      <c r="AM44">
        <f t="shared" si="130"/>
        <v>80.317439270832566</v>
      </c>
      <c r="AN44">
        <f t="shared" si="131"/>
        <v>78.696848933970756</v>
      </c>
      <c r="AO44">
        <f t="shared" si="132"/>
        <v>34.073333333333331</v>
      </c>
      <c r="AP44">
        <f t="shared" si="133"/>
        <v>80.138500000000008</v>
      </c>
      <c r="AQ44">
        <f t="shared" si="134"/>
        <v>99.344444444444434</v>
      </c>
      <c r="AR44">
        <f t="shared" si="135"/>
        <v>66.285714285714278</v>
      </c>
      <c r="AS44">
        <f t="shared" si="136"/>
        <v>55.75</v>
      </c>
      <c r="AT44">
        <f t="shared" si="137"/>
        <v>62.903846153846153</v>
      </c>
      <c r="AU44">
        <f t="shared" si="138"/>
        <v>128.19999999999999</v>
      </c>
      <c r="AV44">
        <f t="shared" si="139"/>
        <v>34.073333333333331</v>
      </c>
      <c r="AW44" s="4">
        <v>175</v>
      </c>
      <c r="AX44">
        <f t="shared" si="140"/>
        <v>174.99249542857143</v>
      </c>
      <c r="AY44">
        <f t="shared" si="141"/>
        <v>-7.5045714285714498E-3</v>
      </c>
    </row>
    <row r="45" spans="1:51" x14ac:dyDescent="0.25">
      <c r="A45" s="4">
        <v>17</v>
      </c>
      <c r="B45" s="4" t="s">
        <v>50</v>
      </c>
      <c r="C45">
        <v>5</v>
      </c>
      <c r="D45">
        <v>10</v>
      </c>
      <c r="E45">
        <f t="shared" si="116"/>
        <v>70</v>
      </c>
      <c r="F45">
        <f t="shared" si="117"/>
        <v>177.8</v>
      </c>
      <c r="G45">
        <v>12</v>
      </c>
      <c r="H45">
        <v>7</v>
      </c>
      <c r="I45">
        <f t="shared" si="118"/>
        <v>175</v>
      </c>
      <c r="J45">
        <f t="shared" si="119"/>
        <v>79.378600000000006</v>
      </c>
      <c r="K45" s="4">
        <v>23</v>
      </c>
      <c r="L45" s="4">
        <v>0</v>
      </c>
      <c r="M45" s="1">
        <v>42918</v>
      </c>
      <c r="N45">
        <v>1362.65</v>
      </c>
      <c r="O45">
        <v>55.28</v>
      </c>
      <c r="P45">
        <v>44.34</v>
      </c>
      <c r="Q45">
        <v>11.5</v>
      </c>
      <c r="R45">
        <v>123.44</v>
      </c>
      <c r="S45">
        <v>48.81</v>
      </c>
      <c r="T45">
        <v>3.4441999999999999</v>
      </c>
      <c r="U45">
        <v>2000</v>
      </c>
      <c r="V45">
        <v>90</v>
      </c>
      <c r="W45">
        <v>70</v>
      </c>
      <c r="X45">
        <v>20</v>
      </c>
      <c r="Y45">
        <v>260</v>
      </c>
      <c r="Z45">
        <v>50</v>
      </c>
      <c r="AA45">
        <v>6</v>
      </c>
      <c r="AB45">
        <f t="shared" si="120"/>
        <v>1629.0360000000001</v>
      </c>
      <c r="AC45">
        <f t="shared" si="121"/>
        <v>61.088850000000001</v>
      </c>
      <c r="AD45">
        <f t="shared" si="122"/>
        <v>54.301200000000001</v>
      </c>
      <c r="AE45">
        <f t="shared" si="123"/>
        <v>16.29036</v>
      </c>
      <c r="AF45">
        <f t="shared" si="124"/>
        <v>203.62950000000001</v>
      </c>
      <c r="AG45">
        <f t="shared" si="125"/>
        <v>81.451800000000006</v>
      </c>
      <c r="AH45">
        <v>6</v>
      </c>
      <c r="AI45">
        <f t="shared" si="126"/>
        <v>83.647629641088344</v>
      </c>
      <c r="AJ45">
        <f t="shared" si="127"/>
        <v>90.491145274464984</v>
      </c>
      <c r="AK45">
        <f t="shared" si="128"/>
        <v>81.655654018695728</v>
      </c>
      <c r="AL45">
        <f t="shared" si="129"/>
        <v>70.593897249661765</v>
      </c>
      <c r="AM45">
        <f t="shared" si="130"/>
        <v>60.619900358248678</v>
      </c>
      <c r="AN45">
        <f t="shared" si="131"/>
        <v>59.925010865321568</v>
      </c>
      <c r="AO45">
        <f t="shared" si="132"/>
        <v>57.403333333333329</v>
      </c>
      <c r="AP45">
        <f t="shared" si="133"/>
        <v>68.132500000000007</v>
      </c>
      <c r="AQ45">
        <f t="shared" si="134"/>
        <v>61.422222222222224</v>
      </c>
      <c r="AR45">
        <f t="shared" si="135"/>
        <v>63.342857142857142</v>
      </c>
      <c r="AS45">
        <f t="shared" si="136"/>
        <v>57.499999999999993</v>
      </c>
      <c r="AT45">
        <f t="shared" si="137"/>
        <v>47.476923076923079</v>
      </c>
      <c r="AU45">
        <f t="shared" si="138"/>
        <v>97.62</v>
      </c>
      <c r="AV45">
        <f t="shared" si="139"/>
        <v>57.403333333333329</v>
      </c>
      <c r="AW45" s="4">
        <v>175</v>
      </c>
      <c r="AX45">
        <f t="shared" si="140"/>
        <v>174.92388971428571</v>
      </c>
      <c r="AY45">
        <f t="shared" si="141"/>
        <v>-7.61102857142857E-2</v>
      </c>
    </row>
    <row r="46" spans="1:51" x14ac:dyDescent="0.25">
      <c r="A46" s="4">
        <v>17</v>
      </c>
      <c r="B46" s="4" t="s">
        <v>50</v>
      </c>
      <c r="C46">
        <v>5</v>
      </c>
      <c r="D46">
        <v>10</v>
      </c>
      <c r="E46">
        <f t="shared" si="116"/>
        <v>70</v>
      </c>
      <c r="F46">
        <f t="shared" si="117"/>
        <v>177.8</v>
      </c>
      <c r="G46">
        <v>12</v>
      </c>
      <c r="H46">
        <v>7</v>
      </c>
      <c r="I46">
        <f t="shared" si="118"/>
        <v>175</v>
      </c>
      <c r="J46">
        <f t="shared" si="119"/>
        <v>79.378600000000006</v>
      </c>
      <c r="K46" s="4">
        <v>23</v>
      </c>
      <c r="L46" s="4">
        <v>0</v>
      </c>
      <c r="M46" s="1">
        <v>42919</v>
      </c>
      <c r="N46">
        <v>1604.77</v>
      </c>
      <c r="O46">
        <v>45.93</v>
      </c>
      <c r="P46">
        <v>62.07</v>
      </c>
      <c r="Q46">
        <v>13.04</v>
      </c>
      <c r="R46">
        <v>194.38</v>
      </c>
      <c r="S46">
        <v>78.989999999999995</v>
      </c>
      <c r="T46">
        <v>5.3482000000000003</v>
      </c>
      <c r="U46">
        <v>2000</v>
      </c>
      <c r="V46">
        <v>90</v>
      </c>
      <c r="W46">
        <v>70</v>
      </c>
      <c r="X46">
        <v>20</v>
      </c>
      <c r="Y46">
        <v>260</v>
      </c>
      <c r="Z46">
        <v>50</v>
      </c>
      <c r="AA46">
        <v>6</v>
      </c>
      <c r="AB46">
        <f>(10*J46) + (6.25*F46) - (5 *K46) + (L46*166) - 161</f>
        <v>1629.0360000000001</v>
      </c>
      <c r="AC46">
        <f t="shared" si="121"/>
        <v>61.088850000000001</v>
      </c>
      <c r="AD46">
        <f t="shared" si="122"/>
        <v>54.301200000000001</v>
      </c>
      <c r="AE46">
        <f t="shared" si="123"/>
        <v>16.29036</v>
      </c>
      <c r="AF46">
        <f t="shared" si="124"/>
        <v>203.62950000000001</v>
      </c>
      <c r="AG46">
        <f t="shared" si="125"/>
        <v>81.451800000000006</v>
      </c>
      <c r="AH46">
        <v>6</v>
      </c>
      <c r="AI46">
        <f t="shared" si="126"/>
        <v>98.510407382034529</v>
      </c>
      <c r="AJ46">
        <f t="shared" si="127"/>
        <v>75.185569870770195</v>
      </c>
      <c r="AK46">
        <f t="shared" si="128"/>
        <v>114.30686614660451</v>
      </c>
      <c r="AL46">
        <f t="shared" si="129"/>
        <v>80.047340881355595</v>
      </c>
      <c r="AM46">
        <f t="shared" si="130"/>
        <v>95.457681720968708</v>
      </c>
      <c r="AN46">
        <f t="shared" si="131"/>
        <v>96.977599021752724</v>
      </c>
      <c r="AO46">
        <f t="shared" si="132"/>
        <v>89.13666666666667</v>
      </c>
      <c r="AP46">
        <f t="shared" si="133"/>
        <v>80.238500000000002</v>
      </c>
      <c r="AQ46">
        <f t="shared" si="134"/>
        <v>51.033333333333331</v>
      </c>
      <c r="AR46">
        <f t="shared" si="135"/>
        <v>88.671428571428564</v>
      </c>
      <c r="AS46">
        <f t="shared" si="136"/>
        <v>65.199999999999989</v>
      </c>
      <c r="AT46">
        <f t="shared" si="137"/>
        <v>74.761538461538464</v>
      </c>
      <c r="AU46">
        <f t="shared" si="138"/>
        <v>157.97999999999999</v>
      </c>
      <c r="AV46">
        <f t="shared" si="139"/>
        <v>89.13666666666667</v>
      </c>
      <c r="AW46" s="4">
        <v>175</v>
      </c>
      <c r="AX46">
        <f t="shared" si="140"/>
        <v>174.99306685714285</v>
      </c>
      <c r="AY46">
        <f t="shared" si="141"/>
        <v>-6.933142857142879E-3</v>
      </c>
    </row>
    <row r="47" spans="1:51" x14ac:dyDescent="0.25">
      <c r="A47" s="4"/>
    </row>
  </sheetData>
  <sortState ref="B3:BB14">
    <sortCondition ref="M3:M14"/>
  </sortState>
  <mergeCells count="8">
    <mergeCell ref="AP1:AV1"/>
    <mergeCell ref="U1:AA1"/>
    <mergeCell ref="C1:F1"/>
    <mergeCell ref="G1:J1"/>
    <mergeCell ref="N1:T1"/>
    <mergeCell ref="K1:M1"/>
    <mergeCell ref="AB1:AH1"/>
    <mergeCell ref="AI1:AO1"/>
  </mergeCells>
  <conditionalFormatting sqref="AI4:AO9 AI47:AO1048576 AI13:AO14">
    <cfRule type="cellIs" dxfId="15" priority="28" operator="greaterThan">
      <formula>100</formula>
    </cfRule>
  </conditionalFormatting>
  <conditionalFormatting sqref="AI4:AO9 AI47:AO1048576 AI13:AO14">
    <cfRule type="cellIs" dxfId="14" priority="27" operator="between">
      <formula>0.1</formula>
      <formula>100</formula>
    </cfRule>
  </conditionalFormatting>
  <conditionalFormatting sqref="AI15:AO15">
    <cfRule type="cellIs" dxfId="13" priority="26" operator="greaterThan">
      <formula>100</formula>
    </cfRule>
  </conditionalFormatting>
  <conditionalFormatting sqref="AI15:AO15">
    <cfRule type="cellIs" dxfId="12" priority="25" operator="between">
      <formula>0.1</formula>
      <formula>100</formula>
    </cfRule>
  </conditionalFormatting>
  <conditionalFormatting sqref="AI16:AO16">
    <cfRule type="cellIs" dxfId="11" priority="24" operator="greaterThan">
      <formula>100</formula>
    </cfRule>
  </conditionalFormatting>
  <conditionalFormatting sqref="AI16:AO16">
    <cfRule type="cellIs" dxfId="10" priority="23" operator="between">
      <formula>0.1</formula>
      <formula>100</formula>
    </cfRule>
  </conditionalFormatting>
  <conditionalFormatting sqref="AI17:AO17">
    <cfRule type="cellIs" dxfId="9" priority="22" operator="greaterThan">
      <formula>100</formula>
    </cfRule>
  </conditionalFormatting>
  <conditionalFormatting sqref="AI17:AO17">
    <cfRule type="cellIs" dxfId="8" priority="21" operator="between">
      <formula>0.1</formula>
      <formula>100</formula>
    </cfRule>
  </conditionalFormatting>
  <conditionalFormatting sqref="AI18:AO18">
    <cfRule type="cellIs" dxfId="7" priority="20" operator="greaterThan">
      <formula>100</formula>
    </cfRule>
  </conditionalFormatting>
  <conditionalFormatting sqref="AI18:AO18">
    <cfRule type="cellIs" dxfId="6" priority="19" operator="between">
      <formula>0.1</formula>
      <formula>100</formula>
    </cfRule>
  </conditionalFormatting>
  <conditionalFormatting sqref="AI19:AO46">
    <cfRule type="cellIs" dxfId="5" priority="18" operator="greaterThan">
      <formula>100</formula>
    </cfRule>
  </conditionalFormatting>
  <conditionalFormatting sqref="AI19:AO46">
    <cfRule type="cellIs" dxfId="4" priority="17" operator="between">
      <formula>0.1</formula>
      <formula>100</formula>
    </cfRule>
  </conditionalFormatting>
  <conditionalFormatting sqref="AI10:AO12">
    <cfRule type="cellIs" dxfId="3" priority="16" operator="greaterThan">
      <formula>100</formula>
    </cfRule>
  </conditionalFormatting>
  <conditionalFormatting sqref="AI10:AO12">
    <cfRule type="cellIs" dxfId="2" priority="15" operator="between">
      <formula>0.1</formula>
      <formula>100</formula>
    </cfRule>
  </conditionalFormatting>
  <conditionalFormatting sqref="AP47:AV1048576">
    <cfRule type="cellIs" dxfId="1" priority="14" operator="greaterThan">
      <formula>100</formula>
    </cfRule>
  </conditionalFormatting>
  <conditionalFormatting sqref="AP47:AV1048576">
    <cfRule type="cellIs" dxfId="0" priority="13" operator="between">
      <formula>0.1</formula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2017-07-03T13:20:50Z</dcterms:created>
  <dcterms:modified xsi:type="dcterms:W3CDTF">2017-07-06T15:23:23Z</dcterms:modified>
</cp:coreProperties>
</file>