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315" windowWidth="8595" windowHeight="7755" activeTab="4"/>
  </bookViews>
  <sheets>
    <sheet name="DAFTAR KEBUTUHAN" sheetId="1" r:id="rId1"/>
    <sheet name="PEMBAYARAN" sheetId="3" r:id="rId2"/>
    <sheet name="REKAP PEMBAYARAN" sheetId="6" r:id="rId3"/>
    <sheet name="PAYMENT PLAN" sheetId="7" r:id="rId4"/>
    <sheet name="PAYMENT PLAN JULI" sheetId="8" r:id="rId5"/>
  </sheets>
  <calcPr calcId="144525"/>
  <pivotCaches>
    <pivotCache cacheId="3" r:id="rId6"/>
  </pivotCaches>
</workbook>
</file>

<file path=xl/calcChain.xml><?xml version="1.0" encoding="utf-8"?>
<calcChain xmlns="http://schemas.openxmlformats.org/spreadsheetml/2006/main">
  <c r="C24" i="8" l="1"/>
  <c r="B24" i="8"/>
  <c r="C26" i="7"/>
  <c r="G39" i="1" l="1"/>
  <c r="C55" i="1" l="1"/>
  <c r="B49" i="1"/>
  <c r="G38" i="1"/>
  <c r="D38" i="1"/>
  <c r="D32" i="6"/>
  <c r="D33" i="6"/>
  <c r="D34" i="6"/>
  <c r="D31" i="6"/>
  <c r="D36" i="1" l="1"/>
  <c r="G36" i="1"/>
  <c r="D40" i="1" l="1"/>
  <c r="G28" i="1"/>
  <c r="D28" i="1"/>
  <c r="D7" i="6"/>
  <c r="D13" i="6"/>
  <c r="D14" i="6"/>
  <c r="D17" i="6"/>
  <c r="D36" i="6" l="1"/>
  <c r="G48" i="1"/>
  <c r="D17" i="1" l="1"/>
  <c r="G47" i="1"/>
  <c r="D44" i="1" l="1"/>
  <c r="G46" i="1" l="1"/>
  <c r="D46" i="1"/>
  <c r="G24" i="1" l="1"/>
  <c r="D24" i="1"/>
  <c r="D23" i="1"/>
  <c r="G45" i="1" l="1"/>
  <c r="G27" i="1"/>
  <c r="G29" i="1"/>
  <c r="G30" i="1"/>
  <c r="G31" i="1"/>
  <c r="G32" i="1"/>
  <c r="G33" i="1"/>
  <c r="G34" i="1"/>
  <c r="G35" i="1"/>
  <c r="G37" i="1"/>
  <c r="G40" i="1"/>
  <c r="G41" i="1"/>
  <c r="G42" i="1"/>
  <c r="G43" i="1"/>
  <c r="G44" i="1"/>
  <c r="D35" i="1"/>
  <c r="D34" i="1"/>
  <c r="D33" i="1"/>
  <c r="D31" i="1"/>
  <c r="D30" i="1"/>
  <c r="G6" i="1"/>
  <c r="D6" i="1" l="1"/>
  <c r="D45" i="1"/>
  <c r="D18" i="1" l="1"/>
  <c r="D19" i="1"/>
  <c r="D20" i="1"/>
  <c r="D21" i="1"/>
  <c r="D22" i="1"/>
  <c r="D25" i="1"/>
  <c r="D26" i="1"/>
  <c r="D27" i="1"/>
  <c r="D29" i="1"/>
  <c r="D32" i="1"/>
  <c r="D37" i="1"/>
  <c r="D39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G3" i="1" l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<sst xmlns="http://schemas.openxmlformats.org/spreadsheetml/2006/main" count="438" uniqueCount="220">
  <si>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</si>
  <si>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</si>
  <si>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</si>
  <si>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</si>
  <si>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</si>
  <si>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</si>
  <si>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</si>
  <si>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</si>
  <si>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</si>
  <si>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</si>
  <si>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</si>
  <si>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</si>
  <si>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</si>
  <si>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</si>
  <si>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</si>
  <si>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</si>
  <si>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</si>
  <si>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</si>
  <si>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</si>
  <si>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</si>
  <si>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</si>
  <si>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</si>
  <si>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</si>
  <si>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</si>
  <si>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TOTAL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</si>
  <si>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</si>
  <si>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</si>
  <si>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</si>
  <si>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</si>
  <si>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</si>
  <si>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</si>
  <si>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</si>
  <si>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</si>
  <si>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</si>
  <si>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</si>
  <si>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</si>
  <si>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</si>
  <si>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</si>
  <si>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</si>
  <si>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</si>
  <si>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</si>
  <si>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</si>
  <si>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</si>
  <si>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</si>
  <si>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</si>
  <si>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</si>
  <si>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</si>
  <si>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</si>
  <si>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</si>
  <si>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</si>
  <si>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</si>
  <si>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</si>
  <si>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</si>
  <si>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</si>
  <si>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</si>
  <si>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</si>
  <si>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</si>
  <si>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</si>
  <si>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</si>
  <si>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</si>
  <si>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</si>
  <si>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</si>
  <si>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</si>
  <si>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</si>
  <si>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</si>
  <si>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</si>
  <si>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</si>
  <si>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</si>
  <si>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</si>
  <si>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</si>
  <si>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</si>
  <si>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</si>
  <si>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</si>
  <si>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</si>
  <si>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</si>
  <si>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</si>
  <si>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</si>
  <si>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</si>
  <si>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</si>
  <si>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</si>
  <si>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</si>
  <si>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</si>
  <si>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</si>
  <si>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</si>
  <si>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</si>
  <si>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</si>
  <si>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</si>
  <si>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</si>
  <si>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</si>
  <si>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</si>
  <si>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</si>
  <si>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</si>
  <si>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</si>
  <si>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</si>
  <si>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</si>
  <si>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</si>
  <si>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</si>
  <si>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</si>
  <si>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</si>
  <si>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</si>
  <si>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</si>
  <si>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</si>
  <si>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</si>
  <si>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</si>
  <si>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</si>
  <si>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</si>
  <si>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</si>
  <si>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</si>
  <si>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</si>
  <si>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</si>
  <si>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</si>
  <si>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</si>
  <si>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</si>
  <si>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</si>
  <si>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</si>
  <si>
    <t>VENDOR</t>
  </si>
  <si>
    <t>Wong Art</t>
  </si>
  <si>
    <t>Koh Bastian</t>
  </si>
  <si>
    <t>Laura Salon</t>
  </si>
  <si>
    <t>Hotel Santika</t>
  </si>
  <si>
    <t>Ketty</t>
  </si>
  <si>
    <t>D'lila</t>
  </si>
  <si>
    <t>Miaunha</t>
  </si>
  <si>
    <t>Fams Wo</t>
  </si>
  <si>
    <t>Rustic Indonesia</t>
  </si>
  <si>
    <t>Semarang Leather Souvenir</t>
  </si>
  <si>
    <t>Ogie</t>
  </si>
  <si>
    <t>Infinity Entertainment</t>
  </si>
  <si>
    <t>Qayla Jewellery</t>
  </si>
  <si>
    <t>Gereja</t>
  </si>
  <si>
    <t>Capil</t>
  </si>
  <si>
    <t>Niumich</t>
  </si>
  <si>
    <t>Hotel</t>
  </si>
  <si>
    <t>Cendana</t>
  </si>
  <si>
    <t>Prewedding</t>
  </si>
  <si>
    <t>Lyonly</t>
  </si>
  <si>
    <t>Outfit Groom</t>
  </si>
  <si>
    <t>Outfit Bride</t>
  </si>
  <si>
    <t>Row Labels</t>
  </si>
  <si>
    <t>Grand Total</t>
  </si>
  <si>
    <t>Sum of NOMINAL</t>
  </si>
  <si>
    <t>(blank)</t>
  </si>
  <si>
    <t>lemuela printing</t>
  </si>
  <si>
    <t>DASI</t>
  </si>
  <si>
    <t>ACC BEE</t>
  </si>
  <si>
    <t>ACC BEE VNC</t>
  </si>
  <si>
    <t>sepatu item</t>
  </si>
  <si>
    <t>Tali sepatu karet</t>
  </si>
  <si>
    <t>Sabuk</t>
  </si>
  <si>
    <t>Verse Suite</t>
  </si>
  <si>
    <t>Verse Superior</t>
  </si>
  <si>
    <t>Topi</t>
  </si>
  <si>
    <t>Pulpen Unyu</t>
  </si>
  <si>
    <t>Ci Denty</t>
  </si>
  <si>
    <t>Jas + Celana Item</t>
  </si>
  <si>
    <t>Boneka</t>
  </si>
  <si>
    <t>Hadiah</t>
  </si>
  <si>
    <t>akomodasi prewedding</t>
  </si>
  <si>
    <t>Dekorasi Gereja</t>
  </si>
  <si>
    <t>DP Empal Rizqy</t>
  </si>
  <si>
    <t>Empal Gentong</t>
  </si>
  <si>
    <t>Mote &amp; Payet</t>
  </si>
  <si>
    <t>KOBAYASHI</t>
  </si>
  <si>
    <t>DP Konsumsi Gereja</t>
  </si>
  <si>
    <t>Konsumsi Gereja</t>
  </si>
  <si>
    <t>krupuk soun</t>
  </si>
  <si>
    <t>Jumlah</t>
  </si>
  <si>
    <t>Kekurangan</t>
  </si>
  <si>
    <t>Bunga dekor</t>
  </si>
  <si>
    <t>Cetak foto wedding galeri</t>
  </si>
  <si>
    <t>Lemuel</t>
  </si>
  <si>
    <t>balon</t>
  </si>
  <si>
    <t>Jade Bubble</t>
  </si>
  <si>
    <t>INFINITY LUNAS</t>
  </si>
  <si>
    <t>OGI LUNAS</t>
  </si>
  <si>
    <t>cake bagi</t>
  </si>
  <si>
    <t>Kobayashi</t>
  </si>
  <si>
    <t>Krupuk Soun</t>
  </si>
  <si>
    <t>angpao</t>
  </si>
  <si>
    <t>LUNAS THX MISTER ALADIN</t>
  </si>
  <si>
    <t>Tiket kereta berangkat dokumentasi</t>
  </si>
  <si>
    <t>Transport Koh Bastian</t>
  </si>
  <si>
    <t>mote sepatu</t>
  </si>
  <si>
    <t>Tiket kereta pulang dokumentasi</t>
  </si>
  <si>
    <t>LUNAS THX BLI2</t>
  </si>
  <si>
    <t>Veil</t>
  </si>
  <si>
    <t>Sepatu Ittaherl (Lagi)</t>
  </si>
  <si>
    <t>Keterangan</t>
  </si>
  <si>
    <t>Tanggal</t>
  </si>
  <si>
    <t>duit skrg</t>
  </si>
  <si>
    <t>shopback</t>
  </si>
  <si>
    <t>santika</t>
  </si>
  <si>
    <t>dokumentasi</t>
  </si>
  <si>
    <t>laura salon</t>
  </si>
  <si>
    <t>niumich</t>
  </si>
  <si>
    <t>empal</t>
  </si>
  <si>
    <t>konsumsi gereja</t>
  </si>
  <si>
    <t>lemuel</t>
  </si>
  <si>
    <t>jade</t>
  </si>
  <si>
    <t>kobayashi</t>
  </si>
  <si>
    <t>perpanjang mobil</t>
  </si>
  <si>
    <t>cicilan mbl</t>
  </si>
  <si>
    <t>Total</t>
  </si>
  <si>
    <t>TOTAL HARGA</t>
  </si>
  <si>
    <t>DP/MAU DIBAYAR</t>
  </si>
  <si>
    <t>KURANG 1.500.000</t>
  </si>
  <si>
    <t>softlens (LAGI)</t>
  </si>
  <si>
    <t>DONE</t>
  </si>
  <si>
    <t>komisi lian</t>
  </si>
  <si>
    <t>ptda ocil</t>
  </si>
  <si>
    <t>DUIT SEKARANG</t>
  </si>
  <si>
    <t>H+2</t>
  </si>
  <si>
    <t>sebelom hari H</t>
  </si>
  <si>
    <t>Sesudah jadi filenya</t>
  </si>
  <si>
    <t>Sebelom hari H</t>
  </si>
  <si>
    <t>Hari H</t>
  </si>
  <si>
    <t>SANTIKA PAYMENT 3</t>
  </si>
  <si>
    <t>Streamer</t>
  </si>
  <si>
    <t>Jam Tangan</t>
  </si>
  <si>
    <t>LEMUEL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</si>
</sst>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  <numFmt numFmtId="166" formatCode="[$-421]dd\ mmmm\ yyyy;@"/>
    <numFmt numFmtId="167" formatCode="[$-809]dd\ mmmm\ yyyy;@"/>
    <numFmt numFmtId="168" formatCode="_([$Rp-421]* #,##0_);_([$Rp-421]* \(#,##0\);_([$Rp-421]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4" fontId="0" fillId="0" borderId="0" xfId="0" applyNumberFormat="1"/>
    <xf numFmtId="0" fontId="2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3" fillId="2" borderId="0" xfId="0" applyFont="1" applyFill="1"/>
    <xf numFmtId="0" fontId="4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5" fillId="0" borderId="0" xfId="0" applyNumberFormat="1" applyFont="1"/>
    <xf numFmtId="165" fontId="0" fillId="0" borderId="0" xfId="0" applyNumberFormat="1"/>
    <xf numFmtId="44" fontId="4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5" borderId="0" xfId="0" applyFill="1"/>
    <xf numFmtId="164" fontId="0" fillId="5" borderId="0" xfId="0" applyNumberFormat="1" applyFill="1"/>
    <xf numFmtId="42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6" fontId="0" fillId="0" borderId="0" xfId="0" applyNumberFormat="1"/>
    <xf numFmtId="0" fontId="4" fillId="6" borderId="0" xfId="0" applyFont="1" applyFill="1"/>
    <xf numFmtId="42" fontId="0" fillId="7" borderId="0" xfId="0" applyNumberFormat="1" applyFill="1"/>
    <xf numFmtId="0" fontId="0" fillId="4" borderId="0" xfId="0" applyFill="1" applyAlignment="1">
      <alignment horizontal="left"/>
    </xf>
    <xf numFmtId="165" fontId="0" fillId="4" borderId="0" xfId="0" applyNumberFormat="1" applyFill="1"/>
    <xf numFmtId="42" fontId="0" fillId="4" borderId="0" xfId="0" applyNumberFormat="1" applyFill="1"/>
    <xf numFmtId="0" fontId="0" fillId="3" borderId="0" xfId="0" applyFill="1" applyAlignment="1">
      <alignment horizontal="left"/>
    </xf>
    <xf numFmtId="165" fontId="0" fillId="3" borderId="0" xfId="0" applyNumberFormat="1" applyFill="1"/>
    <xf numFmtId="42" fontId="0" fillId="3" borderId="0" xfId="0" applyNumberFormat="1" applyFill="1"/>
    <xf numFmtId="0" fontId="4" fillId="2" borderId="0" xfId="0" applyFont="1" applyFill="1"/>
    <xf numFmtId="167" fontId="0" fillId="0" borderId="0" xfId="0" applyNumberFormat="1"/>
    <xf numFmtId="168" fontId="0" fillId="0" borderId="0" xfId="0" applyNumberFormat="1"/>
    <xf numFmtId="167" fontId="0" fillId="3" borderId="0" xfId="0" applyNumberFormat="1" applyFill="1"/>
    <xf numFmtId="168" fontId="0" fillId="3" borderId="0" xfId="0" applyNumberFormat="1" applyFill="1"/>
    <xf numFmtId="0" fontId="0" fillId="0" borderId="0" xfId="0" applyFill="1"/>
    <xf numFmtId="168" fontId="0" fillId="0" borderId="0" xfId="0" applyNumberFormat="1" applyFill="1"/>
    <xf numFmtId="42" fontId="0" fillId="0" borderId="0" xfId="0" applyNumberFormat="1" applyFill="1"/>
  </cellXfs>
  <cellStyles count="1">
    <cellStyle name="Normal" xfId="0" builtinId="0"/>
  </cellStyles>
  <dxfs count="9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165" formatCode="_([$Rp-421]* #,##0.00_);_([$Rp-421]* \(#,##0.00\);_([$Rp-421]* &quot;-&quot;??_);_(@_)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65" formatCode="_([$Rp-421]* #,##0.00_);_([$Rp-421]* \(#,##0.00\);_([$Rp-421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 Chen" refreshedDate="43681.411939004633" createdVersion="5" refreshedVersion="4" minRefreshableVersion="3" recordCount="99">
  <cacheSource type="worksheet">
    <worksheetSource ref="C1:E100" sheet="PEMBAYARAN"/>
  </cacheSource>
  <cacheFields count="3">
    <cacheField name="NOMINAL" numFmtId="42">
      <sharedItems containsString="0" containsBlank="1" containsNumber="1" containsInteger="1" minValue="0" maxValue="22050000"/>
    </cacheField>
    <cacheField name="STATUS" numFmtId="0">
      <sharedItems containsBlank="1"/>
    </cacheField>
    <cacheField name="VENDOR" numFmtId="0">
      <sharedItems containsBlank="1" count="32">
        <s v="Wong Art"/>
        <s v="Koh Bastian"/>
        <s v="Laura Salon"/>
        <s v="Hotel Santika"/>
        <s v="Ketty"/>
        <s v="D'lila"/>
        <s v="Prewedding"/>
        <s v="Miaunha"/>
        <s v="Gereja"/>
        <s v="Fams Wo"/>
        <s v="Rustic Indonesia"/>
        <s v="Semarang Leather Souvenir"/>
        <s v="Outfit Groom"/>
        <s v="Outfit Bride"/>
        <s v="Ogie"/>
        <s v="Infinity Entertainment"/>
        <s v="Qayla Jewellery"/>
        <s v="Capil"/>
        <s v="Niumich"/>
        <s v="Hotel"/>
        <s v="Cendana"/>
        <s v="Lyonly"/>
        <s v="Hadiah"/>
        <s v="Empal Gentong"/>
        <s v="Konsumsi Gereja"/>
        <s v="Transport Koh Bastian"/>
        <s v="Lemuel"/>
        <s v="Jade Bubble"/>
        <s v="Kobayashi"/>
        <s v="Krupuk Soun"/>
        <s v="angpa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2000000"/>
    <s v="LUNAS"/>
    <x v="0"/>
  </r>
  <r>
    <n v="1000000"/>
    <s v="DP"/>
    <x v="1"/>
  </r>
  <r>
    <n v="1000000"/>
    <s v="DP"/>
    <x v="2"/>
  </r>
  <r>
    <n v="5000000"/>
    <s v="DP"/>
    <x v="3"/>
  </r>
  <r>
    <n v="250000"/>
    <s v="DP"/>
    <x v="4"/>
  </r>
  <r>
    <n v="1551700"/>
    <s v="CC"/>
    <x v="5"/>
  </r>
  <r>
    <n v="1277600"/>
    <s v="OVO + CC"/>
    <x v="6"/>
  </r>
  <r>
    <n v="438000"/>
    <s v="SHOPEE"/>
    <x v="7"/>
  </r>
  <r>
    <n v="128250"/>
    <s v="HARBOLNAS LAZADA"/>
    <x v="8"/>
  </r>
  <r>
    <n v="1000000"/>
    <s v="PROGRAM CI VE"/>
    <x v="9"/>
  </r>
  <r>
    <n v="300000"/>
    <s v="LUNAS"/>
    <x v="10"/>
  </r>
  <r>
    <n v="130000"/>
    <s v="LUNAS"/>
    <x v="10"/>
  </r>
  <r>
    <n v="775000"/>
    <s v="DP"/>
    <x v="11"/>
  </r>
  <r>
    <n v="224000"/>
    <s v="LUNAS"/>
    <x v="5"/>
  </r>
  <r>
    <n v="285000"/>
    <s v="LUNAS"/>
    <x v="8"/>
  </r>
  <r>
    <n v="824950"/>
    <s v="LUNAS"/>
    <x v="12"/>
  </r>
  <r>
    <n v="259900"/>
    <s v="LUNAS"/>
    <x v="12"/>
  </r>
  <r>
    <n v="100000"/>
    <s v="LUNAS"/>
    <x v="13"/>
  </r>
  <r>
    <n v="559930"/>
    <s v="LUNAS, THANKS CI VY KASPRO &amp; OVO"/>
    <x v="12"/>
  </r>
  <r>
    <n v="500000"/>
    <s v="THANKS CI VY KASPRO &amp; OVO"/>
    <x v="14"/>
  </r>
  <r>
    <n v="33900"/>
    <s v="LUNAS, THANKS CI VY KASPRO &amp; OVO"/>
    <x v="12"/>
  </r>
  <r>
    <n v="157000"/>
    <s v="LUNAS"/>
    <x v="5"/>
  </r>
  <r>
    <n v="500000"/>
    <s v="DP"/>
    <x v="15"/>
  </r>
  <r>
    <n v="50000"/>
    <m/>
    <x v="5"/>
  </r>
  <r>
    <n v="5000000"/>
    <s v="THANKS CI VE"/>
    <x v="16"/>
  </r>
  <r>
    <n v="350000"/>
    <s v="LUNAS"/>
    <x v="8"/>
  </r>
  <r>
    <n v="39000"/>
    <s v="DUTA"/>
    <x v="17"/>
  </r>
  <r>
    <n v="16250000"/>
    <s v="PAYMENT 2"/>
    <x v="3"/>
  </r>
  <r>
    <n v="2500000"/>
    <s v="DP"/>
    <x v="2"/>
  </r>
  <r>
    <n v="848000"/>
    <m/>
    <x v="16"/>
  </r>
  <r>
    <n v="1500000"/>
    <m/>
    <x v="11"/>
  </r>
  <r>
    <n v="600000"/>
    <m/>
    <x v="6"/>
  </r>
  <r>
    <n v="2000000"/>
    <s v="DP"/>
    <x v="18"/>
  </r>
  <r>
    <n v="146750"/>
    <m/>
    <x v="7"/>
  </r>
  <r>
    <n v="127500"/>
    <m/>
    <x v="13"/>
  </r>
  <r>
    <n v="224250"/>
    <m/>
    <x v="13"/>
  </r>
  <r>
    <n v="550440"/>
    <s v="SMILE HOTEL VIA REDDOORZ"/>
    <x v="19"/>
  </r>
  <r>
    <n v="750000"/>
    <m/>
    <x v="4"/>
  </r>
  <r>
    <n v="32000"/>
    <s v="CENDANA"/>
    <x v="20"/>
  </r>
  <r>
    <n v="449000"/>
    <m/>
    <x v="13"/>
  </r>
  <r>
    <n v="80000"/>
    <s v="TOPED OVOPOINT"/>
    <x v="10"/>
  </r>
  <r>
    <n v="1000000"/>
    <s v="INTAN"/>
    <x v="21"/>
  </r>
  <r>
    <n v="54500"/>
    <m/>
    <x v="20"/>
  </r>
  <r>
    <n v="1500000"/>
    <s v="LUNAS"/>
    <x v="14"/>
  </r>
  <r>
    <n v="2500000"/>
    <s v="LUNAS"/>
    <x v="15"/>
  </r>
  <r>
    <n v="500000"/>
    <s v="LUNAS"/>
    <x v="8"/>
  </r>
  <r>
    <n v="669500"/>
    <s v="LUNAS"/>
    <x v="12"/>
  </r>
  <r>
    <n v="85000"/>
    <s v="LUNAS"/>
    <x v="13"/>
  </r>
  <r>
    <n v="245000"/>
    <s v="LUNAS"/>
    <x v="13"/>
  </r>
  <r>
    <n v="270000"/>
    <s v="LUNAS"/>
    <x v="12"/>
  </r>
  <r>
    <n v="138000"/>
    <s v="LUNAS"/>
    <x v="12"/>
  </r>
  <r>
    <n v="158000"/>
    <s v="LUNAS"/>
    <x v="12"/>
  </r>
  <r>
    <n v="481950"/>
    <s v="LUNAS"/>
    <x v="19"/>
  </r>
  <r>
    <n v="713592"/>
    <s v="LUNAS"/>
    <x v="19"/>
  </r>
  <r>
    <n v="45000"/>
    <s v="LUNAS"/>
    <x v="13"/>
  </r>
  <r>
    <n v="24000"/>
    <s v="LUNAS"/>
    <x v="18"/>
  </r>
  <r>
    <n v="726920"/>
    <s v="LUNAS"/>
    <x v="12"/>
  </r>
  <r>
    <n v="1500000"/>
    <s v="LUNAS"/>
    <x v="21"/>
  </r>
  <r>
    <n v="717000"/>
    <s v="LUNAS"/>
    <x v="19"/>
  </r>
  <r>
    <n v="130000"/>
    <s v="LUNAS"/>
    <x v="22"/>
  </r>
  <r>
    <n v="2400000"/>
    <s v="LUNAS"/>
    <x v="6"/>
  </r>
  <r>
    <n v="500000"/>
    <s v="LUNAS"/>
    <x v="8"/>
  </r>
  <r>
    <n v="200000"/>
    <s v="LUNAS"/>
    <x v="13"/>
  </r>
  <r>
    <n v="400000"/>
    <s v="DP"/>
    <x v="23"/>
  </r>
  <r>
    <n v="1250000"/>
    <s v="DP"/>
    <x v="24"/>
  </r>
  <r>
    <n v="100000"/>
    <s v="LUNAS"/>
    <x v="10"/>
  </r>
  <r>
    <n v="342000"/>
    <s v="LUNAS THX MISTER ALADIN"/>
    <x v="25"/>
  </r>
  <r>
    <n v="1000000"/>
    <s v="DP"/>
    <x v="26"/>
  </r>
  <r>
    <n v="0"/>
    <m/>
    <x v="27"/>
  </r>
  <r>
    <n v="0"/>
    <m/>
    <x v="28"/>
  </r>
  <r>
    <n v="500000"/>
    <m/>
    <x v="29"/>
  </r>
  <r>
    <n v="0"/>
    <m/>
    <x v="30"/>
  </r>
  <r>
    <n v="170000"/>
    <s v="LUNAS"/>
    <x v="13"/>
  </r>
  <r>
    <n v="517500"/>
    <s v="LUNAS THX BLI2"/>
    <x v="25"/>
  </r>
  <r>
    <n v="50000"/>
    <s v="LUNAS"/>
    <x v="13"/>
  </r>
  <r>
    <n v="461000"/>
    <s v="LUNAS"/>
    <x v="13"/>
  </r>
  <r>
    <n v="6500000"/>
    <s v="KURANG 1.500.000"/>
    <x v="1"/>
  </r>
  <r>
    <n v="157500"/>
    <s v="LUNAS"/>
    <x v="13"/>
  </r>
  <r>
    <n v="3200000"/>
    <s v="LUNAS"/>
    <x v="23"/>
  </r>
  <r>
    <n v="1375000"/>
    <s v="LUNAS"/>
    <x v="24"/>
  </r>
  <r>
    <n v="1850000"/>
    <s v="LUNAS"/>
    <x v="12"/>
  </r>
  <r>
    <n v="22050000"/>
    <s v="LUNAS"/>
    <x v="3"/>
  </r>
  <r>
    <n v="349300"/>
    <s v="LUNAS"/>
    <x v="12"/>
  </r>
  <r>
    <n v="411000"/>
    <s v="LUNAS"/>
    <x v="26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B36" firstHeaderRow="1" firstDataRow="1" firstDataCol="1"/>
  <pivotFields count="3">
    <pivotField dataField="1" numFmtId="42" showAll="0"/>
    <pivotField showAll="0"/>
    <pivotField axis="axisRow" showAll="0">
      <items count="33">
        <item x="17"/>
        <item x="20"/>
        <item x="5"/>
        <item x="9"/>
        <item x="8"/>
        <item x="19"/>
        <item x="3"/>
        <item x="15"/>
        <item x="4"/>
        <item x="1"/>
        <item x="2"/>
        <item x="21"/>
        <item x="7"/>
        <item x="18"/>
        <item x="14"/>
        <item x="13"/>
        <item x="12"/>
        <item x="6"/>
        <item x="16"/>
        <item x="10"/>
        <item x="11"/>
        <item x="0"/>
        <item x="31"/>
        <item x="22"/>
        <item x="23"/>
        <item x="24"/>
        <item x="26"/>
        <item x="27"/>
        <item x="28"/>
        <item x="29"/>
        <item x="30"/>
        <item x="25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NOMINAL" fld="0" baseField="0" baseItem="0" numFmtId="165"/>
  </dataFields>
  <formats count="47">
    <format dxfId="89">
      <pivotArea outline="0" collapsedLevelsAreSubtotals="1" fieldPosition="0"/>
    </format>
    <format dxfId="88">
      <pivotArea collapsedLevelsAreSubtotals="1" fieldPosition="0">
        <references count="1">
          <reference field="2" count="1">
            <x v="13"/>
          </reference>
        </references>
      </pivotArea>
    </format>
    <format dxfId="87">
      <pivotArea dataOnly="0" labelOnly="1" fieldPosition="0">
        <references count="1">
          <reference field="2" count="1">
            <x v="13"/>
          </reference>
        </references>
      </pivotArea>
    </format>
    <format dxfId="86">
      <pivotArea collapsedLevelsAreSubtotals="1" fieldPosition="0">
        <references count="1">
          <reference field="2" count="1">
            <x v="10"/>
          </reference>
        </references>
      </pivotArea>
    </format>
    <format dxfId="85">
      <pivotArea dataOnly="0" labelOnly="1" fieldPosition="0">
        <references count="1">
          <reference field="2" count="1">
            <x v="10"/>
          </reference>
        </references>
      </pivotArea>
    </format>
    <format dxfId="84">
      <pivotArea collapsedLevelsAreSubtotals="1" fieldPosition="0">
        <references count="1">
          <reference field="2" count="1">
            <x v="9"/>
          </reference>
        </references>
      </pivotArea>
    </format>
    <format dxfId="83">
      <pivotArea dataOnly="0" labelOnly="1" fieldPosition="0">
        <references count="1">
          <reference field="2" count="1">
            <x v="9"/>
          </reference>
        </references>
      </pivotArea>
    </format>
    <format dxfId="82">
      <pivotArea collapsedLevelsAreSubtotals="1" fieldPosition="0">
        <references count="1">
          <reference field="2" count="1">
            <x v="25"/>
          </reference>
        </references>
      </pivotArea>
    </format>
    <format dxfId="81">
      <pivotArea dataOnly="0" labelOnly="1" fieldPosition="0">
        <references count="1">
          <reference field="2" count="1">
            <x v="25"/>
          </reference>
        </references>
      </pivotArea>
    </format>
    <format dxfId="80">
      <pivotArea collapsedLevelsAreSubtotals="1" fieldPosition="0">
        <references count="1">
          <reference field="2" count="1">
            <x v="24"/>
          </reference>
        </references>
      </pivotArea>
    </format>
    <format dxfId="79">
      <pivotArea dataOnly="0" labelOnly="1" fieldPosition="0">
        <references count="1">
          <reference field="2" count="1">
            <x v="24"/>
          </reference>
        </references>
      </pivotArea>
    </format>
    <format dxfId="78">
      <pivotArea collapsedLevelsAreSubtotals="1" fieldPosition="0">
        <references count="1">
          <reference field="2" count="1">
            <x v="6"/>
          </reference>
        </references>
      </pivotArea>
    </format>
    <format dxfId="77">
      <pivotArea dataOnly="0" labelOnly="1" fieldPosition="0">
        <references count="1">
          <reference field="2" count="1">
            <x v="6"/>
          </reference>
        </references>
      </pivotArea>
    </format>
    <format dxfId="76">
      <pivotArea collapsedLevelsAreSubtotals="1" fieldPosition="0">
        <references count="1">
          <reference field="2" count="1">
            <x v="3"/>
          </reference>
        </references>
      </pivotArea>
    </format>
    <format dxfId="75">
      <pivotArea dataOnly="0" labelOnly="1" fieldPosition="0">
        <references count="1">
          <reference field="2" count="1">
            <x v="3"/>
          </reference>
        </references>
      </pivotArea>
    </format>
    <format dxfId="74">
      <pivotArea collapsedLevelsAreSubtotals="1" fieldPosition="0">
        <references count="1">
          <reference field="2" count="5">
            <x v="26"/>
            <x v="27"/>
            <x v="28"/>
            <x v="29"/>
            <x v="30"/>
          </reference>
        </references>
      </pivotArea>
    </format>
    <format dxfId="73">
      <pivotArea dataOnly="0" labelOnly="1" fieldPosition="0">
        <references count="1">
          <reference field="2" count="5">
            <x v="26"/>
            <x v="27"/>
            <x v="28"/>
            <x v="29"/>
            <x v="30"/>
          </reference>
        </references>
      </pivotArea>
    </format>
    <format dxfId="72">
      <pivotArea collapsedLevelsAreSubtotals="1" fieldPosition="0">
        <references count="1">
          <reference field="2" count="1">
            <x v="10"/>
          </reference>
        </references>
      </pivotArea>
    </format>
    <format dxfId="71">
      <pivotArea dataOnly="0" labelOnly="1" fieldPosition="0">
        <references count="1">
          <reference field="2" count="1">
            <x v="10"/>
          </reference>
        </references>
      </pivotArea>
    </format>
    <format dxfId="70">
      <pivotArea collapsedLevelsAreSubtotals="1" fieldPosition="0">
        <references count="1">
          <reference field="2" count="1">
            <x v="13"/>
          </reference>
        </references>
      </pivotArea>
    </format>
    <format dxfId="69">
      <pivotArea dataOnly="0" labelOnly="1" fieldPosition="0">
        <references count="1">
          <reference field="2" count="1">
            <x v="13"/>
          </reference>
        </references>
      </pivotArea>
    </format>
    <format dxfId="68">
      <pivotArea collapsedLevelsAreSubtotals="1" fieldPosition="0">
        <references count="1">
          <reference field="2" count="1">
            <x v="9"/>
          </reference>
        </references>
      </pivotArea>
    </format>
    <format dxfId="67">
      <pivotArea dataOnly="0" labelOnly="1" fieldPosition="0">
        <references count="1">
          <reference field="2" count="1">
            <x v="9"/>
          </reference>
        </references>
      </pivotArea>
    </format>
    <format dxfId="66">
      <pivotArea collapsedLevelsAreSubtotals="1" fieldPosition="0">
        <references count="1">
          <reference field="2" count="1">
            <x v="3"/>
          </reference>
        </references>
      </pivotArea>
    </format>
    <format dxfId="65">
      <pivotArea dataOnly="0" labelOnly="1" fieldPosition="0">
        <references count="1">
          <reference field="2" count="1">
            <x v="3"/>
          </reference>
        </references>
      </pivotArea>
    </format>
    <format dxfId="64">
      <pivotArea collapsedLevelsAreSubtotals="1" fieldPosition="0">
        <references count="1">
          <reference field="2" count="3">
            <x v="0"/>
            <x v="1"/>
            <x v="2"/>
          </reference>
        </references>
      </pivotArea>
    </format>
    <format dxfId="63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  <format dxfId="62">
      <pivotArea collapsedLevelsAreSubtotals="1" fieldPosition="0">
        <references count="1">
          <reference field="2" count="2">
            <x v="4"/>
            <x v="5"/>
          </reference>
        </references>
      </pivotArea>
    </format>
    <format dxfId="61">
      <pivotArea dataOnly="0" labelOnly="1" fieldPosition="0">
        <references count="1">
          <reference field="2" count="2">
            <x v="4"/>
            <x v="5"/>
          </reference>
        </references>
      </pivotArea>
    </format>
    <format dxfId="60">
      <pivotArea collapsedLevelsAreSubtotals="1" fieldPosition="0">
        <references count="1">
          <reference field="2" count="2">
            <x v="7"/>
            <x v="8"/>
          </reference>
        </references>
      </pivotArea>
    </format>
    <format dxfId="59">
      <pivotArea dataOnly="0" labelOnly="1" fieldPosition="0">
        <references count="1">
          <reference field="2" count="2">
            <x v="7"/>
            <x v="8"/>
          </reference>
        </references>
      </pivotArea>
    </format>
    <format dxfId="58">
      <pivotArea collapsedLevelsAreSubtotals="1" fieldPosition="0">
        <references count="1">
          <reference field="2" count="2">
            <x v="11"/>
            <x v="12"/>
          </reference>
        </references>
      </pivotArea>
    </format>
    <format dxfId="57">
      <pivotArea dataOnly="0" labelOnly="1" fieldPosition="0">
        <references count="1">
          <reference field="2" count="2">
            <x v="11"/>
            <x v="12"/>
          </reference>
        </references>
      </pivotArea>
    </format>
    <format dxfId="56">
      <pivotArea collapsedLevelsAreSubtotals="1" fieldPosition="0">
        <references count="1">
          <reference field="2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55">
      <pivotArea dataOnly="0" labelOnly="1" fieldPosition="0">
        <references count="1">
          <reference field="2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54">
      <pivotArea collapsedLevelsAreSubtotals="1" fieldPosition="0">
        <references count="1">
          <reference field="2" count="1">
            <x v="23"/>
          </reference>
        </references>
      </pivotArea>
    </format>
    <format dxfId="53">
      <pivotArea dataOnly="0" labelOnly="1" fieldPosition="0">
        <references count="1">
          <reference field="2" count="1">
            <x v="23"/>
          </reference>
        </references>
      </pivotArea>
    </format>
    <format dxfId="52">
      <pivotArea collapsedLevelsAreSubtotals="1" fieldPosition="0">
        <references count="1">
          <reference field="2" count="1">
            <x v="31"/>
          </reference>
        </references>
      </pivotArea>
    </format>
    <format dxfId="51">
      <pivotArea dataOnly="0" labelOnly="1" fieldPosition="0">
        <references count="1">
          <reference field="2" count="1">
            <x v="31"/>
          </reference>
        </references>
      </pivotArea>
    </format>
    <format dxfId="50">
      <pivotArea collapsedLevelsAreSubtotals="1" fieldPosition="0">
        <references count="1">
          <reference field="2" count="1">
            <x v="24"/>
          </reference>
        </references>
      </pivotArea>
    </format>
    <format dxfId="49">
      <pivotArea dataOnly="0" labelOnly="1" fieldPosition="0">
        <references count="1">
          <reference field="2" count="1">
            <x v="24"/>
          </reference>
        </references>
      </pivotArea>
    </format>
    <format dxfId="48">
      <pivotArea collapsedLevelsAreSubtotals="1" fieldPosition="0">
        <references count="1">
          <reference field="2" count="1">
            <x v="25"/>
          </reference>
        </references>
      </pivotArea>
    </format>
    <format dxfId="47">
      <pivotArea dataOnly="0" labelOnly="1" fieldPosition="0">
        <references count="1">
          <reference field="2" count="1">
            <x v="25"/>
          </reference>
        </references>
      </pivotArea>
    </format>
    <format dxfId="3">
      <pivotArea collapsedLevelsAreSubtotals="1" fieldPosition="0">
        <references count="1">
          <reference field="2" count="1">
            <x v="6"/>
          </reference>
        </references>
      </pivotArea>
    </format>
    <format dxfId="2">
      <pivotArea dataOnly="0" labelOnly="1" fieldPosition="0">
        <references count="1">
          <reference field="2" count="1">
            <x v="6"/>
          </reference>
        </references>
      </pivotArea>
    </format>
    <format dxfId="1">
      <pivotArea collapsedLevelsAreSubtotals="1" fieldPosition="0">
        <references count="1">
          <reference field="2" count="1">
            <x v="26"/>
          </reference>
        </references>
      </pivotArea>
    </format>
    <format dxfId="0">
      <pivotArea dataOnly="0" labelOnly="1" fieldPosition="0">
        <references count="1">
          <reference field="2" count="1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31" zoomScale="85" zoomScaleNormal="85" workbookViewId="0"/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45</v>
      </c>
    </row>
    <row r="2" spans="1:8" ht="14.45" x14ac:dyDescent="0.35">
      <c r="A2" s="11" t="s">
        <v>36</v>
      </c>
      <c r="B2" s="12">
        <v>100000</v>
      </c>
      <c r="C2" s="11">
        <v>300</v>
      </c>
      <c r="D2" s="12">
        <f t="shared" ref="D2:D24" si="0">B2*C2</f>
        <v>30000000</v>
      </c>
      <c r="E2" s="12">
        <v>100000</v>
      </c>
      <c r="F2" s="13">
        <v>300</v>
      </c>
      <c r="G2" s="12">
        <f>E2*F2</f>
        <v>30000000</v>
      </c>
      <c r="H2" t="s">
        <v>26</v>
      </c>
    </row>
    <row r="3" spans="1:8" ht="14.45" x14ac:dyDescent="0.35">
      <c r="A3" s="18" t="s">
        <v>9</v>
      </c>
      <c r="B3" s="17">
        <v>2500000</v>
      </c>
      <c r="C3" s="18">
        <v>1</v>
      </c>
      <c r="D3" s="17">
        <f t="shared" si="0"/>
        <v>2500000</v>
      </c>
      <c r="E3" s="17">
        <v>3000000</v>
      </c>
      <c r="F3" s="19">
        <v>1</v>
      </c>
      <c r="G3" s="17">
        <f t="shared" ref="G3:G24" si="1">E3*F3</f>
        <v>3000000</v>
      </c>
      <c r="H3" t="s">
        <v>173</v>
      </c>
    </row>
    <row r="4" spans="1:8" ht="14.45" x14ac:dyDescent="0.35">
      <c r="A4" s="8" t="s">
        <v>10</v>
      </c>
      <c r="B4" s="9">
        <v>2500000</v>
      </c>
      <c r="C4" s="8">
        <v>1</v>
      </c>
      <c r="D4" s="9">
        <f t="shared" si="0"/>
        <v>2500000</v>
      </c>
      <c r="E4" s="9">
        <v>2000000</v>
      </c>
      <c r="F4" s="10">
        <v>1</v>
      </c>
      <c r="G4" s="9">
        <f>E4*F4</f>
        <v>2000000</v>
      </c>
      <c r="H4" t="s">
        <v>174</v>
      </c>
    </row>
    <row r="5" spans="1:8" ht="14.45" x14ac:dyDescent="0.35">
      <c r="A5" s="11" t="s">
        <v>21</v>
      </c>
      <c r="B5" s="12">
        <v>10000000</v>
      </c>
      <c r="C5" s="11">
        <v>1</v>
      </c>
      <c r="D5" s="12">
        <f t="shared" si="0"/>
        <v>10000000</v>
      </c>
      <c r="E5" s="12">
        <v>13837500</v>
      </c>
      <c r="F5" s="13">
        <v>1</v>
      </c>
      <c r="G5" s="12">
        <f t="shared" si="1"/>
        <v>13837500</v>
      </c>
      <c r="H5" t="s">
        <v>85</v>
      </c>
    </row>
    <row r="6" spans="1:8" ht="14.45" x14ac:dyDescent="0.35">
      <c r="A6" s="11" t="s">
        <v>50</v>
      </c>
      <c r="B6" s="12">
        <v>5750000</v>
      </c>
      <c r="C6" s="11">
        <v>1</v>
      </c>
      <c r="D6" s="12">
        <f t="shared" si="0"/>
        <v>5750000</v>
      </c>
      <c r="E6" s="12">
        <v>5750000</v>
      </c>
      <c r="F6" s="13">
        <v>1</v>
      </c>
      <c r="G6" s="12">
        <f t="shared" si="1"/>
        <v>5750000</v>
      </c>
      <c r="H6" t="s">
        <v>26</v>
      </c>
    </row>
    <row r="7" spans="1:8" ht="14.45" x14ac:dyDescent="0.35">
      <c r="A7" s="11" t="s">
        <v>11</v>
      </c>
      <c r="B7" s="12">
        <v>5000000</v>
      </c>
      <c r="C7" s="11">
        <v>1</v>
      </c>
      <c r="D7" s="12">
        <f t="shared" si="0"/>
        <v>5000000</v>
      </c>
      <c r="E7" s="12">
        <v>6000000</v>
      </c>
      <c r="F7" s="13">
        <v>1</v>
      </c>
      <c r="G7" s="12">
        <f t="shared" si="1"/>
        <v>6000000</v>
      </c>
      <c r="H7" t="s">
        <v>26</v>
      </c>
    </row>
    <row r="8" spans="1:8" ht="14.45" x14ac:dyDescent="0.35">
      <c r="A8" s="11" t="s">
        <v>12</v>
      </c>
      <c r="B8" s="12">
        <v>3000000</v>
      </c>
      <c r="C8" s="11">
        <v>1</v>
      </c>
      <c r="D8" s="12">
        <f t="shared" si="0"/>
        <v>3000000</v>
      </c>
      <c r="E8" s="12">
        <v>3000000</v>
      </c>
      <c r="F8" s="13">
        <v>1</v>
      </c>
      <c r="G8" s="12">
        <f t="shared" si="1"/>
        <v>3000000</v>
      </c>
      <c r="H8" t="s">
        <v>26</v>
      </c>
    </row>
    <row r="9" spans="1:8" ht="14.45" x14ac:dyDescent="0.35">
      <c r="A9" s="8" t="s">
        <v>29</v>
      </c>
      <c r="B9" s="9">
        <v>350000</v>
      </c>
      <c r="C9" s="8">
        <v>2</v>
      </c>
      <c r="D9" s="9">
        <f t="shared" si="0"/>
        <v>700000</v>
      </c>
      <c r="E9" s="9">
        <v>550440</v>
      </c>
      <c r="F9" s="10">
        <v>1</v>
      </c>
      <c r="G9" s="9">
        <f>E9*F9</f>
        <v>550440</v>
      </c>
      <c r="H9" t="s">
        <v>104</v>
      </c>
    </row>
    <row r="10" spans="1:8" ht="14.45" x14ac:dyDescent="0.35">
      <c r="A10" s="11" t="s">
        <v>30</v>
      </c>
      <c r="B10" s="12">
        <v>250000</v>
      </c>
      <c r="C10" s="11">
        <v>2</v>
      </c>
      <c r="D10" s="12">
        <f t="shared" si="0"/>
        <v>500000</v>
      </c>
      <c r="E10" s="12">
        <v>286667</v>
      </c>
      <c r="F10" s="13">
        <v>3</v>
      </c>
      <c r="G10" s="12">
        <f>E10*F10</f>
        <v>860001</v>
      </c>
      <c r="H10" t="s">
        <v>44</v>
      </c>
    </row>
    <row r="11" spans="1:8" ht="14.45" x14ac:dyDescent="0.35">
      <c r="A11" s="11" t="s">
        <v>47</v>
      </c>
      <c r="B11" s="12">
        <v>500000</v>
      </c>
      <c r="C11" s="11">
        <v>1</v>
      </c>
      <c r="D11" s="12">
        <f t="shared" si="0"/>
        <v>500000</v>
      </c>
      <c r="E11" s="12">
        <v>1390950</v>
      </c>
      <c r="F11" s="13">
        <v>1</v>
      </c>
      <c r="G11" s="12">
        <f t="shared" ref="G11:G19" si="2">E11*F11</f>
        <v>1390950</v>
      </c>
      <c r="H11" t="s">
        <v>142</v>
      </c>
    </row>
    <row r="12" spans="1:8" x14ac:dyDescent="0.25">
      <c r="A12" s="18" t="s">
        <v>13</v>
      </c>
      <c r="B12" s="17">
        <v>5000</v>
      </c>
      <c r="C12" s="18">
        <v>350</v>
      </c>
      <c r="D12" s="17">
        <f t="shared" si="0"/>
        <v>1750000</v>
      </c>
      <c r="E12" s="17">
        <v>6500</v>
      </c>
      <c r="F12" s="19">
        <v>350</v>
      </c>
      <c r="G12" s="17">
        <f t="shared" si="2"/>
        <v>2275000</v>
      </c>
      <c r="H12" t="s">
        <v>27</v>
      </c>
    </row>
    <row r="13" spans="1:8" x14ac:dyDescent="0.25">
      <c r="A13" s="8" t="s">
        <v>14</v>
      </c>
      <c r="B13" s="9">
        <v>8500</v>
      </c>
      <c r="C13" s="8">
        <v>125</v>
      </c>
      <c r="D13" s="9">
        <f t="shared" si="0"/>
        <v>1062500</v>
      </c>
      <c r="E13" s="9">
        <v>12500</v>
      </c>
      <c r="F13" s="10">
        <v>200</v>
      </c>
      <c r="G13" s="9">
        <f t="shared" si="2"/>
        <v>2500000</v>
      </c>
      <c r="H13" t="s">
        <v>27</v>
      </c>
    </row>
    <row r="14" spans="1:8" x14ac:dyDescent="0.25">
      <c r="A14" s="8" t="s">
        <v>28</v>
      </c>
      <c r="B14" s="9">
        <v>750000</v>
      </c>
      <c r="C14" s="8">
        <v>1</v>
      </c>
      <c r="D14" s="9">
        <f t="shared" si="0"/>
        <v>750000</v>
      </c>
      <c r="E14" s="9">
        <v>1000000</v>
      </c>
      <c r="F14" s="10">
        <v>1</v>
      </c>
      <c r="G14" s="9">
        <f t="shared" si="2"/>
        <v>1000000</v>
      </c>
      <c r="H14" t="s">
        <v>27</v>
      </c>
    </row>
    <row r="15" spans="1:8" x14ac:dyDescent="0.25">
      <c r="A15" s="8" t="s">
        <v>15</v>
      </c>
      <c r="B15" s="9">
        <v>15000</v>
      </c>
      <c r="C15" s="8">
        <v>2</v>
      </c>
      <c r="D15" s="9">
        <f t="shared" si="0"/>
        <v>30000</v>
      </c>
      <c r="E15" s="9">
        <v>25000</v>
      </c>
      <c r="F15" s="10">
        <v>2</v>
      </c>
      <c r="G15" s="9">
        <f t="shared" si="2"/>
        <v>50000</v>
      </c>
      <c r="H15" t="s">
        <v>27</v>
      </c>
    </row>
    <row r="16" spans="1:8" x14ac:dyDescent="0.25">
      <c r="A16" s="11" t="s">
        <v>80</v>
      </c>
      <c r="B16" s="12">
        <v>7000</v>
      </c>
      <c r="C16" s="11">
        <v>40</v>
      </c>
      <c r="D16" s="12">
        <f t="shared" si="0"/>
        <v>280000</v>
      </c>
      <c r="E16" s="12">
        <v>7000</v>
      </c>
      <c r="F16" s="13">
        <v>40</v>
      </c>
      <c r="G16" s="12">
        <f t="shared" si="2"/>
        <v>280000</v>
      </c>
    </row>
    <row r="17" spans="1:8" x14ac:dyDescent="0.25">
      <c r="A17" s="8" t="s">
        <v>81</v>
      </c>
      <c r="B17" s="9">
        <v>55000</v>
      </c>
      <c r="C17" s="8">
        <v>1</v>
      </c>
      <c r="D17" s="9">
        <f t="shared" si="0"/>
        <v>55000</v>
      </c>
      <c r="E17" s="9">
        <v>55000</v>
      </c>
      <c r="F17" s="10">
        <v>1</v>
      </c>
      <c r="G17" s="9">
        <f t="shared" si="2"/>
        <v>55000</v>
      </c>
    </row>
    <row r="18" spans="1:8" x14ac:dyDescent="0.25">
      <c r="A18" s="11" t="s">
        <v>23</v>
      </c>
      <c r="B18" s="12">
        <v>30000</v>
      </c>
      <c r="C18" s="11">
        <v>5</v>
      </c>
      <c r="D18" s="12">
        <f t="shared" si="0"/>
        <v>150000</v>
      </c>
      <c r="E18" s="12">
        <v>36000</v>
      </c>
      <c r="F18" s="13">
        <v>5</v>
      </c>
      <c r="G18" s="12">
        <f t="shared" si="2"/>
        <v>180000</v>
      </c>
      <c r="H18" t="s">
        <v>162</v>
      </c>
    </row>
    <row r="19" spans="1:8" x14ac:dyDescent="0.25">
      <c r="A19" s="8" t="s">
        <v>18</v>
      </c>
      <c r="B19" s="9">
        <v>1300000</v>
      </c>
      <c r="C19" s="8">
        <v>1</v>
      </c>
      <c r="D19" s="9">
        <f t="shared" si="0"/>
        <v>1300000</v>
      </c>
      <c r="E19" s="9">
        <v>1912542</v>
      </c>
      <c r="F19" s="10">
        <v>1</v>
      </c>
      <c r="G19" s="9">
        <f t="shared" si="2"/>
        <v>1912542</v>
      </c>
      <c r="H19" t="s">
        <v>46</v>
      </c>
    </row>
    <row r="20" spans="1:8" x14ac:dyDescent="0.25">
      <c r="A20" s="8" t="s">
        <v>22</v>
      </c>
      <c r="B20" s="9">
        <v>2000000</v>
      </c>
      <c r="C20" s="8">
        <v>1</v>
      </c>
      <c r="D20" s="9">
        <f t="shared" si="0"/>
        <v>2000000</v>
      </c>
      <c r="E20" s="9">
        <v>2000000</v>
      </c>
      <c r="F20" s="10">
        <v>1</v>
      </c>
      <c r="G20" s="9">
        <f t="shared" si="1"/>
        <v>2000000</v>
      </c>
    </row>
    <row r="21" spans="1:8" x14ac:dyDescent="0.25">
      <c r="A21" s="8" t="s">
        <v>20</v>
      </c>
      <c r="B21" s="9">
        <v>500000</v>
      </c>
      <c r="C21" s="8">
        <v>1</v>
      </c>
      <c r="D21" s="9">
        <f t="shared" si="0"/>
        <v>500000</v>
      </c>
      <c r="E21" s="9">
        <v>500000</v>
      </c>
      <c r="F21" s="10">
        <v>1</v>
      </c>
      <c r="G21" s="9">
        <f t="shared" si="1"/>
        <v>500000</v>
      </c>
    </row>
    <row r="22" spans="1:8" x14ac:dyDescent="0.25">
      <c r="A22" s="11" t="s">
        <v>7</v>
      </c>
      <c r="B22" s="12">
        <v>20000</v>
      </c>
      <c r="C22" s="11">
        <v>100</v>
      </c>
      <c r="D22" s="12">
        <f t="shared" si="0"/>
        <v>2000000</v>
      </c>
      <c r="E22" s="12">
        <v>15000</v>
      </c>
      <c r="F22" s="13">
        <v>150</v>
      </c>
      <c r="G22" s="12">
        <f t="shared" si="1"/>
        <v>2250000</v>
      </c>
      <c r="H22" t="s">
        <v>153</v>
      </c>
    </row>
    <row r="23" spans="1:8" x14ac:dyDescent="0.25">
      <c r="A23" s="8" t="s">
        <v>67</v>
      </c>
      <c r="B23" s="9">
        <v>300000</v>
      </c>
      <c r="C23" s="8">
        <v>1</v>
      </c>
      <c r="D23" s="9">
        <f t="shared" si="0"/>
        <v>300000</v>
      </c>
      <c r="E23" s="9">
        <v>300000</v>
      </c>
      <c r="F23" s="10">
        <v>1</v>
      </c>
      <c r="G23" s="9">
        <f t="shared" si="1"/>
        <v>300000</v>
      </c>
    </row>
    <row r="24" spans="1:8" x14ac:dyDescent="0.25">
      <c r="A24" s="8" t="s">
        <v>68</v>
      </c>
      <c r="B24" s="9">
        <v>130000</v>
      </c>
      <c r="C24" s="8">
        <v>1</v>
      </c>
      <c r="D24" s="9">
        <f t="shared" si="0"/>
        <v>130000</v>
      </c>
      <c r="E24" s="9">
        <v>130000</v>
      </c>
      <c r="F24" s="10">
        <v>1</v>
      </c>
      <c r="G24" s="9">
        <f t="shared" si="1"/>
        <v>130000</v>
      </c>
    </row>
    <row r="25" spans="1:8" x14ac:dyDescent="0.25">
      <c r="A25" s="8" t="s">
        <v>17</v>
      </c>
      <c r="B25" s="9">
        <v>5000000</v>
      </c>
      <c r="C25" s="8">
        <v>1</v>
      </c>
      <c r="D25" s="9">
        <f t="shared" ref="D25:D40" si="3">B25*C25</f>
        <v>5000000</v>
      </c>
      <c r="E25" s="9">
        <v>5848000</v>
      </c>
      <c r="F25" s="10">
        <v>1</v>
      </c>
      <c r="G25" s="9">
        <f t="shared" ref="G25:G26" si="4">E25*F25</f>
        <v>5848000</v>
      </c>
    </row>
    <row r="26" spans="1:8" x14ac:dyDescent="0.25">
      <c r="A26" s="11" t="s">
        <v>25</v>
      </c>
      <c r="B26" s="12">
        <v>7000000</v>
      </c>
      <c r="C26" s="11">
        <v>1</v>
      </c>
      <c r="D26" s="12">
        <f t="shared" si="3"/>
        <v>7000000</v>
      </c>
      <c r="E26" s="12">
        <v>7000000</v>
      </c>
      <c r="F26" s="13">
        <v>1</v>
      </c>
      <c r="G26" s="12">
        <f t="shared" si="4"/>
        <v>7000000</v>
      </c>
    </row>
    <row r="27" spans="1:8" x14ac:dyDescent="0.25">
      <c r="A27" s="11" t="s">
        <v>16</v>
      </c>
      <c r="B27" s="12">
        <v>250000</v>
      </c>
      <c r="C27" s="11">
        <v>3</v>
      </c>
      <c r="D27" s="12">
        <f t="shared" si="3"/>
        <v>750000</v>
      </c>
      <c r="E27" s="12">
        <v>250000</v>
      </c>
      <c r="F27" s="13">
        <v>3</v>
      </c>
      <c r="G27" s="12">
        <f t="shared" ref="G27:G44" si="5">E27*F27</f>
        <v>750000</v>
      </c>
    </row>
    <row r="28" spans="1:8" x14ac:dyDescent="0.25">
      <c r="A28" s="8" t="s">
        <v>105</v>
      </c>
      <c r="B28" s="9">
        <v>449000</v>
      </c>
      <c r="C28" s="8">
        <v>1</v>
      </c>
      <c r="D28" s="9">
        <f t="shared" si="3"/>
        <v>449000</v>
      </c>
      <c r="E28" s="9">
        <v>449000</v>
      </c>
      <c r="F28" s="10">
        <v>1</v>
      </c>
      <c r="G28" s="9">
        <f t="shared" si="5"/>
        <v>449000</v>
      </c>
    </row>
    <row r="29" spans="1:8" x14ac:dyDescent="0.25">
      <c r="A29" s="8" t="s">
        <v>103</v>
      </c>
      <c r="B29" s="9">
        <v>500000</v>
      </c>
      <c r="C29" s="8">
        <v>1</v>
      </c>
      <c r="D29" s="9">
        <f t="shared" si="3"/>
        <v>500000</v>
      </c>
      <c r="E29" s="9">
        <v>498500</v>
      </c>
      <c r="F29" s="10">
        <v>1</v>
      </c>
      <c r="G29" s="9">
        <f t="shared" si="5"/>
        <v>498500</v>
      </c>
    </row>
    <row r="30" spans="1:8" x14ac:dyDescent="0.25">
      <c r="A30" s="8" t="s">
        <v>51</v>
      </c>
      <c r="B30" s="9">
        <v>800000</v>
      </c>
      <c r="C30" s="8">
        <v>1</v>
      </c>
      <c r="D30" s="9">
        <f t="shared" si="3"/>
        <v>800000</v>
      </c>
      <c r="E30" s="9">
        <v>1551870</v>
      </c>
      <c r="F30" s="10">
        <v>1</v>
      </c>
      <c r="G30" s="9">
        <f t="shared" si="5"/>
        <v>1551870</v>
      </c>
    </row>
    <row r="31" spans="1:8" x14ac:dyDescent="0.25">
      <c r="A31" s="8" t="s">
        <v>52</v>
      </c>
      <c r="B31" s="9">
        <v>220000</v>
      </c>
      <c r="C31" s="8">
        <v>1</v>
      </c>
      <c r="D31" s="9">
        <f t="shared" si="3"/>
        <v>220000</v>
      </c>
      <c r="E31" s="9">
        <v>259900</v>
      </c>
      <c r="F31" s="10">
        <v>1</v>
      </c>
      <c r="G31" s="9">
        <f t="shared" si="5"/>
        <v>259900</v>
      </c>
    </row>
    <row r="32" spans="1:8" x14ac:dyDescent="0.25">
      <c r="A32" s="8" t="s">
        <v>19</v>
      </c>
      <c r="B32" s="9">
        <v>560000</v>
      </c>
      <c r="C32" s="8">
        <v>1</v>
      </c>
      <c r="D32" s="9">
        <f t="shared" si="3"/>
        <v>560000</v>
      </c>
      <c r="E32" s="9">
        <v>559930</v>
      </c>
      <c r="F32" s="10">
        <v>1</v>
      </c>
      <c r="G32" s="9">
        <f t="shared" si="5"/>
        <v>559930</v>
      </c>
    </row>
    <row r="33" spans="1:8" x14ac:dyDescent="0.25">
      <c r="A33" s="8" t="s">
        <v>53</v>
      </c>
      <c r="B33" s="9">
        <v>1000000</v>
      </c>
      <c r="C33" s="8">
        <v>1</v>
      </c>
      <c r="D33" s="9">
        <f t="shared" si="3"/>
        <v>1000000</v>
      </c>
      <c r="E33" s="9">
        <v>1227600</v>
      </c>
      <c r="F33" s="10">
        <v>1</v>
      </c>
      <c r="G33" s="9">
        <f t="shared" si="5"/>
        <v>1227600</v>
      </c>
    </row>
    <row r="34" spans="1:8" x14ac:dyDescent="0.25">
      <c r="A34" s="8" t="s">
        <v>54</v>
      </c>
      <c r="B34" s="9">
        <v>1551700</v>
      </c>
      <c r="C34" s="8">
        <v>1</v>
      </c>
      <c r="D34" s="9">
        <f t="shared" si="3"/>
        <v>1551700</v>
      </c>
      <c r="E34" s="9">
        <v>1551700</v>
      </c>
      <c r="F34" s="10">
        <v>1</v>
      </c>
      <c r="G34" s="9">
        <f t="shared" si="5"/>
        <v>1551700</v>
      </c>
    </row>
    <row r="35" spans="1:8" x14ac:dyDescent="0.25">
      <c r="A35" s="8" t="s">
        <v>55</v>
      </c>
      <c r="B35" s="9">
        <v>538000</v>
      </c>
      <c r="C35" s="8">
        <v>1</v>
      </c>
      <c r="D35" s="9">
        <f t="shared" si="3"/>
        <v>538000</v>
      </c>
      <c r="E35" s="9">
        <v>438000</v>
      </c>
      <c r="F35" s="10">
        <v>1</v>
      </c>
      <c r="G35" s="9">
        <f t="shared" si="5"/>
        <v>438000</v>
      </c>
      <c r="H35" t="s">
        <v>56</v>
      </c>
    </row>
    <row r="36" spans="1:8" x14ac:dyDescent="0.25">
      <c r="A36" s="11" t="s">
        <v>63</v>
      </c>
      <c r="B36" s="12">
        <v>15000</v>
      </c>
      <c r="C36" s="11">
        <v>300</v>
      </c>
      <c r="D36" s="12">
        <f t="shared" si="3"/>
        <v>4500000</v>
      </c>
      <c r="E36" s="12">
        <v>15000</v>
      </c>
      <c r="F36" s="13">
        <v>300</v>
      </c>
      <c r="G36" s="12">
        <f t="shared" si="5"/>
        <v>4500000</v>
      </c>
    </row>
    <row r="37" spans="1:8" x14ac:dyDescent="0.25">
      <c r="A37" s="11" t="s">
        <v>49</v>
      </c>
      <c r="B37" s="12">
        <v>1250000</v>
      </c>
      <c r="C37" s="11">
        <v>2</v>
      </c>
      <c r="D37" s="12">
        <f t="shared" si="3"/>
        <v>2500000</v>
      </c>
      <c r="E37" s="12">
        <v>1250000</v>
      </c>
      <c r="F37" s="13">
        <v>2</v>
      </c>
      <c r="G37" s="12">
        <f t="shared" si="5"/>
        <v>2500000</v>
      </c>
    </row>
    <row r="38" spans="1:8" x14ac:dyDescent="0.25">
      <c r="A38" s="11" t="s">
        <v>165</v>
      </c>
      <c r="B38" s="12">
        <v>1000000</v>
      </c>
      <c r="C38" s="11">
        <v>1</v>
      </c>
      <c r="D38" s="12">
        <f t="shared" si="3"/>
        <v>1000000</v>
      </c>
      <c r="E38" s="12">
        <v>1000000</v>
      </c>
      <c r="F38" s="13">
        <v>1</v>
      </c>
      <c r="G38" s="12">
        <f t="shared" si="5"/>
        <v>1000000</v>
      </c>
    </row>
    <row r="39" spans="1:8" x14ac:dyDescent="0.25">
      <c r="A39" s="11" t="s">
        <v>38</v>
      </c>
      <c r="B39" s="12">
        <v>25000</v>
      </c>
      <c r="C39" s="11">
        <v>100</v>
      </c>
      <c r="D39" s="12">
        <f t="shared" si="3"/>
        <v>2500000</v>
      </c>
      <c r="E39" s="12">
        <v>18000</v>
      </c>
      <c r="F39" s="13">
        <v>200</v>
      </c>
      <c r="G39" s="12">
        <f t="shared" si="5"/>
        <v>3600000</v>
      </c>
      <c r="H39" t="s">
        <v>84</v>
      </c>
    </row>
    <row r="40" spans="1:8" x14ac:dyDescent="0.25">
      <c r="A40" s="8" t="s">
        <v>76</v>
      </c>
      <c r="B40" s="9">
        <v>33900</v>
      </c>
      <c r="C40" s="8">
        <v>1</v>
      </c>
      <c r="D40" s="9">
        <f t="shared" si="3"/>
        <v>33900</v>
      </c>
      <c r="E40" s="9">
        <v>33900</v>
      </c>
      <c r="F40" s="10">
        <v>1</v>
      </c>
      <c r="G40" s="9">
        <f t="shared" si="5"/>
        <v>33900</v>
      </c>
    </row>
    <row r="41" spans="1:8" x14ac:dyDescent="0.25">
      <c r="A41" s="8" t="s">
        <v>39</v>
      </c>
      <c r="B41" s="9">
        <v>138000</v>
      </c>
      <c r="C41" s="8">
        <v>1</v>
      </c>
      <c r="D41" s="9">
        <f>B41*C41</f>
        <v>138000</v>
      </c>
      <c r="E41" s="9">
        <v>111000</v>
      </c>
      <c r="F41" s="10">
        <v>1</v>
      </c>
      <c r="G41" s="9">
        <f t="shared" si="5"/>
        <v>111000</v>
      </c>
    </row>
    <row r="42" spans="1:8" x14ac:dyDescent="0.25">
      <c r="A42" s="8" t="s">
        <v>40</v>
      </c>
      <c r="B42" s="9">
        <v>110000</v>
      </c>
      <c r="C42" s="8">
        <v>1</v>
      </c>
      <c r="D42" s="9">
        <f>B42*C42</f>
        <v>110000</v>
      </c>
      <c r="E42" s="9">
        <v>74250</v>
      </c>
      <c r="F42" s="10">
        <v>1</v>
      </c>
      <c r="G42" s="9">
        <f t="shared" si="5"/>
        <v>74250</v>
      </c>
    </row>
    <row r="43" spans="1:8" x14ac:dyDescent="0.25">
      <c r="A43" s="8" t="s">
        <v>41</v>
      </c>
      <c r="B43" s="9">
        <v>70000</v>
      </c>
      <c r="C43" s="8">
        <v>1</v>
      </c>
      <c r="D43" s="9">
        <f>B43*C43</f>
        <v>70000</v>
      </c>
      <c r="E43" s="9">
        <v>47250</v>
      </c>
      <c r="F43" s="10">
        <v>1</v>
      </c>
      <c r="G43" s="9">
        <f t="shared" si="5"/>
        <v>47250</v>
      </c>
    </row>
    <row r="44" spans="1:8" x14ac:dyDescent="0.25">
      <c r="A44" s="8" t="s">
        <v>42</v>
      </c>
      <c r="B44" s="9">
        <v>15000</v>
      </c>
      <c r="C44" s="8">
        <v>2</v>
      </c>
      <c r="D44" s="9">
        <f>B44*C44</f>
        <v>30000</v>
      </c>
      <c r="E44" s="9">
        <v>53000</v>
      </c>
      <c r="F44" s="10">
        <v>2</v>
      </c>
      <c r="G44" s="9">
        <f t="shared" si="5"/>
        <v>106000</v>
      </c>
    </row>
    <row r="45" spans="1:8" x14ac:dyDescent="0.25">
      <c r="A45" s="11" t="s">
        <v>48</v>
      </c>
      <c r="B45" s="12">
        <v>100000</v>
      </c>
      <c r="C45" s="11">
        <v>5</v>
      </c>
      <c r="D45" s="12">
        <f>C45*B45</f>
        <v>500000</v>
      </c>
      <c r="E45" s="12">
        <v>200000</v>
      </c>
      <c r="F45" s="13">
        <v>3</v>
      </c>
      <c r="G45" s="12">
        <f t="shared" ref="G45:G48" si="6">E45*F45</f>
        <v>600000</v>
      </c>
    </row>
    <row r="46" spans="1:8" x14ac:dyDescent="0.25">
      <c r="A46" s="8" t="s">
        <v>69</v>
      </c>
      <c r="B46" s="9">
        <v>224000</v>
      </c>
      <c r="C46" s="8">
        <v>1</v>
      </c>
      <c r="D46" s="9">
        <f>C46*B46</f>
        <v>224000</v>
      </c>
      <c r="E46" s="9">
        <v>224000</v>
      </c>
      <c r="F46" s="10">
        <v>1</v>
      </c>
      <c r="G46" s="9">
        <f t="shared" si="6"/>
        <v>224000</v>
      </c>
    </row>
    <row r="47" spans="1:8" x14ac:dyDescent="0.25">
      <c r="A47" s="8" t="s">
        <v>78</v>
      </c>
      <c r="B47" s="17">
        <v>157000</v>
      </c>
      <c r="C47" s="18">
        <v>1</v>
      </c>
      <c r="D47" s="17">
        <v>157000</v>
      </c>
      <c r="E47" s="17">
        <v>157000</v>
      </c>
      <c r="F47" s="19">
        <v>1</v>
      </c>
      <c r="G47" s="17">
        <f t="shared" si="6"/>
        <v>157000</v>
      </c>
    </row>
    <row r="48" spans="1:8" x14ac:dyDescent="0.25">
      <c r="A48" s="8" t="s">
        <v>95</v>
      </c>
      <c r="B48" s="9">
        <v>650000</v>
      </c>
      <c r="C48" s="18">
        <v>1</v>
      </c>
      <c r="D48" s="9">
        <v>650000</v>
      </c>
      <c r="E48" s="9">
        <v>600000</v>
      </c>
      <c r="F48" s="19">
        <v>1</v>
      </c>
      <c r="G48" s="9">
        <f t="shared" si="6"/>
        <v>600000</v>
      </c>
    </row>
    <row r="49" spans="1:7" x14ac:dyDescent="0.25">
      <c r="A49" s="7" t="s">
        <v>24</v>
      </c>
      <c r="B49" s="3" t="str">
        <f>CONCATENATE(COUNT(B2:B48), " ITEM")</f>
        <v>47 ITEM</v>
      </c>
      <c r="D49" s="1">
        <f>SUM(D2:D48)</f>
        <v>101539100</v>
      </c>
      <c r="E49" s="1"/>
      <c r="F49" s="3"/>
      <c r="G49" s="1">
        <f>SUM(G2:G48)</f>
        <v>113509333</v>
      </c>
    </row>
    <row r="50" spans="1:7" x14ac:dyDescent="0.25">
      <c r="B50" s="1"/>
      <c r="D50" s="1"/>
      <c r="E50" s="1"/>
      <c r="F50" s="3"/>
      <c r="G50" s="1"/>
    </row>
    <row r="51" spans="1:7" x14ac:dyDescent="0.25">
      <c r="B51" s="1"/>
      <c r="D51" s="1"/>
      <c r="E51" s="1"/>
      <c r="F51" s="3"/>
      <c r="G51" s="1"/>
    </row>
    <row r="52" spans="1:7" ht="15.75" x14ac:dyDescent="0.25">
      <c r="A52" s="11"/>
      <c r="B52" s="14" t="s">
        <v>66</v>
      </c>
      <c r="C52">
        <v>17</v>
      </c>
      <c r="D52" s="1"/>
      <c r="E52" s="1"/>
      <c r="F52" s="3"/>
      <c r="G52" s="1"/>
    </row>
    <row r="53" spans="1:7" ht="15.75" x14ac:dyDescent="0.25">
      <c r="A53" s="8"/>
      <c r="B53" s="14" t="s">
        <v>27</v>
      </c>
      <c r="C53">
        <v>30</v>
      </c>
      <c r="D53" s="1"/>
      <c r="E53" s="1"/>
      <c r="F53" s="3"/>
      <c r="G53" s="1"/>
    </row>
    <row r="54" spans="1:7" x14ac:dyDescent="0.25">
      <c r="B54" s="16" t="s">
        <v>77</v>
      </c>
      <c r="C54">
        <v>0</v>
      </c>
      <c r="D54" s="1"/>
      <c r="E54" s="1"/>
      <c r="F54" s="3"/>
      <c r="G54" s="1"/>
    </row>
    <row r="55" spans="1:7" x14ac:dyDescent="0.25">
      <c r="B55" s="16" t="s">
        <v>24</v>
      </c>
      <c r="C55">
        <f>SUM(C52:C54)</f>
        <v>47</v>
      </c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  <row r="101" spans="2:7" x14ac:dyDescent="0.2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63" zoomScaleNormal="100" workbookViewId="0">
      <selection activeCell="E86" sqref="E86"/>
    </sheetView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  <col min="5" max="5" width="25.85546875" customWidth="1"/>
  </cols>
  <sheetData>
    <row r="1" spans="1:5" x14ac:dyDescent="0.35">
      <c r="A1" s="6" t="s">
        <v>0</v>
      </c>
      <c r="B1" s="6" t="s">
        <v>31</v>
      </c>
      <c r="C1" s="6" t="s">
        <v>32</v>
      </c>
      <c r="D1" s="6" t="s">
        <v>35</v>
      </c>
      <c r="E1" s="6" t="s">
        <v>115</v>
      </c>
    </row>
    <row r="2" spans="1:5" x14ac:dyDescent="0.35">
      <c r="A2" t="s">
        <v>33</v>
      </c>
      <c r="B2" s="4">
        <v>43409</v>
      </c>
      <c r="C2" s="5">
        <v>2000000</v>
      </c>
      <c r="D2" t="s">
        <v>27</v>
      </c>
      <c r="E2" t="s">
        <v>116</v>
      </c>
    </row>
    <row r="3" spans="1:5" x14ac:dyDescent="0.35">
      <c r="A3" t="s">
        <v>34</v>
      </c>
      <c r="B3" s="4">
        <v>43410</v>
      </c>
      <c r="C3" s="5">
        <v>1000000</v>
      </c>
      <c r="D3" t="s">
        <v>26</v>
      </c>
      <c r="E3" t="s">
        <v>117</v>
      </c>
    </row>
    <row r="4" spans="1:5" x14ac:dyDescent="0.35">
      <c r="A4" t="s">
        <v>8</v>
      </c>
      <c r="B4" s="4">
        <v>43420</v>
      </c>
      <c r="C4" s="5">
        <v>1000000</v>
      </c>
      <c r="D4" t="s">
        <v>26</v>
      </c>
      <c r="E4" t="s">
        <v>118</v>
      </c>
    </row>
    <row r="5" spans="1:5" x14ac:dyDescent="0.35">
      <c r="A5" t="s">
        <v>37</v>
      </c>
      <c r="B5" s="4">
        <v>43454</v>
      </c>
      <c r="C5" s="5">
        <v>5000000</v>
      </c>
      <c r="D5" t="s">
        <v>26</v>
      </c>
      <c r="E5" t="s">
        <v>119</v>
      </c>
    </row>
    <row r="6" spans="1:5" x14ac:dyDescent="0.35">
      <c r="A6" t="s">
        <v>43</v>
      </c>
      <c r="B6" s="4">
        <v>43434</v>
      </c>
      <c r="C6" s="5">
        <v>250000</v>
      </c>
      <c r="D6" t="s">
        <v>26</v>
      </c>
      <c r="E6" t="s">
        <v>120</v>
      </c>
    </row>
    <row r="7" spans="1:5" x14ac:dyDescent="0.35">
      <c r="A7" t="s">
        <v>54</v>
      </c>
      <c r="B7" s="4">
        <v>43455</v>
      </c>
      <c r="C7" s="5">
        <v>1551700</v>
      </c>
      <c r="D7" t="s">
        <v>60</v>
      </c>
      <c r="E7" t="s">
        <v>121</v>
      </c>
    </row>
    <row r="8" spans="1:5" x14ac:dyDescent="0.35">
      <c r="A8" t="s">
        <v>57</v>
      </c>
      <c r="B8" s="4">
        <v>43439</v>
      </c>
      <c r="C8" s="5">
        <v>1277600</v>
      </c>
      <c r="D8" t="s">
        <v>59</v>
      </c>
      <c r="E8" t="s">
        <v>134</v>
      </c>
    </row>
    <row r="9" spans="1:5" x14ac:dyDescent="0.35">
      <c r="A9" t="s">
        <v>55</v>
      </c>
      <c r="B9" s="4">
        <v>43453</v>
      </c>
      <c r="C9" s="5">
        <v>438000</v>
      </c>
      <c r="D9" t="s">
        <v>58</v>
      </c>
      <c r="E9" t="s">
        <v>122</v>
      </c>
    </row>
    <row r="10" spans="1:5" x14ac:dyDescent="0.25">
      <c r="A10" t="s">
        <v>61</v>
      </c>
      <c r="B10" s="4">
        <v>43446</v>
      </c>
      <c r="C10" s="5">
        <v>128250</v>
      </c>
      <c r="D10" t="s">
        <v>62</v>
      </c>
      <c r="E10" t="s">
        <v>129</v>
      </c>
    </row>
    <row r="11" spans="1:5" x14ac:dyDescent="0.25">
      <c r="A11" t="s">
        <v>64</v>
      </c>
      <c r="B11" s="4">
        <v>43827</v>
      </c>
      <c r="C11" s="5">
        <v>1000000</v>
      </c>
      <c r="D11" t="s">
        <v>65</v>
      </c>
      <c r="E11" t="s">
        <v>123</v>
      </c>
    </row>
    <row r="12" spans="1:5" x14ac:dyDescent="0.25">
      <c r="A12" t="s">
        <v>67</v>
      </c>
      <c r="B12" s="4">
        <v>43488</v>
      </c>
      <c r="C12" s="5">
        <v>300000</v>
      </c>
      <c r="D12" t="s">
        <v>27</v>
      </c>
      <c r="E12" t="s">
        <v>124</v>
      </c>
    </row>
    <row r="13" spans="1:5" x14ac:dyDescent="0.25">
      <c r="A13" t="s">
        <v>68</v>
      </c>
      <c r="B13" s="4">
        <v>43488</v>
      </c>
      <c r="C13" s="5">
        <v>130000</v>
      </c>
      <c r="D13" t="s">
        <v>27</v>
      </c>
      <c r="E13" t="s">
        <v>124</v>
      </c>
    </row>
    <row r="14" spans="1:5" x14ac:dyDescent="0.25">
      <c r="A14" t="s">
        <v>13</v>
      </c>
      <c r="B14" s="4">
        <v>43491</v>
      </c>
      <c r="C14" s="5">
        <v>775000</v>
      </c>
      <c r="D14" t="s">
        <v>26</v>
      </c>
      <c r="E14" t="s">
        <v>125</v>
      </c>
    </row>
    <row r="15" spans="1:5" x14ac:dyDescent="0.25">
      <c r="A15" t="s">
        <v>69</v>
      </c>
      <c r="B15" s="4">
        <v>43492</v>
      </c>
      <c r="C15" s="5">
        <v>224000</v>
      </c>
      <c r="D15" t="s">
        <v>27</v>
      </c>
      <c r="E15" t="s">
        <v>121</v>
      </c>
    </row>
    <row r="16" spans="1:5" x14ac:dyDescent="0.25">
      <c r="A16" t="s">
        <v>70</v>
      </c>
      <c r="B16" s="4">
        <v>43497</v>
      </c>
      <c r="C16" s="5">
        <v>285000</v>
      </c>
      <c r="D16" t="s">
        <v>27</v>
      </c>
      <c r="E16" t="s">
        <v>129</v>
      </c>
    </row>
    <row r="17" spans="1:5" x14ac:dyDescent="0.25">
      <c r="A17" t="s">
        <v>51</v>
      </c>
      <c r="B17" s="4">
        <v>43498</v>
      </c>
      <c r="C17" s="5">
        <v>824950</v>
      </c>
      <c r="D17" t="s">
        <v>27</v>
      </c>
      <c r="E17" t="s">
        <v>136</v>
      </c>
    </row>
    <row r="18" spans="1:5" x14ac:dyDescent="0.25">
      <c r="A18" t="s">
        <v>52</v>
      </c>
      <c r="B18" s="4">
        <v>43498</v>
      </c>
      <c r="C18" s="5">
        <v>259900</v>
      </c>
      <c r="D18" t="s">
        <v>27</v>
      </c>
      <c r="E18" t="s">
        <v>136</v>
      </c>
    </row>
    <row r="19" spans="1:5" x14ac:dyDescent="0.25">
      <c r="A19" t="s">
        <v>71</v>
      </c>
      <c r="B19" s="4">
        <v>43500</v>
      </c>
      <c r="C19" s="5">
        <v>100000</v>
      </c>
      <c r="D19" t="s">
        <v>27</v>
      </c>
      <c r="E19" t="s">
        <v>137</v>
      </c>
    </row>
    <row r="20" spans="1:5" x14ac:dyDescent="0.25">
      <c r="A20" t="s">
        <v>72</v>
      </c>
      <c r="B20" s="4">
        <v>43503</v>
      </c>
      <c r="C20" s="5">
        <v>559930</v>
      </c>
      <c r="D20" t="s">
        <v>73</v>
      </c>
      <c r="E20" t="s">
        <v>136</v>
      </c>
    </row>
    <row r="21" spans="1:5" x14ac:dyDescent="0.25">
      <c r="A21" t="s">
        <v>74</v>
      </c>
      <c r="B21" s="4">
        <v>43503</v>
      </c>
      <c r="C21" s="5">
        <v>500000</v>
      </c>
      <c r="D21" t="s">
        <v>75</v>
      </c>
      <c r="E21" t="s">
        <v>126</v>
      </c>
    </row>
    <row r="22" spans="1:5" x14ac:dyDescent="0.25">
      <c r="A22" t="s">
        <v>76</v>
      </c>
      <c r="B22" s="4">
        <v>43503</v>
      </c>
      <c r="C22" s="5">
        <v>33900</v>
      </c>
      <c r="D22" t="s">
        <v>73</v>
      </c>
      <c r="E22" t="s">
        <v>136</v>
      </c>
    </row>
    <row r="23" spans="1:5" x14ac:dyDescent="0.25">
      <c r="A23" t="s">
        <v>79</v>
      </c>
      <c r="B23" s="4">
        <v>43504</v>
      </c>
      <c r="C23" s="5">
        <v>157000</v>
      </c>
      <c r="D23" t="s">
        <v>27</v>
      </c>
      <c r="E23" t="s">
        <v>121</v>
      </c>
    </row>
    <row r="24" spans="1:5" x14ac:dyDescent="0.25">
      <c r="A24" t="s">
        <v>9</v>
      </c>
      <c r="B24" s="4">
        <v>43511</v>
      </c>
      <c r="C24" s="5">
        <v>500000</v>
      </c>
      <c r="D24" t="s">
        <v>26</v>
      </c>
      <c r="E24" t="s">
        <v>127</v>
      </c>
    </row>
    <row r="25" spans="1:5" x14ac:dyDescent="0.25">
      <c r="A25" t="s">
        <v>82</v>
      </c>
      <c r="B25" s="4">
        <v>43512</v>
      </c>
      <c r="C25" s="5">
        <v>50000</v>
      </c>
      <c r="E25" t="s">
        <v>121</v>
      </c>
    </row>
    <row r="26" spans="1:5" x14ac:dyDescent="0.25">
      <c r="A26" t="s">
        <v>87</v>
      </c>
      <c r="B26" s="4">
        <v>43516</v>
      </c>
      <c r="C26" s="5">
        <v>5000000</v>
      </c>
      <c r="D26" t="s">
        <v>114</v>
      </c>
      <c r="E26" t="s">
        <v>128</v>
      </c>
    </row>
    <row r="27" spans="1:5" x14ac:dyDescent="0.25">
      <c r="A27" t="s">
        <v>83</v>
      </c>
      <c r="B27" s="4">
        <v>43514</v>
      </c>
      <c r="C27" s="5">
        <v>350000</v>
      </c>
      <c r="D27" t="s">
        <v>27</v>
      </c>
      <c r="E27" t="s">
        <v>129</v>
      </c>
    </row>
    <row r="28" spans="1:5" x14ac:dyDescent="0.25">
      <c r="A28" t="s">
        <v>88</v>
      </c>
      <c r="B28" s="4">
        <v>43521</v>
      </c>
      <c r="C28" s="5">
        <v>39000</v>
      </c>
      <c r="D28" t="s">
        <v>89</v>
      </c>
      <c r="E28" t="s">
        <v>130</v>
      </c>
    </row>
    <row r="29" spans="1:5" x14ac:dyDescent="0.25">
      <c r="A29" t="s">
        <v>90</v>
      </c>
      <c r="B29" s="4">
        <v>43530</v>
      </c>
      <c r="C29" s="5">
        <v>16250000</v>
      </c>
      <c r="D29" t="s">
        <v>96</v>
      </c>
      <c r="E29" t="s">
        <v>119</v>
      </c>
    </row>
    <row r="30" spans="1:5" x14ac:dyDescent="0.25">
      <c r="A30" t="s">
        <v>91</v>
      </c>
      <c r="B30" s="4">
        <v>43530</v>
      </c>
      <c r="C30" s="5">
        <v>2500000</v>
      </c>
      <c r="D30" t="s">
        <v>26</v>
      </c>
      <c r="E30" t="s">
        <v>118</v>
      </c>
    </row>
    <row r="31" spans="1:5" x14ac:dyDescent="0.25">
      <c r="A31" t="s">
        <v>92</v>
      </c>
      <c r="B31" s="4">
        <v>43559</v>
      </c>
      <c r="C31" s="5">
        <v>848000</v>
      </c>
      <c r="E31" t="s">
        <v>128</v>
      </c>
    </row>
    <row r="32" spans="1:5" x14ac:dyDescent="0.25">
      <c r="A32" s="20" t="s">
        <v>93</v>
      </c>
      <c r="B32" s="21">
        <v>43584</v>
      </c>
      <c r="C32" s="22">
        <v>1500000</v>
      </c>
      <c r="E32" t="s">
        <v>125</v>
      </c>
    </row>
    <row r="33" spans="1:5" x14ac:dyDescent="0.25">
      <c r="A33" t="s">
        <v>94</v>
      </c>
      <c r="B33" s="4">
        <v>43559</v>
      </c>
      <c r="C33" s="5">
        <v>600000</v>
      </c>
      <c r="E33" t="s">
        <v>134</v>
      </c>
    </row>
    <row r="34" spans="1:5" x14ac:dyDescent="0.25">
      <c r="A34" t="s">
        <v>86</v>
      </c>
      <c r="B34" s="4">
        <v>43559</v>
      </c>
      <c r="C34" s="5">
        <v>2000000</v>
      </c>
      <c r="D34" t="s">
        <v>26</v>
      </c>
      <c r="E34" t="s">
        <v>131</v>
      </c>
    </row>
    <row r="35" spans="1:5" x14ac:dyDescent="0.25">
      <c r="A35" t="s">
        <v>97</v>
      </c>
      <c r="B35" s="4">
        <v>43560</v>
      </c>
      <c r="C35" s="5">
        <v>146750</v>
      </c>
      <c r="E35" t="s">
        <v>122</v>
      </c>
    </row>
    <row r="36" spans="1:5" x14ac:dyDescent="0.25">
      <c r="A36" t="s">
        <v>98</v>
      </c>
      <c r="B36" s="4">
        <v>43560</v>
      </c>
      <c r="C36" s="5">
        <v>127500</v>
      </c>
      <c r="E36" t="s">
        <v>137</v>
      </c>
    </row>
    <row r="37" spans="1:5" x14ac:dyDescent="0.25">
      <c r="A37" t="s">
        <v>99</v>
      </c>
      <c r="B37" s="4">
        <v>43560</v>
      </c>
      <c r="C37" s="5">
        <v>224250</v>
      </c>
      <c r="E37" t="s">
        <v>137</v>
      </c>
    </row>
    <row r="38" spans="1:5" x14ac:dyDescent="0.25">
      <c r="A38" t="s">
        <v>100</v>
      </c>
      <c r="B38" s="4">
        <v>43560</v>
      </c>
      <c r="C38" s="5">
        <v>550440</v>
      </c>
      <c r="D38" t="s">
        <v>101</v>
      </c>
      <c r="E38" t="s">
        <v>132</v>
      </c>
    </row>
    <row r="39" spans="1:5" x14ac:dyDescent="0.25">
      <c r="A39" t="s">
        <v>111</v>
      </c>
      <c r="B39" s="4">
        <v>43584</v>
      </c>
      <c r="C39" s="5">
        <v>750000</v>
      </c>
      <c r="E39" t="s">
        <v>120</v>
      </c>
    </row>
    <row r="40" spans="1:5" x14ac:dyDescent="0.25">
      <c r="A40" t="s">
        <v>106</v>
      </c>
      <c r="B40" s="4">
        <v>43560</v>
      </c>
      <c r="C40" s="5">
        <v>32000</v>
      </c>
      <c r="D40" t="s">
        <v>107</v>
      </c>
      <c r="E40" t="s">
        <v>133</v>
      </c>
    </row>
    <row r="41" spans="1:5" x14ac:dyDescent="0.25">
      <c r="A41" t="s">
        <v>102</v>
      </c>
      <c r="B41" s="4">
        <v>43567</v>
      </c>
      <c r="C41" s="5">
        <v>449000</v>
      </c>
      <c r="E41" t="s">
        <v>137</v>
      </c>
    </row>
    <row r="42" spans="1:5" x14ac:dyDescent="0.25">
      <c r="A42" t="s">
        <v>108</v>
      </c>
      <c r="B42" s="4">
        <v>43566</v>
      </c>
      <c r="C42" s="5">
        <v>80000</v>
      </c>
      <c r="D42" t="s">
        <v>109</v>
      </c>
      <c r="E42" t="s">
        <v>124</v>
      </c>
    </row>
    <row r="43" spans="1:5" x14ac:dyDescent="0.25">
      <c r="A43" t="s">
        <v>14</v>
      </c>
      <c r="B43" s="4">
        <v>43569</v>
      </c>
      <c r="C43" s="5">
        <v>1000000</v>
      </c>
      <c r="D43" t="s">
        <v>110</v>
      </c>
      <c r="E43" t="s">
        <v>135</v>
      </c>
    </row>
    <row r="44" spans="1:5" x14ac:dyDescent="0.25">
      <c r="A44" t="s">
        <v>107</v>
      </c>
      <c r="B44" s="4">
        <v>43585</v>
      </c>
      <c r="C44" s="5">
        <v>54500</v>
      </c>
      <c r="E44" t="s">
        <v>133</v>
      </c>
    </row>
    <row r="45" spans="1:5" x14ac:dyDescent="0.25">
      <c r="A45" t="s">
        <v>112</v>
      </c>
      <c r="B45" s="4">
        <v>43585</v>
      </c>
      <c r="C45" s="5">
        <v>1500000</v>
      </c>
      <c r="D45" t="s">
        <v>27</v>
      </c>
      <c r="E45" t="s">
        <v>126</v>
      </c>
    </row>
    <row r="46" spans="1:5" x14ac:dyDescent="0.25">
      <c r="A46" t="s">
        <v>113</v>
      </c>
      <c r="B46" s="4">
        <v>43585</v>
      </c>
      <c r="C46" s="5">
        <v>2500000</v>
      </c>
      <c r="D46" t="s">
        <v>27</v>
      </c>
      <c r="E46" t="s">
        <v>127</v>
      </c>
    </row>
    <row r="47" spans="1:5" x14ac:dyDescent="0.25">
      <c r="A47" t="s">
        <v>20</v>
      </c>
      <c r="B47" s="4">
        <v>43585</v>
      </c>
      <c r="C47" s="5">
        <v>500000</v>
      </c>
      <c r="D47" t="s">
        <v>27</v>
      </c>
      <c r="E47" t="s">
        <v>129</v>
      </c>
    </row>
    <row r="48" spans="1:5" x14ac:dyDescent="0.25">
      <c r="A48" t="s">
        <v>143</v>
      </c>
      <c r="B48" s="4">
        <v>43608</v>
      </c>
      <c r="C48" s="5">
        <v>669500</v>
      </c>
      <c r="D48" t="s">
        <v>27</v>
      </c>
      <c r="E48" t="s">
        <v>136</v>
      </c>
    </row>
    <row r="49" spans="1:5" x14ac:dyDescent="0.25">
      <c r="A49" t="s">
        <v>144</v>
      </c>
      <c r="B49" s="4">
        <v>43605</v>
      </c>
      <c r="C49" s="5">
        <v>85000</v>
      </c>
      <c r="D49" t="s">
        <v>27</v>
      </c>
      <c r="E49" t="s">
        <v>137</v>
      </c>
    </row>
    <row r="50" spans="1:5" x14ac:dyDescent="0.25">
      <c r="A50" s="25" t="s">
        <v>145</v>
      </c>
      <c r="B50" s="4">
        <v>43605</v>
      </c>
      <c r="C50" s="5">
        <v>245000</v>
      </c>
      <c r="D50" t="s">
        <v>27</v>
      </c>
      <c r="E50" t="s">
        <v>137</v>
      </c>
    </row>
    <row r="51" spans="1:5" x14ac:dyDescent="0.25">
      <c r="A51" t="s">
        <v>146</v>
      </c>
      <c r="B51" s="4">
        <v>43607</v>
      </c>
      <c r="C51" s="5">
        <v>270000</v>
      </c>
      <c r="D51" t="s">
        <v>27</v>
      </c>
      <c r="E51" t="s">
        <v>136</v>
      </c>
    </row>
    <row r="52" spans="1:5" x14ac:dyDescent="0.25">
      <c r="A52" t="s">
        <v>147</v>
      </c>
      <c r="B52" s="4">
        <v>43608</v>
      </c>
      <c r="C52" s="5">
        <v>138000</v>
      </c>
      <c r="D52" t="s">
        <v>27</v>
      </c>
      <c r="E52" t="s">
        <v>136</v>
      </c>
    </row>
    <row r="53" spans="1:5" x14ac:dyDescent="0.25">
      <c r="A53" t="s">
        <v>148</v>
      </c>
      <c r="B53" s="4">
        <v>43619</v>
      </c>
      <c r="C53" s="5">
        <v>158000</v>
      </c>
      <c r="D53" t="s">
        <v>27</v>
      </c>
      <c r="E53" t="s">
        <v>136</v>
      </c>
    </row>
    <row r="54" spans="1:5" x14ac:dyDescent="0.25">
      <c r="A54" t="s">
        <v>149</v>
      </c>
      <c r="B54" s="4">
        <v>43621</v>
      </c>
      <c r="C54" s="5">
        <v>481950</v>
      </c>
      <c r="D54" t="s">
        <v>27</v>
      </c>
      <c r="E54" t="s">
        <v>132</v>
      </c>
    </row>
    <row r="55" spans="1:5" x14ac:dyDescent="0.25">
      <c r="A55" t="s">
        <v>150</v>
      </c>
      <c r="B55" s="4">
        <v>43621</v>
      </c>
      <c r="C55" s="5">
        <v>713592</v>
      </c>
      <c r="D55" t="s">
        <v>27</v>
      </c>
      <c r="E55" t="s">
        <v>132</v>
      </c>
    </row>
    <row r="56" spans="1:5" x14ac:dyDescent="0.25">
      <c r="A56" t="s">
        <v>151</v>
      </c>
      <c r="B56" s="4">
        <v>43621</v>
      </c>
      <c r="C56" s="5">
        <v>45000</v>
      </c>
      <c r="D56" t="s">
        <v>27</v>
      </c>
      <c r="E56" t="s">
        <v>137</v>
      </c>
    </row>
    <row r="57" spans="1:5" x14ac:dyDescent="0.25">
      <c r="A57" t="s">
        <v>152</v>
      </c>
      <c r="B57" s="4">
        <v>43621</v>
      </c>
      <c r="C57" s="5">
        <v>24000</v>
      </c>
      <c r="D57" t="s">
        <v>27</v>
      </c>
      <c r="E57" t="s">
        <v>131</v>
      </c>
    </row>
    <row r="58" spans="1:5" x14ac:dyDescent="0.25">
      <c r="A58" t="s">
        <v>154</v>
      </c>
      <c r="B58" s="4">
        <v>43630</v>
      </c>
      <c r="C58" s="5">
        <v>726920</v>
      </c>
      <c r="D58" t="s">
        <v>27</v>
      </c>
      <c r="E58" t="s">
        <v>136</v>
      </c>
    </row>
    <row r="59" spans="1:5" x14ac:dyDescent="0.25">
      <c r="A59" t="s">
        <v>14</v>
      </c>
      <c r="B59" s="4">
        <v>43630</v>
      </c>
      <c r="C59" s="5">
        <v>1500000</v>
      </c>
      <c r="D59" t="s">
        <v>27</v>
      </c>
      <c r="E59" t="s">
        <v>135</v>
      </c>
    </row>
    <row r="60" spans="1:5" x14ac:dyDescent="0.25">
      <c r="A60" t="s">
        <v>150</v>
      </c>
      <c r="B60" s="4">
        <v>43627</v>
      </c>
      <c r="C60" s="5">
        <v>717000</v>
      </c>
      <c r="D60" t="s">
        <v>27</v>
      </c>
      <c r="E60" t="s">
        <v>132</v>
      </c>
    </row>
    <row r="61" spans="1:5" x14ac:dyDescent="0.25">
      <c r="A61" t="s">
        <v>155</v>
      </c>
      <c r="B61" s="4">
        <v>43629</v>
      </c>
      <c r="C61" s="5">
        <v>130000</v>
      </c>
      <c r="D61" t="s">
        <v>27</v>
      </c>
      <c r="E61" t="s">
        <v>156</v>
      </c>
    </row>
    <row r="62" spans="1:5" x14ac:dyDescent="0.25">
      <c r="A62" t="s">
        <v>157</v>
      </c>
      <c r="B62" s="4">
        <v>43637</v>
      </c>
      <c r="C62" s="5">
        <v>2400000</v>
      </c>
      <c r="D62" t="s">
        <v>27</v>
      </c>
      <c r="E62" t="s">
        <v>134</v>
      </c>
    </row>
    <row r="63" spans="1:5" x14ac:dyDescent="0.25">
      <c r="A63" t="s">
        <v>158</v>
      </c>
      <c r="B63" s="4">
        <v>43636</v>
      </c>
      <c r="C63" s="5">
        <v>500000</v>
      </c>
      <c r="D63" t="s">
        <v>27</v>
      </c>
      <c r="E63" t="s">
        <v>129</v>
      </c>
    </row>
    <row r="64" spans="1:5" x14ac:dyDescent="0.25">
      <c r="A64" t="s">
        <v>161</v>
      </c>
      <c r="B64" s="4">
        <v>43646</v>
      </c>
      <c r="C64" s="5">
        <v>200000</v>
      </c>
      <c r="D64" t="s">
        <v>27</v>
      </c>
      <c r="E64" t="s">
        <v>137</v>
      </c>
    </row>
    <row r="65" spans="1:5" x14ac:dyDescent="0.25">
      <c r="A65" t="s">
        <v>159</v>
      </c>
      <c r="B65" s="4">
        <v>43648</v>
      </c>
      <c r="C65" s="5">
        <v>400000</v>
      </c>
      <c r="D65" t="s">
        <v>26</v>
      </c>
      <c r="E65" t="s">
        <v>160</v>
      </c>
    </row>
    <row r="66" spans="1:5" x14ac:dyDescent="0.25">
      <c r="A66" t="s">
        <v>163</v>
      </c>
      <c r="B66" s="26">
        <v>43649</v>
      </c>
      <c r="C66" s="5">
        <v>1250000</v>
      </c>
      <c r="D66" t="s">
        <v>26</v>
      </c>
      <c r="E66" t="s">
        <v>164</v>
      </c>
    </row>
    <row r="67" spans="1:5" x14ac:dyDescent="0.25">
      <c r="A67" t="s">
        <v>168</v>
      </c>
      <c r="B67" s="26">
        <v>43649</v>
      </c>
      <c r="C67" s="5">
        <v>100000</v>
      </c>
      <c r="D67" t="s">
        <v>27</v>
      </c>
      <c r="E67" t="s">
        <v>124</v>
      </c>
    </row>
    <row r="68" spans="1:5" x14ac:dyDescent="0.25">
      <c r="A68" t="s">
        <v>180</v>
      </c>
      <c r="B68" s="26">
        <v>43657</v>
      </c>
      <c r="C68" s="5">
        <v>342000</v>
      </c>
      <c r="D68" t="s">
        <v>179</v>
      </c>
      <c r="E68" t="s">
        <v>181</v>
      </c>
    </row>
    <row r="69" spans="1:5" x14ac:dyDescent="0.25">
      <c r="A69" t="s">
        <v>169</v>
      </c>
      <c r="B69" s="26">
        <v>43676</v>
      </c>
      <c r="C69" s="5">
        <v>1000000</v>
      </c>
      <c r="D69" t="s">
        <v>26</v>
      </c>
      <c r="E69" t="s">
        <v>170</v>
      </c>
    </row>
    <row r="70" spans="1:5" x14ac:dyDescent="0.25">
      <c r="A70" t="s">
        <v>171</v>
      </c>
      <c r="B70" s="26">
        <v>43658</v>
      </c>
      <c r="C70" s="5">
        <v>0</v>
      </c>
      <c r="E70" t="s">
        <v>172</v>
      </c>
    </row>
    <row r="71" spans="1:5" x14ac:dyDescent="0.25">
      <c r="A71" t="s">
        <v>175</v>
      </c>
      <c r="B71" s="26">
        <v>43658</v>
      </c>
      <c r="C71" s="5">
        <v>0</v>
      </c>
      <c r="E71" t="s">
        <v>176</v>
      </c>
    </row>
    <row r="72" spans="1:5" x14ac:dyDescent="0.25">
      <c r="A72" t="s">
        <v>165</v>
      </c>
      <c r="B72" s="26">
        <v>43676</v>
      </c>
      <c r="C72" s="5">
        <v>500000</v>
      </c>
      <c r="E72" t="s">
        <v>177</v>
      </c>
    </row>
    <row r="73" spans="1:5" x14ac:dyDescent="0.25">
      <c r="A73" t="s">
        <v>48</v>
      </c>
      <c r="B73" s="26">
        <v>43658</v>
      </c>
      <c r="C73" s="5">
        <v>0</v>
      </c>
      <c r="E73" t="s">
        <v>178</v>
      </c>
    </row>
    <row r="74" spans="1:5" x14ac:dyDescent="0.25">
      <c r="A74" t="s">
        <v>182</v>
      </c>
      <c r="B74" s="26">
        <v>43654</v>
      </c>
      <c r="C74" s="5">
        <v>170000</v>
      </c>
      <c r="D74" t="s">
        <v>27</v>
      </c>
      <c r="E74" t="s">
        <v>137</v>
      </c>
    </row>
    <row r="75" spans="1:5" x14ac:dyDescent="0.25">
      <c r="A75" t="s">
        <v>183</v>
      </c>
      <c r="B75" s="26">
        <v>43659</v>
      </c>
      <c r="C75" s="5">
        <v>517500</v>
      </c>
      <c r="D75" t="s">
        <v>184</v>
      </c>
      <c r="E75" t="s">
        <v>181</v>
      </c>
    </row>
    <row r="76" spans="1:5" x14ac:dyDescent="0.25">
      <c r="A76" t="s">
        <v>185</v>
      </c>
      <c r="B76" s="26">
        <v>43660</v>
      </c>
      <c r="C76" s="5">
        <v>50000</v>
      </c>
      <c r="D76" t="s">
        <v>27</v>
      </c>
      <c r="E76" t="s">
        <v>137</v>
      </c>
    </row>
    <row r="77" spans="1:5" x14ac:dyDescent="0.25">
      <c r="A77" t="s">
        <v>186</v>
      </c>
      <c r="B77" s="26">
        <v>43659</v>
      </c>
      <c r="C77" s="5">
        <v>461000</v>
      </c>
      <c r="D77" t="s">
        <v>27</v>
      </c>
      <c r="E77" t="s">
        <v>137</v>
      </c>
    </row>
    <row r="78" spans="1:5" x14ac:dyDescent="0.25">
      <c r="A78" t="s">
        <v>34</v>
      </c>
      <c r="B78" s="26">
        <v>43663</v>
      </c>
      <c r="C78" s="5">
        <v>6500000</v>
      </c>
      <c r="D78" t="s">
        <v>205</v>
      </c>
      <c r="E78" t="s">
        <v>117</v>
      </c>
    </row>
    <row r="79" spans="1:5" x14ac:dyDescent="0.25">
      <c r="A79" t="s">
        <v>206</v>
      </c>
      <c r="B79" s="26">
        <v>43663</v>
      </c>
      <c r="C79" s="5">
        <v>157500</v>
      </c>
      <c r="D79" t="s">
        <v>27</v>
      </c>
      <c r="E79" t="s">
        <v>137</v>
      </c>
    </row>
    <row r="80" spans="1:5" x14ac:dyDescent="0.25">
      <c r="A80" t="s">
        <v>160</v>
      </c>
      <c r="B80" s="26">
        <v>43671</v>
      </c>
      <c r="C80" s="5">
        <v>3200000</v>
      </c>
      <c r="D80" t="s">
        <v>27</v>
      </c>
      <c r="E80" t="s">
        <v>160</v>
      </c>
    </row>
    <row r="81" spans="1:5" x14ac:dyDescent="0.25">
      <c r="A81" t="s">
        <v>164</v>
      </c>
      <c r="B81" s="26">
        <v>43676</v>
      </c>
      <c r="C81" s="5">
        <v>1375000</v>
      </c>
      <c r="D81" t="s">
        <v>27</v>
      </c>
      <c r="E81" t="s">
        <v>164</v>
      </c>
    </row>
    <row r="82" spans="1:5" x14ac:dyDescent="0.25">
      <c r="A82" t="s">
        <v>218</v>
      </c>
      <c r="B82" s="26">
        <v>43680</v>
      </c>
      <c r="C82" s="5">
        <v>1850000</v>
      </c>
      <c r="D82" t="s">
        <v>27</v>
      </c>
      <c r="E82" t="s">
        <v>136</v>
      </c>
    </row>
    <row r="83" spans="1:5" x14ac:dyDescent="0.25">
      <c r="A83" t="s">
        <v>216</v>
      </c>
      <c r="B83" s="26">
        <v>43678</v>
      </c>
      <c r="C83" s="5">
        <v>22050000</v>
      </c>
      <c r="D83" t="s">
        <v>27</v>
      </c>
      <c r="E83" t="s">
        <v>119</v>
      </c>
    </row>
    <row r="84" spans="1:5" x14ac:dyDescent="0.25">
      <c r="A84" t="s">
        <v>217</v>
      </c>
      <c r="B84" s="26">
        <v>43677</v>
      </c>
      <c r="C84" s="5">
        <v>349300</v>
      </c>
      <c r="D84" t="s">
        <v>27</v>
      </c>
      <c r="E84" t="s">
        <v>136</v>
      </c>
    </row>
    <row r="85" spans="1:5" x14ac:dyDescent="0.25">
      <c r="A85" t="s">
        <v>219</v>
      </c>
      <c r="B85" s="26">
        <v>43679</v>
      </c>
      <c r="C85" s="5">
        <v>411000</v>
      </c>
      <c r="D85" t="s">
        <v>27</v>
      </c>
      <c r="E85" t="s">
        <v>170</v>
      </c>
    </row>
    <row r="86" spans="1:5" x14ac:dyDescent="0.25">
      <c r="B86" s="26"/>
      <c r="C86" s="5"/>
    </row>
    <row r="87" spans="1:5" x14ac:dyDescent="0.25">
      <c r="B87" s="26"/>
      <c r="C87" s="5"/>
    </row>
    <row r="88" spans="1:5" x14ac:dyDescent="0.25">
      <c r="B88" s="26"/>
      <c r="C88" s="5"/>
    </row>
    <row r="89" spans="1:5" x14ac:dyDescent="0.25">
      <c r="B89" s="26"/>
      <c r="C89" s="5"/>
    </row>
    <row r="90" spans="1:5" x14ac:dyDescent="0.25">
      <c r="B90" s="26"/>
      <c r="C90" s="5"/>
    </row>
    <row r="91" spans="1:5" x14ac:dyDescent="0.25">
      <c r="B91" s="26"/>
      <c r="C91" s="5"/>
    </row>
    <row r="92" spans="1:5" x14ac:dyDescent="0.25">
      <c r="B92" s="26"/>
      <c r="C92" s="5"/>
    </row>
    <row r="93" spans="1:5" x14ac:dyDescent="0.25">
      <c r="B93" s="26"/>
      <c r="C93" s="5"/>
    </row>
    <row r="94" spans="1:5" x14ac:dyDescent="0.25">
      <c r="B94" s="26"/>
      <c r="C94" s="5"/>
    </row>
    <row r="95" spans="1:5" x14ac:dyDescent="0.25">
      <c r="B95" s="26"/>
      <c r="C95" s="5"/>
    </row>
    <row r="96" spans="1:5" x14ac:dyDescent="0.25">
      <c r="B96" s="26"/>
      <c r="C96" s="5"/>
    </row>
    <row r="97" spans="2:3" x14ac:dyDescent="0.25">
      <c r="B97" s="26"/>
      <c r="C97" s="5"/>
    </row>
    <row r="98" spans="2:3" x14ac:dyDescent="0.25">
      <c r="B98" s="26"/>
      <c r="C98" s="5"/>
    </row>
    <row r="99" spans="2:3" x14ac:dyDescent="0.25">
      <c r="B99" s="26"/>
      <c r="C99" s="5"/>
    </row>
    <row r="100" spans="2:3" x14ac:dyDescent="0.25">
      <c r="B100" s="26"/>
      <c r="C100" s="5"/>
    </row>
    <row r="101" spans="2:3" x14ac:dyDescent="0.25">
      <c r="B101" s="4"/>
    </row>
    <row r="102" spans="2:3" x14ac:dyDescent="0.25">
      <c r="B102" s="4"/>
    </row>
    <row r="103" spans="2:3" x14ac:dyDescent="0.25">
      <c r="B103" s="4"/>
    </row>
    <row r="104" spans="2:3" x14ac:dyDescent="0.25">
      <c r="B104" s="4"/>
    </row>
    <row r="105" spans="2:3" x14ac:dyDescent="0.25">
      <c r="B105" s="4"/>
    </row>
    <row r="106" spans="2:3" x14ac:dyDescent="0.25">
      <c r="B106" s="4"/>
    </row>
    <row r="107" spans="2:3" x14ac:dyDescent="0.25">
      <c r="B107" s="4"/>
    </row>
    <row r="108" spans="2:3" x14ac:dyDescent="0.25">
      <c r="B108" s="4"/>
    </row>
    <row r="109" spans="2:3" x14ac:dyDescent="0.25">
      <c r="B109" s="4"/>
    </row>
    <row r="110" spans="2:3" x14ac:dyDescent="0.25">
      <c r="B110" s="4"/>
    </row>
    <row r="111" spans="2:3" x14ac:dyDescent="0.25">
      <c r="B111" s="4"/>
    </row>
    <row r="112" spans="2:3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6"/>
  <sheetViews>
    <sheetView topLeftCell="A23" workbookViewId="0">
      <selection activeCell="B35" sqref="B35"/>
    </sheetView>
  </sheetViews>
  <sheetFormatPr defaultRowHeight="15" x14ac:dyDescent="0.25"/>
  <cols>
    <col min="1" max="1" width="25.7109375" bestFit="1" customWidth="1"/>
    <col min="2" max="2" width="17.7109375" bestFit="1" customWidth="1"/>
    <col min="3" max="3" width="20.28515625" bestFit="1" customWidth="1"/>
    <col min="4" max="4" width="14" bestFit="1" customWidth="1"/>
  </cols>
  <sheetData>
    <row r="3" spans="1:5" x14ac:dyDescent="0.25">
      <c r="A3" s="23" t="s">
        <v>138</v>
      </c>
      <c r="B3" t="s">
        <v>140</v>
      </c>
      <c r="C3" s="27" t="s">
        <v>166</v>
      </c>
      <c r="D3" s="27" t="s">
        <v>167</v>
      </c>
    </row>
    <row r="4" spans="1:5" x14ac:dyDescent="0.35">
      <c r="A4" s="32" t="s">
        <v>130</v>
      </c>
      <c r="B4" s="33">
        <v>39000</v>
      </c>
      <c r="C4" s="34" t="s">
        <v>27</v>
      </c>
      <c r="D4" s="5"/>
    </row>
    <row r="5" spans="1:5" x14ac:dyDescent="0.35">
      <c r="A5" s="32" t="s">
        <v>133</v>
      </c>
      <c r="B5" s="33">
        <v>86500</v>
      </c>
      <c r="C5" s="34" t="s">
        <v>27</v>
      </c>
      <c r="D5" s="5"/>
    </row>
    <row r="6" spans="1:5" x14ac:dyDescent="0.35">
      <c r="A6" s="32" t="s">
        <v>121</v>
      </c>
      <c r="B6" s="33">
        <v>1982700</v>
      </c>
      <c r="C6" s="34" t="s">
        <v>27</v>
      </c>
      <c r="D6" s="5"/>
    </row>
    <row r="7" spans="1:5" x14ac:dyDescent="0.35">
      <c r="A7" s="29" t="s">
        <v>123</v>
      </c>
      <c r="B7" s="30">
        <v>1000000</v>
      </c>
      <c r="C7" s="31">
        <v>5750000</v>
      </c>
      <c r="D7" s="31">
        <f>C7-GETPIVOTDATA("NOMINAL",$A$3,"VENDOR","Fams Wo")</f>
        <v>4750000</v>
      </c>
      <c r="E7" t="s">
        <v>211</v>
      </c>
    </row>
    <row r="8" spans="1:5" x14ac:dyDescent="0.35">
      <c r="A8" s="32" t="s">
        <v>129</v>
      </c>
      <c r="B8" s="33">
        <v>1763250</v>
      </c>
      <c r="C8" s="34" t="s">
        <v>27</v>
      </c>
      <c r="D8" s="5"/>
    </row>
    <row r="9" spans="1:5" x14ac:dyDescent="0.35">
      <c r="A9" s="32" t="s">
        <v>132</v>
      </c>
      <c r="B9" s="33">
        <v>2462982</v>
      </c>
      <c r="C9" s="34" t="s">
        <v>27</v>
      </c>
      <c r="D9" s="5"/>
    </row>
    <row r="10" spans="1:5" x14ac:dyDescent="0.35">
      <c r="A10" s="32" t="s">
        <v>119</v>
      </c>
      <c r="B10" s="33">
        <v>43300000</v>
      </c>
      <c r="C10" s="34" t="s">
        <v>27</v>
      </c>
      <c r="D10" s="28"/>
    </row>
    <row r="11" spans="1:5" x14ac:dyDescent="0.35">
      <c r="A11" s="32" t="s">
        <v>127</v>
      </c>
      <c r="B11" s="33">
        <v>3000000</v>
      </c>
      <c r="C11" s="34" t="s">
        <v>27</v>
      </c>
      <c r="D11" s="5"/>
    </row>
    <row r="12" spans="1:5" x14ac:dyDescent="0.35">
      <c r="A12" s="32" t="s">
        <v>120</v>
      </c>
      <c r="B12" s="33">
        <v>1000000</v>
      </c>
      <c r="C12" s="34" t="s">
        <v>27</v>
      </c>
      <c r="D12" s="5"/>
    </row>
    <row r="13" spans="1:5" x14ac:dyDescent="0.35">
      <c r="A13" s="29" t="s">
        <v>117</v>
      </c>
      <c r="B13" s="30">
        <v>7500000</v>
      </c>
      <c r="C13" s="31">
        <v>9000000</v>
      </c>
      <c r="D13" s="31">
        <f>C13-GETPIVOTDATA("NOMINAL",$A$3,"VENDOR","Koh Bastian")</f>
        <v>1500000</v>
      </c>
      <c r="E13" t="s">
        <v>213</v>
      </c>
    </row>
    <row r="14" spans="1:5" x14ac:dyDescent="0.35">
      <c r="A14" s="29" t="s">
        <v>118</v>
      </c>
      <c r="B14" s="30">
        <v>3500000</v>
      </c>
      <c r="C14" s="31">
        <v>7000000</v>
      </c>
      <c r="D14" s="31">
        <f>C14-GETPIVOTDATA("NOMINAL",$A$3,"VENDOR","Laura Salon")</f>
        <v>3500000</v>
      </c>
      <c r="E14" t="s">
        <v>212</v>
      </c>
    </row>
    <row r="15" spans="1:5" x14ac:dyDescent="0.35">
      <c r="A15" s="32" t="s">
        <v>135</v>
      </c>
      <c r="B15" s="33">
        <v>2500000</v>
      </c>
      <c r="C15" s="34" t="s">
        <v>27</v>
      </c>
      <c r="D15" s="5"/>
    </row>
    <row r="16" spans="1:5" x14ac:dyDescent="0.25">
      <c r="A16" s="32" t="s">
        <v>122</v>
      </c>
      <c r="B16" s="33">
        <v>584750</v>
      </c>
      <c r="C16" s="34" t="s">
        <v>27</v>
      </c>
      <c r="D16" s="5"/>
    </row>
    <row r="17" spans="1:5" x14ac:dyDescent="0.25">
      <c r="A17" s="29" t="s">
        <v>131</v>
      </c>
      <c r="B17" s="30">
        <v>2024000</v>
      </c>
      <c r="C17" s="31">
        <v>13837500</v>
      </c>
      <c r="D17" s="31">
        <f>C17-GETPIVOTDATA("NOMINAL",$A$3,"VENDOR","Niumich")</f>
        <v>11813500</v>
      </c>
      <c r="E17" t="s">
        <v>212</v>
      </c>
    </row>
    <row r="18" spans="1:5" x14ac:dyDescent="0.25">
      <c r="A18" s="32" t="s">
        <v>126</v>
      </c>
      <c r="B18" s="33">
        <v>2000000</v>
      </c>
      <c r="C18" s="34" t="s">
        <v>27</v>
      </c>
      <c r="D18" s="5"/>
    </row>
    <row r="19" spans="1:5" x14ac:dyDescent="0.25">
      <c r="A19" s="32" t="s">
        <v>137</v>
      </c>
      <c r="B19" s="33">
        <v>2314250</v>
      </c>
      <c r="C19" s="34" t="s">
        <v>27</v>
      </c>
      <c r="D19" s="5"/>
    </row>
    <row r="20" spans="1:5" x14ac:dyDescent="0.25">
      <c r="A20" s="32" t="s">
        <v>136</v>
      </c>
      <c r="B20" s="33">
        <v>5840400</v>
      </c>
      <c r="C20" s="34" t="s">
        <v>27</v>
      </c>
      <c r="D20" s="5"/>
    </row>
    <row r="21" spans="1:5" x14ac:dyDescent="0.25">
      <c r="A21" s="32" t="s">
        <v>134</v>
      </c>
      <c r="B21" s="33">
        <v>4277600</v>
      </c>
      <c r="C21" s="34" t="s">
        <v>27</v>
      </c>
      <c r="D21" s="5"/>
    </row>
    <row r="22" spans="1:5" x14ac:dyDescent="0.25">
      <c r="A22" s="32" t="s">
        <v>128</v>
      </c>
      <c r="B22" s="33">
        <v>5848000</v>
      </c>
      <c r="C22" s="34" t="s">
        <v>27</v>
      </c>
      <c r="D22" s="5"/>
    </row>
    <row r="23" spans="1:5" x14ac:dyDescent="0.25">
      <c r="A23" s="32" t="s">
        <v>124</v>
      </c>
      <c r="B23" s="33">
        <v>610000</v>
      </c>
      <c r="C23" s="34" t="s">
        <v>27</v>
      </c>
      <c r="D23" s="5"/>
    </row>
    <row r="24" spans="1:5" x14ac:dyDescent="0.25">
      <c r="A24" s="32" t="s">
        <v>125</v>
      </c>
      <c r="B24" s="33">
        <v>2275000</v>
      </c>
      <c r="C24" s="34" t="s">
        <v>27</v>
      </c>
      <c r="D24" s="5"/>
    </row>
    <row r="25" spans="1:5" x14ac:dyDescent="0.25">
      <c r="A25" s="32" t="s">
        <v>116</v>
      </c>
      <c r="B25" s="33">
        <v>2000000</v>
      </c>
      <c r="C25" s="34" t="s">
        <v>27</v>
      </c>
      <c r="D25" s="5"/>
    </row>
    <row r="26" spans="1:5" x14ac:dyDescent="0.25">
      <c r="A26" s="24" t="s">
        <v>141</v>
      </c>
      <c r="B26" s="15"/>
      <c r="C26" s="5"/>
      <c r="D26" s="5"/>
    </row>
    <row r="27" spans="1:5" x14ac:dyDescent="0.25">
      <c r="A27" s="32" t="s">
        <v>156</v>
      </c>
      <c r="B27" s="33">
        <v>130000</v>
      </c>
      <c r="C27" s="34" t="s">
        <v>27</v>
      </c>
      <c r="D27" s="5"/>
    </row>
    <row r="28" spans="1:5" x14ac:dyDescent="0.25">
      <c r="A28" s="32" t="s">
        <v>160</v>
      </c>
      <c r="B28" s="33">
        <v>3600000</v>
      </c>
      <c r="C28" s="34" t="s">
        <v>27</v>
      </c>
      <c r="D28" s="42"/>
    </row>
    <row r="29" spans="1:5" x14ac:dyDescent="0.25">
      <c r="A29" s="32" t="s">
        <v>164</v>
      </c>
      <c r="B29" s="33">
        <v>2625000</v>
      </c>
      <c r="C29" s="34" t="s">
        <v>27</v>
      </c>
      <c r="D29" s="42"/>
    </row>
    <row r="30" spans="1:5" x14ac:dyDescent="0.25">
      <c r="A30" s="32" t="s">
        <v>170</v>
      </c>
      <c r="B30" s="33">
        <v>1411000</v>
      </c>
      <c r="C30" s="34" t="s">
        <v>27</v>
      </c>
      <c r="D30" s="42"/>
    </row>
    <row r="31" spans="1:5" x14ac:dyDescent="0.25">
      <c r="A31" s="29" t="s">
        <v>172</v>
      </c>
      <c r="B31" s="30">
        <v>0</v>
      </c>
      <c r="C31" s="31">
        <v>280000</v>
      </c>
      <c r="D31" s="31">
        <f>C31-GETPIVOTDATA("NOMINAL",$A$3,"VENDOR","Jade Bubble")</f>
        <v>280000</v>
      </c>
      <c r="E31" t="s">
        <v>214</v>
      </c>
    </row>
    <row r="32" spans="1:5" x14ac:dyDescent="0.25">
      <c r="A32" s="29" t="s">
        <v>176</v>
      </c>
      <c r="B32" s="30">
        <v>0</v>
      </c>
      <c r="C32" s="31">
        <v>180000</v>
      </c>
      <c r="D32" s="31">
        <f>C32-GETPIVOTDATA("NOMINAL",$A$3,"VENDOR","Kobayashi")</f>
        <v>180000</v>
      </c>
      <c r="E32" t="s">
        <v>215</v>
      </c>
    </row>
    <row r="33" spans="1:5" x14ac:dyDescent="0.25">
      <c r="A33" s="29" t="s">
        <v>177</v>
      </c>
      <c r="B33" s="30">
        <v>500000</v>
      </c>
      <c r="C33" s="31">
        <v>1000000</v>
      </c>
      <c r="D33" s="31">
        <f>C33-GETPIVOTDATA("NOMINAL",$A$3,"VENDOR","Krupuk Soun")</f>
        <v>500000</v>
      </c>
      <c r="E33" t="s">
        <v>212</v>
      </c>
    </row>
    <row r="34" spans="1:5" x14ac:dyDescent="0.25">
      <c r="A34" s="29" t="s">
        <v>178</v>
      </c>
      <c r="B34" s="30">
        <v>0</v>
      </c>
      <c r="C34" s="31">
        <v>500000</v>
      </c>
      <c r="D34" s="31">
        <f>C34-GETPIVOTDATA("NOMINAL",$A$3,"VENDOR","angpao")</f>
        <v>500000</v>
      </c>
      <c r="E34" t="s">
        <v>215</v>
      </c>
    </row>
    <row r="35" spans="1:5" x14ac:dyDescent="0.25">
      <c r="A35" s="32" t="s">
        <v>181</v>
      </c>
      <c r="B35" s="33">
        <v>859500</v>
      </c>
      <c r="C35" s="8" t="s">
        <v>27</v>
      </c>
      <c r="D35" s="5"/>
    </row>
    <row r="36" spans="1:5" x14ac:dyDescent="0.25">
      <c r="A36" s="24" t="s">
        <v>139</v>
      </c>
      <c r="B36" s="15">
        <v>105033932</v>
      </c>
      <c r="D36" s="5">
        <f>SUM(D4:D35)</f>
        <v>23023500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5" sqref="A4:A5"/>
    </sheetView>
  </sheetViews>
  <sheetFormatPr defaultRowHeight="15" x14ac:dyDescent="0.25"/>
  <cols>
    <col min="1" max="1" width="19.85546875" bestFit="1" customWidth="1"/>
    <col min="2" max="2" width="18.28515625" customWidth="1"/>
    <col min="3" max="3" width="18.85546875" customWidth="1"/>
    <col min="4" max="4" width="10.140625" bestFit="1" customWidth="1"/>
  </cols>
  <sheetData>
    <row r="1" spans="1:3" x14ac:dyDescent="0.25">
      <c r="A1" s="35" t="s">
        <v>187</v>
      </c>
      <c r="B1" s="35" t="s">
        <v>188</v>
      </c>
      <c r="C1" s="35" t="s">
        <v>166</v>
      </c>
    </row>
    <row r="2" spans="1:3" x14ac:dyDescent="0.25">
      <c r="A2" s="8" t="s">
        <v>189</v>
      </c>
      <c r="B2" s="38"/>
      <c r="C2" s="34">
        <v>27000000</v>
      </c>
    </row>
    <row r="3" spans="1:3" x14ac:dyDescent="0.25">
      <c r="A3" s="8" t="s">
        <v>190</v>
      </c>
      <c r="B3" s="38"/>
      <c r="C3" s="34">
        <v>1500000</v>
      </c>
    </row>
    <row r="4" spans="1:3" x14ac:dyDescent="0.25">
      <c r="A4" s="8" t="s">
        <v>208</v>
      </c>
      <c r="B4" s="8"/>
      <c r="C4" s="34">
        <v>3300000</v>
      </c>
    </row>
    <row r="5" spans="1:3" x14ac:dyDescent="0.25">
      <c r="A5" s="8" t="s">
        <v>209</v>
      </c>
      <c r="B5" s="8"/>
      <c r="C5" s="34">
        <v>4600000</v>
      </c>
    </row>
    <row r="6" spans="1:3" x14ac:dyDescent="0.25">
      <c r="C6" s="5"/>
    </row>
    <row r="7" spans="1:3" x14ac:dyDescent="0.25">
      <c r="A7" t="s">
        <v>50</v>
      </c>
      <c r="B7" s="36"/>
      <c r="C7" s="5">
        <v>-4750000</v>
      </c>
    </row>
    <row r="8" spans="1:3" x14ac:dyDescent="0.25">
      <c r="A8" t="s">
        <v>191</v>
      </c>
      <c r="C8" s="5">
        <v>-15750000</v>
      </c>
    </row>
    <row r="9" spans="1:3" x14ac:dyDescent="0.25">
      <c r="A9" t="s">
        <v>192</v>
      </c>
      <c r="B9" s="36"/>
      <c r="C9" s="5">
        <v>-1500000</v>
      </c>
    </row>
    <row r="10" spans="1:3" x14ac:dyDescent="0.25">
      <c r="A10" t="s">
        <v>193</v>
      </c>
      <c r="B10" s="36"/>
      <c r="C10" s="5">
        <v>-3500000</v>
      </c>
    </row>
    <row r="11" spans="1:3" x14ac:dyDescent="0.25">
      <c r="A11" t="s">
        <v>194</v>
      </c>
      <c r="B11" s="36"/>
      <c r="C11" s="5">
        <v>-11837500</v>
      </c>
    </row>
    <row r="12" spans="1:3" x14ac:dyDescent="0.25">
      <c r="A12" t="s">
        <v>197</v>
      </c>
      <c r="B12" s="36"/>
      <c r="C12" s="5">
        <v>-400000</v>
      </c>
    </row>
    <row r="13" spans="1:3" x14ac:dyDescent="0.25">
      <c r="A13" t="s">
        <v>198</v>
      </c>
      <c r="B13" s="36"/>
      <c r="C13" s="5">
        <v>-280000</v>
      </c>
    </row>
    <row r="14" spans="1:3" x14ac:dyDescent="0.25">
      <c r="A14" t="s">
        <v>199</v>
      </c>
      <c r="B14" s="36"/>
      <c r="C14" s="5">
        <v>-180000</v>
      </c>
    </row>
    <row r="15" spans="1:3" x14ac:dyDescent="0.25">
      <c r="A15" t="s">
        <v>165</v>
      </c>
      <c r="B15" s="36"/>
      <c r="C15" s="5">
        <v>-500000</v>
      </c>
    </row>
    <row r="16" spans="1:3" x14ac:dyDescent="0.25">
      <c r="A16" t="s">
        <v>48</v>
      </c>
      <c r="B16" s="36"/>
      <c r="C16" s="5">
        <v>-500000</v>
      </c>
    </row>
    <row r="17" spans="1:3" x14ac:dyDescent="0.25">
      <c r="A17" t="s">
        <v>200</v>
      </c>
      <c r="B17" s="36"/>
      <c r="C17" s="5">
        <v>-2300000</v>
      </c>
    </row>
    <row r="18" spans="1:3" x14ac:dyDescent="0.25">
      <c r="C18" s="5"/>
    </row>
    <row r="19" spans="1:3" x14ac:dyDescent="0.25">
      <c r="C19" s="5"/>
    </row>
    <row r="20" spans="1:3" x14ac:dyDescent="0.25">
      <c r="C20" s="5"/>
    </row>
    <row r="21" spans="1:3" x14ac:dyDescent="0.25">
      <c r="C21" s="5"/>
    </row>
    <row r="22" spans="1:3" x14ac:dyDescent="0.25">
      <c r="C22" s="5"/>
    </row>
    <row r="23" spans="1:3" x14ac:dyDescent="0.25">
      <c r="C23" s="5"/>
    </row>
    <row r="24" spans="1:3" x14ac:dyDescent="0.25">
      <c r="C24" s="5"/>
    </row>
    <row r="25" spans="1:3" x14ac:dyDescent="0.25">
      <c r="C25" s="5"/>
    </row>
    <row r="26" spans="1:3" x14ac:dyDescent="0.25">
      <c r="A26" t="s">
        <v>202</v>
      </c>
      <c r="C26" s="5">
        <f>SUM(C2:C24)</f>
        <v>-5097500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/>
  </sheetViews>
  <sheetFormatPr defaultRowHeight="15" x14ac:dyDescent="0.25"/>
  <cols>
    <col min="1" max="1" width="22.42578125" customWidth="1"/>
    <col min="2" max="3" width="16.5703125" bestFit="1" customWidth="1"/>
    <col min="4" max="4" width="14.140625" bestFit="1" customWidth="1"/>
    <col min="6" max="6" width="13.7109375" bestFit="1" customWidth="1"/>
  </cols>
  <sheetData>
    <row r="1" spans="1:6" x14ac:dyDescent="0.25">
      <c r="A1" s="35" t="s">
        <v>0</v>
      </c>
      <c r="B1" s="35" t="s">
        <v>203</v>
      </c>
      <c r="C1" s="35" t="s">
        <v>204</v>
      </c>
      <c r="D1" s="35" t="s">
        <v>31</v>
      </c>
    </row>
    <row r="2" spans="1:6" x14ac:dyDescent="0.25">
      <c r="A2" t="s">
        <v>50</v>
      </c>
      <c r="B2" s="37">
        <v>-4750000</v>
      </c>
      <c r="D2" s="36"/>
      <c r="E2" t="s">
        <v>211</v>
      </c>
      <c r="F2" s="37">
        <v>-4750000</v>
      </c>
    </row>
    <row r="3" spans="1:6" x14ac:dyDescent="0.25">
      <c r="A3" s="8" t="s">
        <v>191</v>
      </c>
      <c r="B3" s="39">
        <v>-15750000</v>
      </c>
      <c r="C3" s="39"/>
      <c r="D3" s="38">
        <v>43678</v>
      </c>
      <c r="E3" t="s">
        <v>60</v>
      </c>
    </row>
    <row r="4" spans="1:6" x14ac:dyDescent="0.25">
      <c r="A4" s="8" t="s">
        <v>192</v>
      </c>
      <c r="B4" s="39">
        <v>-8000000</v>
      </c>
      <c r="C4" s="40"/>
      <c r="D4" s="38">
        <v>43663</v>
      </c>
      <c r="E4" t="s">
        <v>207</v>
      </c>
      <c r="F4" s="39">
        <v>-6500000</v>
      </c>
    </row>
    <row r="5" spans="1:6" x14ac:dyDescent="0.25">
      <c r="A5" s="8" t="s">
        <v>193</v>
      </c>
      <c r="B5" s="39">
        <v>-3500000</v>
      </c>
      <c r="C5" s="39">
        <v>-3500000</v>
      </c>
      <c r="D5" s="38">
        <v>43682</v>
      </c>
    </row>
    <row r="6" spans="1:6" x14ac:dyDescent="0.25">
      <c r="A6" t="s">
        <v>194</v>
      </c>
      <c r="B6" s="37">
        <v>-11837500</v>
      </c>
      <c r="C6" s="37">
        <v>-11837500</v>
      </c>
      <c r="D6" s="36"/>
    </row>
    <row r="7" spans="1:6" x14ac:dyDescent="0.25">
      <c r="A7" s="8" t="s">
        <v>195</v>
      </c>
      <c r="B7" s="39">
        <v>-3200000</v>
      </c>
      <c r="C7" s="39"/>
      <c r="D7" s="38"/>
      <c r="E7" t="s">
        <v>27</v>
      </c>
    </row>
    <row r="8" spans="1:6" x14ac:dyDescent="0.25">
      <c r="A8" s="8" t="s">
        <v>196</v>
      </c>
      <c r="B8" s="39">
        <v>-1000000</v>
      </c>
      <c r="C8" s="39"/>
      <c r="D8" s="38"/>
      <c r="E8" t="s">
        <v>27</v>
      </c>
    </row>
    <row r="9" spans="1:6" x14ac:dyDescent="0.25">
      <c r="A9" s="8" t="s">
        <v>197</v>
      </c>
      <c r="B9" s="39">
        <v>-1400000</v>
      </c>
      <c r="C9" s="39"/>
      <c r="D9" s="38">
        <v>43674</v>
      </c>
      <c r="E9" t="s">
        <v>207</v>
      </c>
    </row>
    <row r="10" spans="1:6" x14ac:dyDescent="0.25">
      <c r="A10" s="8" t="s">
        <v>198</v>
      </c>
      <c r="B10" s="39">
        <v>-280000</v>
      </c>
      <c r="C10" s="39">
        <v>-280000</v>
      </c>
      <c r="D10" s="38">
        <v>43678</v>
      </c>
    </row>
    <row r="11" spans="1:6" x14ac:dyDescent="0.25">
      <c r="A11" s="8" t="s">
        <v>199</v>
      </c>
      <c r="B11" s="39">
        <v>-180000</v>
      </c>
      <c r="C11" s="39">
        <v>-180000</v>
      </c>
      <c r="D11" s="38">
        <v>43687</v>
      </c>
    </row>
    <row r="12" spans="1:6" x14ac:dyDescent="0.25">
      <c r="A12" s="8" t="s">
        <v>165</v>
      </c>
      <c r="B12" s="39">
        <v>-1000000</v>
      </c>
      <c r="C12" s="39">
        <v>-500000</v>
      </c>
      <c r="D12" s="38">
        <v>43670</v>
      </c>
      <c r="E12" t="s">
        <v>26</v>
      </c>
      <c r="F12">
        <v>500000</v>
      </c>
    </row>
    <row r="13" spans="1:6" x14ac:dyDescent="0.25">
      <c r="A13" s="8" t="s">
        <v>48</v>
      </c>
      <c r="B13" s="39">
        <v>-500000</v>
      </c>
      <c r="C13" s="39">
        <v>-500000</v>
      </c>
      <c r="D13" s="38">
        <v>43688</v>
      </c>
    </row>
    <row r="14" spans="1:6" x14ac:dyDescent="0.25">
      <c r="A14" s="8" t="s">
        <v>200</v>
      </c>
      <c r="B14" s="39">
        <v>-2300000</v>
      </c>
      <c r="C14" s="8"/>
      <c r="D14" s="38">
        <v>43677</v>
      </c>
      <c r="E14" t="s">
        <v>207</v>
      </c>
      <c r="F14" s="39">
        <v>-2300000</v>
      </c>
    </row>
    <row r="15" spans="1:6" x14ac:dyDescent="0.25">
      <c r="A15" s="8" t="s">
        <v>201</v>
      </c>
      <c r="B15" s="39">
        <v>-2658000</v>
      </c>
      <c r="C15" s="8"/>
      <c r="D15" s="38">
        <v>43670</v>
      </c>
      <c r="E15" t="s">
        <v>207</v>
      </c>
      <c r="F15" s="39">
        <v>-2658000</v>
      </c>
    </row>
    <row r="16" spans="1:6" x14ac:dyDescent="0.25">
      <c r="B16" s="37"/>
      <c r="C16" s="37"/>
      <c r="D16" s="36"/>
    </row>
    <row r="17" spans="1:4" x14ac:dyDescent="0.25">
      <c r="B17" s="37"/>
      <c r="C17" s="37"/>
      <c r="D17" s="36"/>
    </row>
    <row r="18" spans="1:4" x14ac:dyDescent="0.25">
      <c r="A18" t="s">
        <v>210</v>
      </c>
      <c r="B18" s="37"/>
      <c r="C18" s="37">
        <v>18000000</v>
      </c>
      <c r="D18" s="36"/>
    </row>
    <row r="19" spans="1:4" x14ac:dyDescent="0.25">
      <c r="B19" s="37"/>
      <c r="C19" s="5"/>
      <c r="D19" s="36"/>
    </row>
    <row r="20" spans="1:4" x14ac:dyDescent="0.25">
      <c r="A20" s="40"/>
      <c r="B20" s="41"/>
      <c r="C20" s="37"/>
      <c r="D20" s="36"/>
    </row>
    <row r="21" spans="1:4" x14ac:dyDescent="0.25">
      <c r="A21" s="40"/>
      <c r="B21" s="40"/>
      <c r="C21" s="42"/>
      <c r="D21" s="36"/>
    </row>
    <row r="22" spans="1:4" x14ac:dyDescent="0.25">
      <c r="A22" s="11"/>
      <c r="B22" s="11"/>
      <c r="C22" s="31"/>
      <c r="D22" s="36"/>
    </row>
    <row r="23" spans="1:4" x14ac:dyDescent="0.25">
      <c r="A23" s="40"/>
      <c r="B23" s="36"/>
      <c r="C23" s="5"/>
      <c r="D23" s="36"/>
    </row>
    <row r="24" spans="1:4" x14ac:dyDescent="0.25">
      <c r="A24" t="s">
        <v>24</v>
      </c>
      <c r="B24" s="37">
        <f>SUM(B2:B23)</f>
        <v>-56355500</v>
      </c>
      <c r="C24" s="37">
        <f>SUM(C2:C23)</f>
        <v>1202500</v>
      </c>
    </row>
  </sheetData>
  <pageMargins left="0.7" right="0.7" top="0.75" bottom="0.75" header="0.3" footer="0.3"/>
  <pageSetup paperSize="2321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DAFTAR KEBUTUHAN</vt:lpstr>
      <vt:lpstr>PEMBAYARAN</vt:lpstr>
      <vt:lpstr>REKAP PEMBAYARAN</vt:lpstr>
      <vt:lpstr>PAYMENT PLAN</vt:lpstr>
      <vt:lpstr>PAYMENT PLAN JULI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2019-08-04T02:55:31Z</dcterms:modified>
</cp:coreProperties>
</file>