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8595" windowHeight="7995"/>
  </bookViews>
  <sheets>
    <sheet name="DAFTAR KEBUTUHAN" sheetId="1" r:id="rId1"/>
    <sheet name="PEMBAYARAN" sheetId="3" r:id="rId2"/>
    <sheet name="REKAP PEMBAYARAN" sheetId="6" r:id="rId3"/>
  </sheets>
  <calcPr calcId="144525"/>
  <pivotCaches>
    <pivotCache cacheId="6" r:id="rId4"/>
  </pivotCaches>
</workbook>
</file>

<file path=xl/calcChain.xml><?xml version="1.0" encoding="utf-8"?>
<calcChain xmlns="http://schemas.openxmlformats.org/spreadsheetml/2006/main">
  <c r="D36" i="6" l="1"/>
  <c r="C55" i="1" l="1"/>
  <c r="B49" i="1"/>
  <c r="G38" i="1"/>
  <c r="D38" i="1"/>
  <c r="D34" i="6"/>
  <c r="D30" i="6"/>
  <c r="D29" i="6"/>
  <c r="D32" i="6"/>
  <c r="D33" i="6"/>
  <c r="D31" i="6"/>
  <c r="D36" i="1" l="1"/>
  <c r="G36" i="1"/>
  <c r="D28" i="6"/>
  <c r="D40" i="1" l="1"/>
  <c r="G28" i="1"/>
  <c r="D28" i="1"/>
  <c r="D13" i="6"/>
  <c r="D7" i="6"/>
  <c r="D10" i="6"/>
  <c r="D17" i="6"/>
  <c r="D14" i="6"/>
  <c r="G48" i="1" l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<sst xmlns="http://schemas.openxmlformats.org/spreadsheetml/2006/main" count="342" uniqueCount="184">
  <si>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</si>
  <si>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</si>
  <si>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</si>
  <si>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</si>
  <si>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</si>
  <si>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</si>
  <si>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</si>
  <si>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</si>
  <si>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</si>
  <si>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</si>
  <si>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</si>
  <si>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</si>
  <si>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</si>
  <si>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</si>
  <si>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</si>
  <si>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</si>
  <si>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</si>
  <si>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</si>
  <si>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</si>
  <si>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</si>
  <si>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</si>
  <si>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</si>
  <si>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</si>
  <si>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</si>
  <si>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</si>
  <si>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</si>
  <si>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</si>
  <si>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</si>
  <si>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</si>
  <si>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</si>
  <si>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</si>
  <si>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</si>
  <si>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</si>
  <si>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</si>
  <si>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</si>
  <si>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</si>
  <si>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</si>
  <si>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</si>
  <si>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</si>
  <si>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</si>
  <si>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</si>
  <si>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</si>
  <si>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</si>
  <si>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</si>
  <si>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</si>
  <si>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</si>
  <si>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</si>
  <si>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</si>
  <si>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</si>
  <si>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</si>
  <si>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</si>
  <si>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</si>
  <si>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</si>
  <si>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</si>
  <si>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</si>
  <si>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</si>
  <si>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</si>
  <si>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</si>
  <si>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</si>
  <si>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</si>
  <si>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</si>
  <si>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</si>
  <si>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</si>
  <si>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</si>
  <si>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</si>
  <si>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</si>
  <si>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</si>
  <si>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</si>
  <si>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</si>
  <si>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</si>
  <si>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</si>
  <si>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</si>
  <si>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</si>
  <si>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</si>
  <si>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</si>
  <si>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</si>
  <si>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</si>
  <si>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</si>
  <si>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</si>
  <si>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</si>
  <si>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</si>
  <si>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</si>
  <si>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</si>
  <si>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</si>
  <si>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</si>
  <si>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</si>
  <si>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</si>
  <si>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</si>
  <si>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</si>
  <si>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</si>
  <si>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</si>
  <si>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</si>
  <si>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</si>
  <si>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</si>
  <si>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</si>
  <si>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</si>
  <si>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</si>
  <si>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</si>
  <si>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</si>
  <si>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</si>
  <si>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</si>
  <si>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</si>
  <si>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</si>
  <si>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</si>
  <si>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</si>
  <si>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</si>
  <si>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</si>
  <si>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</si>
  <si>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</si>
  <si>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</si>
  <si>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</si>
  <si>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</si>
  <si>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</si>
  <si>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</si>
  <si>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</si>
  <si>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</si>
  <si>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</si>
  <si>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</si>
  <si>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</si>
  <si>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</si>
  <si>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</si>
  <si>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</si>
  <si>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</si>
  <si>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</si>
  <si>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</si>
  <si>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</si>
  <si>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</si>
  <si>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</si>
  <si>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</si>
  <si>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</si>
  <si>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</si>
  <si>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</si>
  <si>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</si>
  <si>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</si>
  <si>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</si>
  <si>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</si>
  <si>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</si>
  <si>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</si>
  <si>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</si>
  <si>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</si>
  <si>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</si>
  <si>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</si>
  <si>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</si>
  <si>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</si>
  <si>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</si>
  <si>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</si>
  <si>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</si>
  <si>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</si>
  <si>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</si>
  <si>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</si>
  <si>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</si>
  <si>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</si>
  <si>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</si>
  <si>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</si>
  <si>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</si>
  <si>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</si>
  <si>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</si>
  <si>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</si>
  <si>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</si>
  <si>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</si>
  <si>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</si>
  <si>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</si>
  <si>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</si>
  <si>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</si>
  <si>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</si>
  <si>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</si>
  <si>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</si>
  <si>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</si>
  <si>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</si>
  <si>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</si>
  <si>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</si>
  <si>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</si>
  <si>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</si>
  <si>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</si>
  <si>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</si>
  <si>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</si>
  <si>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</si>
  <si>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</si>
  <si>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</si>
  <si>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</si>
  <si>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</si>
  <si>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</si>
  <si>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</si>
  <si>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KURANG PULANGNYA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</si>
</sst>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8" borderId="0" xfId="0" applyFill="1" applyAlignment="1">
      <alignment horizontal="left"/>
    </xf>
    <xf numFmtId="165" fontId="0" fillId="8" borderId="0" xfId="0" applyNumberFormat="1" applyFill="1"/>
    <xf numFmtId="42" fontId="0" fillId="8" borderId="0" xfId="0" applyNumberFormat="1" applyFill="1"/>
  </cellXfs>
  <cellStyles count="1">
    <cellStyle name="Normal" xfId="0" builtinId="0"/>
  </cellStyles>
  <dxfs count="45">
    <dxf>
      <numFmt numFmtId="165" formatCode="_([$Rp-421]* #,##0.00_);_([$Rp-421]* \(#,##0.00\);_([$Rp-421]* &quot;-&quot;??_);_(@_)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5" formatCode="_([$Rp-421]* #,##0.00_);_([$Rp-421]* \(#,##0.00\);_([$Rp-421]* &quot;-&quot;??_);_(@_)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57.410645949072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15">
    <format dxfId="44">
      <pivotArea outline="0" collapsedLevelsAreSubtotals="1" fieldPosition="0"/>
    </format>
    <format dxfId="43">
      <pivotArea collapsedLevelsAreSubtotals="1" fieldPosition="0">
        <references count="1">
          <reference field="2" count="1">
            <x v="13"/>
          </reference>
        </references>
      </pivotArea>
    </format>
    <format dxfId="42">
      <pivotArea dataOnly="0" labelOnly="1" fieldPosition="0">
        <references count="1">
          <reference field="2" count="1">
            <x v="13"/>
          </reference>
        </references>
      </pivotArea>
    </format>
    <format dxfId="41">
      <pivotArea collapsedLevelsAreSubtotals="1" fieldPosition="0">
        <references count="1">
          <reference field="2" count="1">
            <x v="10"/>
          </reference>
        </references>
      </pivotArea>
    </format>
    <format dxfId="40">
      <pivotArea dataOnly="0" labelOnly="1" fieldPosition="0">
        <references count="1">
          <reference field="2" count="1">
            <x v="10"/>
          </reference>
        </references>
      </pivotArea>
    </format>
    <format dxfId="39">
      <pivotArea collapsedLevelsAreSubtotals="1" fieldPosition="0">
        <references count="1">
          <reference field="2" count="1">
            <x v="9"/>
          </reference>
        </references>
      </pivotArea>
    </format>
    <format dxfId="38">
      <pivotArea dataOnly="0" labelOnly="1" fieldPosition="0">
        <references count="1">
          <reference field="2" count="1">
            <x v="9"/>
          </reference>
        </references>
      </pivotArea>
    </format>
    <format dxfId="37">
      <pivotArea collapsedLevelsAreSubtotals="1" fieldPosition="0">
        <references count="1">
          <reference field="2" count="1">
            <x v="25"/>
          </reference>
        </references>
      </pivotArea>
    </format>
    <format dxfId="36">
      <pivotArea dataOnly="0" labelOnly="1" fieldPosition="0">
        <references count="1">
          <reference field="2" count="1">
            <x v="25"/>
          </reference>
        </references>
      </pivotArea>
    </format>
    <format dxfId="35">
      <pivotArea collapsedLevelsAreSubtotals="1" fieldPosition="0">
        <references count="1">
          <reference field="2" count="1">
            <x v="24"/>
          </reference>
        </references>
      </pivotArea>
    </format>
    <format dxfId="34">
      <pivotArea dataOnly="0" labelOnly="1" fieldPosition="0">
        <references count="1">
          <reference field="2" count="1">
            <x v="24"/>
          </reference>
        </references>
      </pivotArea>
    </format>
    <format dxfId="33">
      <pivotArea collapsedLevelsAreSubtotals="1" fieldPosition="0">
        <references count="1">
          <reference field="2" count="1">
            <x v="6"/>
          </reference>
        </references>
      </pivotArea>
    </format>
    <format dxfId="32">
      <pivotArea dataOnly="0" labelOnly="1" fieldPosition="0">
        <references count="1">
          <reference field="2" count="1">
            <x v="6"/>
          </reference>
        </references>
      </pivotArea>
    </format>
    <format dxfId="31">
      <pivotArea collapsedLevelsAreSubtotals="1" fieldPosition="0">
        <references count="1">
          <reference field="2" count="1">
            <x v="3"/>
          </reference>
        </references>
      </pivotArea>
    </format>
    <format dxfId="3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85" zoomScaleNormal="85" workbookViewId="0"/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2000000</v>
      </c>
      <c r="F8" s="13">
        <v>1</v>
      </c>
      <c r="G8" s="12">
        <f t="shared" si="1"/>
        <v>2000000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300000</v>
      </c>
      <c r="F10" s="13">
        <v>3</v>
      </c>
      <c r="G10" s="12">
        <f>E10*F10</f>
        <v>900000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ht="14.45" x14ac:dyDescent="0.3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ht="14.45" x14ac:dyDescent="0.3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ht="14.45" x14ac:dyDescent="0.3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ht="14.45" x14ac:dyDescent="0.3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ht="14.45" x14ac:dyDescent="0.3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ht="14.45" x14ac:dyDescent="0.3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ht="14.45" x14ac:dyDescent="0.3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ht="14.45" x14ac:dyDescent="0.3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600000</v>
      </c>
      <c r="F19" s="10">
        <v>2</v>
      </c>
      <c r="G19" s="9">
        <f t="shared" si="2"/>
        <v>1200000</v>
      </c>
      <c r="H19" t="s">
        <v>46</v>
      </c>
    </row>
    <row r="20" spans="1:8" ht="14.45" x14ac:dyDescent="0.3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ht="14.45" x14ac:dyDescent="0.3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ht="14.45" x14ac:dyDescent="0.3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ht="14.45" x14ac:dyDescent="0.3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824950</v>
      </c>
      <c r="F30" s="10">
        <v>1</v>
      </c>
      <c r="G30" s="9">
        <f t="shared" si="5"/>
        <v>824950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100000</v>
      </c>
      <c r="F45" s="13">
        <v>5</v>
      </c>
      <c r="G45" s="12">
        <f t="shared" ref="G45:G48" si="6">E45*F45</f>
        <v>500000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111009870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3" zoomScaleNormal="100" workbookViewId="0">
      <selection activeCell="D25" sqref="D25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3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3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3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3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3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3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3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3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3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3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3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3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3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3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3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3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3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B74" s="26"/>
      <c r="C74" s="5"/>
    </row>
    <row r="75" spans="1:5" x14ac:dyDescent="0.25">
      <c r="B75" s="26"/>
      <c r="C75" s="5"/>
    </row>
    <row r="76" spans="1:5" x14ac:dyDescent="0.25">
      <c r="B76" s="26"/>
      <c r="C76" s="5"/>
    </row>
    <row r="77" spans="1:5" x14ac:dyDescent="0.25">
      <c r="B77" s="26"/>
      <c r="C77" s="5"/>
    </row>
    <row r="78" spans="1:5" x14ac:dyDescent="0.25">
      <c r="B78" s="26"/>
      <c r="C78" s="5"/>
    </row>
    <row r="79" spans="1:5" x14ac:dyDescent="0.25">
      <c r="B79" s="26"/>
      <c r="C79" s="5"/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opLeftCell="A22" workbookViewId="0">
      <selection activeCell="A18" sqref="A18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4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4" x14ac:dyDescent="0.35">
      <c r="A4" s="24" t="s">
        <v>130</v>
      </c>
      <c r="B4" s="15">
        <v>39000</v>
      </c>
      <c r="C4" s="5" t="s">
        <v>27</v>
      </c>
      <c r="D4" s="5"/>
    </row>
    <row r="5" spans="1:4" x14ac:dyDescent="0.35">
      <c r="A5" s="24" t="s">
        <v>133</v>
      </c>
      <c r="B5" s="15">
        <v>86500</v>
      </c>
      <c r="C5" s="5" t="s">
        <v>27</v>
      </c>
      <c r="D5" s="5"/>
    </row>
    <row r="6" spans="1:4" x14ac:dyDescent="0.35">
      <c r="A6" s="24" t="s">
        <v>121</v>
      </c>
      <c r="B6" s="15">
        <v>1982700</v>
      </c>
      <c r="C6" s="5" t="s">
        <v>27</v>
      </c>
      <c r="D6" s="5"/>
    </row>
    <row r="7" spans="1:4" x14ac:dyDescent="0.35">
      <c r="A7" s="34" t="s">
        <v>123</v>
      </c>
      <c r="B7" s="35">
        <v>1000000</v>
      </c>
      <c r="C7" s="36">
        <v>5750000</v>
      </c>
      <c r="D7" s="36">
        <f>C7-GETPIVOTDATA("NOMINAL",$A$3,"VENDOR","Fams Wo")</f>
        <v>4750000</v>
      </c>
    </row>
    <row r="8" spans="1:4" x14ac:dyDescent="0.35">
      <c r="A8" s="24" t="s">
        <v>129</v>
      </c>
      <c r="B8" s="15">
        <v>1763250</v>
      </c>
      <c r="C8" s="5" t="s">
        <v>27</v>
      </c>
      <c r="D8" s="5"/>
    </row>
    <row r="9" spans="1:4" x14ac:dyDescent="0.35">
      <c r="A9" s="24" t="s">
        <v>132</v>
      </c>
      <c r="B9" s="15">
        <v>2462982</v>
      </c>
      <c r="C9" s="5" t="s">
        <v>27</v>
      </c>
      <c r="D9" s="5"/>
    </row>
    <row r="10" spans="1:4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4" x14ac:dyDescent="0.35">
      <c r="A11" s="24" t="s">
        <v>127</v>
      </c>
      <c r="B11" s="15">
        <v>3000000</v>
      </c>
      <c r="C11" s="5" t="s">
        <v>27</v>
      </c>
      <c r="D11" s="5"/>
    </row>
    <row r="12" spans="1:4" x14ac:dyDescent="0.35">
      <c r="A12" s="24" t="s">
        <v>120</v>
      </c>
      <c r="B12" s="15">
        <v>1000000</v>
      </c>
      <c r="C12" s="5" t="s">
        <v>27</v>
      </c>
      <c r="D12" s="5"/>
    </row>
    <row r="13" spans="1:4" x14ac:dyDescent="0.35">
      <c r="A13" s="28" t="s">
        <v>117</v>
      </c>
      <c r="B13" s="29">
        <v>1000000</v>
      </c>
      <c r="C13" s="30">
        <v>8000000</v>
      </c>
      <c r="D13" s="30">
        <f>C13-GETPIVOTDATA("NOMINAL",$A$3,"VENDOR","Koh Bastian")</f>
        <v>7000000</v>
      </c>
    </row>
    <row r="14" spans="1:4" x14ac:dyDescent="0.35">
      <c r="A14" s="28" t="s">
        <v>118</v>
      </c>
      <c r="B14" s="29">
        <v>3500000</v>
      </c>
      <c r="C14" s="30">
        <v>7000000</v>
      </c>
      <c r="D14" s="30">
        <f>C14-GETPIVOTDATA("NOMINAL",$A$3,"VENDOR","Laura Salon")</f>
        <v>3500000</v>
      </c>
    </row>
    <row r="15" spans="1:4" x14ac:dyDescent="0.35">
      <c r="A15" s="24" t="s">
        <v>135</v>
      </c>
      <c r="B15" s="15">
        <v>2500000</v>
      </c>
      <c r="C15" s="5" t="s">
        <v>27</v>
      </c>
      <c r="D15" s="5"/>
    </row>
    <row r="16" spans="1:4" x14ac:dyDescent="0.25">
      <c r="A16" s="24" t="s">
        <v>122</v>
      </c>
      <c r="B16" s="15">
        <v>584750</v>
      </c>
      <c r="C16" s="5" t="s">
        <v>27</v>
      </c>
      <c r="D16" s="5"/>
    </row>
    <row r="17" spans="1:5" x14ac:dyDescent="0.25">
      <c r="A17" s="28" t="s">
        <v>131</v>
      </c>
      <c r="B17" s="29">
        <v>2024000</v>
      </c>
      <c r="C17" s="30">
        <v>13837500</v>
      </c>
      <c r="D17" s="30">
        <f>C17-GETPIVOTDATA("NOMINAL",$A$3,"VENDOR","Niumich")</f>
        <v>11813500</v>
      </c>
    </row>
    <row r="18" spans="1:5" x14ac:dyDescent="0.25">
      <c r="A18" s="24" t="s">
        <v>126</v>
      </c>
      <c r="B18" s="15">
        <v>2000000</v>
      </c>
      <c r="C18" s="5" t="s">
        <v>27</v>
      </c>
      <c r="D18" s="5"/>
    </row>
    <row r="19" spans="1:5" x14ac:dyDescent="0.25">
      <c r="A19" s="24" t="s">
        <v>137</v>
      </c>
      <c r="B19" s="15">
        <v>1475750</v>
      </c>
      <c r="C19" s="5" t="s">
        <v>27</v>
      </c>
      <c r="D19" s="5"/>
    </row>
    <row r="20" spans="1:5" x14ac:dyDescent="0.25">
      <c r="A20" s="24" t="s">
        <v>136</v>
      </c>
      <c r="B20" s="15">
        <v>3641100</v>
      </c>
      <c r="C20" s="5" t="s">
        <v>27</v>
      </c>
      <c r="D20" s="5"/>
    </row>
    <row r="21" spans="1:5" x14ac:dyDescent="0.25">
      <c r="A21" s="24" t="s">
        <v>134</v>
      </c>
      <c r="B21" s="15">
        <v>4277600</v>
      </c>
      <c r="C21" s="5" t="s">
        <v>27</v>
      </c>
      <c r="D21" s="5"/>
    </row>
    <row r="22" spans="1:5" x14ac:dyDescent="0.25">
      <c r="A22" s="24" t="s">
        <v>128</v>
      </c>
      <c r="B22" s="15">
        <v>5848000</v>
      </c>
      <c r="C22" s="5" t="s">
        <v>27</v>
      </c>
      <c r="D22" s="5"/>
    </row>
    <row r="23" spans="1:5" x14ac:dyDescent="0.25">
      <c r="A23" s="24" t="s">
        <v>124</v>
      </c>
      <c r="B23" s="15">
        <v>610000</v>
      </c>
      <c r="C23" s="5" t="s">
        <v>27</v>
      </c>
      <c r="D23" s="5"/>
    </row>
    <row r="24" spans="1:5" x14ac:dyDescent="0.25">
      <c r="A24" s="24" t="s">
        <v>125</v>
      </c>
      <c r="B24" s="15">
        <v>2275000</v>
      </c>
      <c r="C24" s="5" t="s">
        <v>27</v>
      </c>
      <c r="D24" s="5"/>
    </row>
    <row r="25" spans="1:5" x14ac:dyDescent="0.25">
      <c r="A25" s="24" t="s">
        <v>116</v>
      </c>
      <c r="B25" s="15">
        <v>2000000</v>
      </c>
      <c r="C25" s="5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24" t="s">
        <v>156</v>
      </c>
      <c r="B27" s="15">
        <v>130000</v>
      </c>
      <c r="C27" s="5" t="s">
        <v>27</v>
      </c>
      <c r="D27" s="5"/>
    </row>
    <row r="28" spans="1:5" x14ac:dyDescent="0.25">
      <c r="A28" s="31" t="s">
        <v>160</v>
      </c>
      <c r="B28" s="32">
        <v>400000</v>
      </c>
      <c r="C28" s="33">
        <v>3600000</v>
      </c>
      <c r="D28" s="33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24" t="s">
        <v>171</v>
      </c>
      <c r="B30" s="15">
        <v>0</v>
      </c>
      <c r="C30" s="5">
        <v>1400000</v>
      </c>
      <c r="D30" s="5">
        <f>C30-GETPIVOTDATA("NOMINAL",$A$3,"VENDOR","Lemuel")</f>
        <v>1400000</v>
      </c>
    </row>
    <row r="31" spans="1:5" x14ac:dyDescent="0.25">
      <c r="A31" s="24" t="s">
        <v>173</v>
      </c>
      <c r="B31" s="15">
        <v>0</v>
      </c>
      <c r="C31" s="5">
        <v>280000</v>
      </c>
      <c r="D31">
        <f>C31-GETPIVOTDATA("NOMINAL",$A$3,"VENDOR","Jade Bubble")</f>
        <v>280000</v>
      </c>
    </row>
    <row r="32" spans="1:5" x14ac:dyDescent="0.25">
      <c r="A32" s="24" t="s">
        <v>177</v>
      </c>
      <c r="B32" s="15">
        <v>0</v>
      </c>
      <c r="C32" s="5">
        <v>180000</v>
      </c>
      <c r="D32">
        <f>C32-GETPIVOTDATA("NOMINAL",$A$3,"VENDOR","Kobayashi")</f>
        <v>180000</v>
      </c>
    </row>
    <row r="33" spans="1:4" x14ac:dyDescent="0.25">
      <c r="A33" s="24" t="s">
        <v>178</v>
      </c>
      <c r="B33" s="15">
        <v>0</v>
      </c>
      <c r="C33" s="5">
        <v>1000000</v>
      </c>
      <c r="D33">
        <f>C33-GETPIVOTDATA("NOMINAL",$A$3,"VENDOR","Krupuk Soun")</f>
        <v>1000000</v>
      </c>
    </row>
    <row r="34" spans="1:4" x14ac:dyDescent="0.25">
      <c r="A34" s="24" t="s">
        <v>179</v>
      </c>
      <c r="B34" s="15">
        <v>0</v>
      </c>
      <c r="C34" s="5">
        <v>500000</v>
      </c>
      <c r="D34">
        <f>C34-GETPIVOTDATA("NOMINAL",$A$3,"VENDOR","angpao")</f>
        <v>500000</v>
      </c>
    </row>
    <row r="35" spans="1:4" x14ac:dyDescent="0.25">
      <c r="A35" s="24" t="s">
        <v>182</v>
      </c>
      <c r="B35" s="15">
        <v>342000</v>
      </c>
      <c r="C35" t="s">
        <v>183</v>
      </c>
    </row>
    <row r="36" spans="1:4" x14ac:dyDescent="0.25">
      <c r="A36" s="24" t="s">
        <v>139</v>
      </c>
      <c r="B36" s="15">
        <v>66442632</v>
      </c>
      <c r="D36" s="5">
        <f>SUM(D4:D35)</f>
        <v>50373500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REKAP PEMBAYARAN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2019-07-11T03:06:13Z</dcterms:modified>
</cp:coreProperties>
</file>