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engembangan Aplikasi\"/>
    </mc:Choice>
  </mc:AlternateContent>
  <bookViews>
    <workbookView xWindow="0" yWindow="60" windowWidth="19440" windowHeight="7695" tabRatio="733" activeTab="4"/>
  </bookViews>
  <sheets>
    <sheet name="sbm_2018" sheetId="3" r:id="rId1"/>
    <sheet name="kalender_keg" sheetId="12" r:id="rId2"/>
    <sheet name="Matriks PKPT Fix" sheetId="10" r:id="rId3"/>
    <sheet name="SKP" sheetId="9" r:id="rId4"/>
    <sheet name="Matriks PKPT Fix (2)" sheetId="1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7" i="10" l="1"/>
  <c r="AC36" i="10"/>
  <c r="AC35" i="10"/>
  <c r="AC34" i="10"/>
  <c r="AC33" i="10"/>
  <c r="AC32" i="10"/>
  <c r="AC31" i="10"/>
  <c r="AC30" i="10"/>
  <c r="AC29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W13" i="10"/>
  <c r="S36" i="10"/>
  <c r="R36" i="10"/>
  <c r="Q36" i="10"/>
  <c r="P36" i="10"/>
  <c r="O36" i="10"/>
  <c r="N36" i="10"/>
  <c r="M36" i="10"/>
  <c r="L36" i="10"/>
  <c r="S34" i="10"/>
  <c r="R34" i="10"/>
  <c r="Q34" i="10"/>
  <c r="P34" i="10"/>
  <c r="O34" i="10"/>
  <c r="N34" i="10"/>
  <c r="M34" i="10"/>
  <c r="L34" i="10"/>
  <c r="S32" i="10"/>
  <c r="R32" i="10"/>
  <c r="Q32" i="10"/>
  <c r="P32" i="10"/>
  <c r="O32" i="10"/>
  <c r="N32" i="10"/>
  <c r="M32" i="10"/>
  <c r="L32" i="10"/>
  <c r="S30" i="10"/>
  <c r="R30" i="10"/>
  <c r="Q30" i="10"/>
  <c r="P30" i="10"/>
  <c r="O30" i="10"/>
  <c r="N30" i="10"/>
  <c r="M30" i="10"/>
  <c r="L30" i="10"/>
  <c r="S28" i="10"/>
  <c r="R28" i="10"/>
  <c r="Q28" i="10"/>
  <c r="P28" i="10"/>
  <c r="O28" i="10"/>
  <c r="N28" i="10"/>
  <c r="M28" i="10"/>
  <c r="L28" i="10"/>
  <c r="S26" i="10"/>
  <c r="R26" i="10"/>
  <c r="Q26" i="10"/>
  <c r="P26" i="10"/>
  <c r="O26" i="10"/>
  <c r="N26" i="10"/>
  <c r="M26" i="10"/>
  <c r="L26" i="10"/>
  <c r="S23" i="10"/>
  <c r="R23" i="10"/>
  <c r="Q23" i="10"/>
  <c r="P23" i="10"/>
  <c r="O23" i="10"/>
  <c r="N23" i="10"/>
  <c r="M23" i="10"/>
  <c r="L23" i="10"/>
  <c r="H50" i="3"/>
  <c r="D50" i="3"/>
  <c r="V47" i="3"/>
  <c r="S47" i="3"/>
  <c r="P47" i="3"/>
  <c r="P51" i="3" s="1"/>
  <c r="M47" i="3"/>
  <c r="M51" i="3" s="1"/>
  <c r="J46" i="3"/>
  <c r="I46" i="3"/>
  <c r="I50" i="3" s="1"/>
  <c r="H46" i="3"/>
  <c r="G46" i="3"/>
  <c r="F46" i="3"/>
  <c r="D46" i="3"/>
  <c r="C46" i="3"/>
  <c r="O45" i="3"/>
  <c r="K45" i="3"/>
  <c r="L45" i="3" s="1"/>
  <c r="E45" i="3"/>
  <c r="X45" i="3" s="1"/>
  <c r="R44" i="3"/>
  <c r="T44" i="3" s="1"/>
  <c r="L44" i="3"/>
  <c r="N44" i="3" s="1"/>
  <c r="U44" i="3" s="1"/>
  <c r="K44" i="3"/>
  <c r="O44" i="3" s="1"/>
  <c r="Q44" i="3" s="1"/>
  <c r="E44" i="3"/>
  <c r="X44" i="3" s="1"/>
  <c r="O43" i="3"/>
  <c r="K43" i="3"/>
  <c r="L43" i="3" s="1"/>
  <c r="N43" i="3" s="1"/>
  <c r="E43" i="3"/>
  <c r="X43" i="3" s="1"/>
  <c r="R42" i="3"/>
  <c r="T42" i="3" s="1"/>
  <c r="L42" i="3"/>
  <c r="N42" i="3" s="1"/>
  <c r="U42" i="3" s="1"/>
  <c r="K42" i="3"/>
  <c r="O42" i="3" s="1"/>
  <c r="Q42" i="3" s="1"/>
  <c r="E42" i="3"/>
  <c r="X42" i="3" s="1"/>
  <c r="O41" i="3"/>
  <c r="K41" i="3"/>
  <c r="L41" i="3" s="1"/>
  <c r="N41" i="3" s="1"/>
  <c r="E41" i="3"/>
  <c r="R40" i="3"/>
  <c r="T40" i="3" s="1"/>
  <c r="L40" i="3"/>
  <c r="N40" i="3" s="1"/>
  <c r="U40" i="3" s="1"/>
  <c r="K40" i="3"/>
  <c r="O40" i="3" s="1"/>
  <c r="Q40" i="3" s="1"/>
  <c r="E40" i="3"/>
  <c r="X40" i="3" s="1"/>
  <c r="X39" i="3"/>
  <c r="O39" i="3"/>
  <c r="K39" i="3"/>
  <c r="L39" i="3" s="1"/>
  <c r="N39" i="3" s="1"/>
  <c r="X38" i="3"/>
  <c r="K38" i="3"/>
  <c r="E38" i="3"/>
  <c r="O37" i="3"/>
  <c r="Q37" i="3" s="1"/>
  <c r="N37" i="3"/>
  <c r="L37" i="3"/>
  <c r="K37" i="3"/>
  <c r="E37" i="3"/>
  <c r="X37" i="3" s="1"/>
  <c r="X36" i="3"/>
  <c r="K36" i="3"/>
  <c r="E36" i="3"/>
  <c r="O35" i="3"/>
  <c r="Q35" i="3" s="1"/>
  <c r="K35" i="3"/>
  <c r="K47" i="3" s="1"/>
  <c r="E35" i="3"/>
  <c r="X35" i="3" s="1"/>
  <c r="V33" i="3"/>
  <c r="V51" i="3" s="1"/>
  <c r="S33" i="3"/>
  <c r="S51" i="3" s="1"/>
  <c r="P33" i="3"/>
  <c r="M33" i="3"/>
  <c r="J32" i="3"/>
  <c r="J50" i="3" s="1"/>
  <c r="I32" i="3"/>
  <c r="H32" i="3"/>
  <c r="G32" i="3"/>
  <c r="G50" i="3" s="1"/>
  <c r="F32" i="3"/>
  <c r="F50" i="3" s="1"/>
  <c r="D32" i="3"/>
  <c r="C32" i="3"/>
  <c r="L31" i="3"/>
  <c r="N31" i="3" s="1"/>
  <c r="K31" i="3"/>
  <c r="O31" i="3" s="1"/>
  <c r="Q31" i="3" s="1"/>
  <c r="E31" i="3"/>
  <c r="X31" i="3" s="1"/>
  <c r="O30" i="3"/>
  <c r="K30" i="3"/>
  <c r="L30" i="3" s="1"/>
  <c r="E30" i="3"/>
  <c r="X30" i="3" s="1"/>
  <c r="L29" i="3"/>
  <c r="N29" i="3" s="1"/>
  <c r="K29" i="3"/>
  <c r="O29" i="3" s="1"/>
  <c r="Q29" i="3" s="1"/>
  <c r="E29" i="3"/>
  <c r="X29" i="3" s="1"/>
  <c r="O28" i="3"/>
  <c r="K28" i="3"/>
  <c r="L28" i="3" s="1"/>
  <c r="E28" i="3"/>
  <c r="X28" i="3" s="1"/>
  <c r="X27" i="3"/>
  <c r="L27" i="3"/>
  <c r="N27" i="3" s="1"/>
  <c r="K27" i="3"/>
  <c r="O27" i="3" s="1"/>
  <c r="Q27" i="3" s="1"/>
  <c r="E27" i="3"/>
  <c r="O26" i="3"/>
  <c r="K26" i="3"/>
  <c r="L26" i="3" s="1"/>
  <c r="N26" i="3" s="1"/>
  <c r="E26" i="3"/>
  <c r="X26" i="3" s="1"/>
  <c r="X25" i="3"/>
  <c r="R25" i="3"/>
  <c r="T25" i="3" s="1"/>
  <c r="L25" i="3"/>
  <c r="N25" i="3" s="1"/>
  <c r="U25" i="3" s="1"/>
  <c r="K25" i="3"/>
  <c r="O25" i="3" s="1"/>
  <c r="Q25" i="3" s="1"/>
  <c r="X24" i="3"/>
  <c r="O24" i="3"/>
  <c r="Q24" i="3" s="1"/>
  <c r="N24" i="3"/>
  <c r="K24" i="3"/>
  <c r="L24" i="3" s="1"/>
  <c r="O23" i="3"/>
  <c r="K23" i="3"/>
  <c r="L23" i="3" s="1"/>
  <c r="N23" i="3" s="1"/>
  <c r="E23" i="3"/>
  <c r="X23" i="3" s="1"/>
  <c r="R22" i="3"/>
  <c r="T22" i="3" s="1"/>
  <c r="L22" i="3"/>
  <c r="N22" i="3" s="1"/>
  <c r="U22" i="3" s="1"/>
  <c r="K22" i="3"/>
  <c r="O22" i="3" s="1"/>
  <c r="Q22" i="3" s="1"/>
  <c r="E22" i="3"/>
  <c r="X22" i="3" s="1"/>
  <c r="O21" i="3"/>
  <c r="K21" i="3"/>
  <c r="L21" i="3" s="1"/>
  <c r="E21" i="3"/>
  <c r="S21" i="10"/>
  <c r="R21" i="10"/>
  <c r="Q21" i="10"/>
  <c r="P21" i="10"/>
  <c r="O21" i="10"/>
  <c r="N21" i="10"/>
  <c r="M21" i="10"/>
  <c r="L21" i="10"/>
  <c r="S19" i="10"/>
  <c r="R19" i="10"/>
  <c r="Q19" i="10"/>
  <c r="P19" i="10"/>
  <c r="O19" i="10"/>
  <c r="N19" i="10"/>
  <c r="M19" i="10"/>
  <c r="L19" i="10"/>
  <c r="M17" i="10"/>
  <c r="N17" i="10"/>
  <c r="O17" i="10"/>
  <c r="P17" i="10"/>
  <c r="Q17" i="10"/>
  <c r="R17" i="10"/>
  <c r="S17" i="10"/>
  <c r="L17" i="10"/>
  <c r="M13" i="10"/>
  <c r="N13" i="10"/>
  <c r="O13" i="10"/>
  <c r="P13" i="10"/>
  <c r="Q13" i="10"/>
  <c r="R13" i="10"/>
  <c r="S13" i="10"/>
  <c r="L13" i="10"/>
  <c r="M15" i="10"/>
  <c r="N15" i="10"/>
  <c r="O15" i="10"/>
  <c r="P15" i="10"/>
  <c r="Q15" i="10"/>
  <c r="R15" i="10"/>
  <c r="S15" i="10"/>
  <c r="L15" i="10"/>
  <c r="W34" i="10"/>
  <c r="W30" i="10"/>
  <c r="W26" i="10"/>
  <c r="W36" i="10"/>
  <c r="W23" i="10"/>
  <c r="W28" i="10"/>
  <c r="W32" i="10" l="1"/>
  <c r="R21" i="3"/>
  <c r="O33" i="3"/>
  <c r="Q21" i="3"/>
  <c r="R23" i="3"/>
  <c r="T23" i="3" s="1"/>
  <c r="Q23" i="3"/>
  <c r="U23" i="3" s="1"/>
  <c r="R26" i="3"/>
  <c r="T26" i="3" s="1"/>
  <c r="Q26" i="3"/>
  <c r="U26" i="3" s="1"/>
  <c r="N28" i="3"/>
  <c r="L36" i="3"/>
  <c r="N36" i="3" s="1"/>
  <c r="O36" i="3"/>
  <c r="E32" i="3"/>
  <c r="E50" i="3" s="1"/>
  <c r="X21" i="3"/>
  <c r="X32" i="3" s="1"/>
  <c r="R27" i="3"/>
  <c r="T27" i="3" s="1"/>
  <c r="R28" i="3"/>
  <c r="T28" i="3" s="1"/>
  <c r="Q28" i="3"/>
  <c r="R30" i="3"/>
  <c r="T30" i="3" s="1"/>
  <c r="Q30" i="3"/>
  <c r="E46" i="3"/>
  <c r="T46" i="3" s="1"/>
  <c r="X41" i="3"/>
  <c r="N46" i="3"/>
  <c r="C50" i="3"/>
  <c r="R41" i="3"/>
  <c r="T41" i="3" s="1"/>
  <c r="Q41" i="3"/>
  <c r="R43" i="3"/>
  <c r="T43" i="3" s="1"/>
  <c r="Q43" i="3"/>
  <c r="U43" i="3" s="1"/>
  <c r="R45" i="3"/>
  <c r="T45" i="3" s="1"/>
  <c r="Q45" i="3"/>
  <c r="U27" i="3"/>
  <c r="N30" i="3"/>
  <c r="U30" i="3" s="1"/>
  <c r="L33" i="3"/>
  <c r="N21" i="3"/>
  <c r="U24" i="3"/>
  <c r="R29" i="3"/>
  <c r="T29" i="3" s="1"/>
  <c r="U29" i="3" s="1"/>
  <c r="R31" i="3"/>
  <c r="T31" i="3" s="1"/>
  <c r="U31" i="3" s="1"/>
  <c r="X46" i="3"/>
  <c r="O38" i="3"/>
  <c r="O47" i="3" s="1"/>
  <c r="L38" i="3"/>
  <c r="N38" i="3" s="1"/>
  <c r="R39" i="3"/>
  <c r="T39" i="3" s="1"/>
  <c r="Q39" i="3"/>
  <c r="U39" i="3" s="1"/>
  <c r="N45" i="3"/>
  <c r="U45" i="3" s="1"/>
  <c r="R24" i="3"/>
  <c r="T24" i="3" s="1"/>
  <c r="L35" i="3"/>
  <c r="R35" i="3"/>
  <c r="R37" i="3"/>
  <c r="T37" i="3" s="1"/>
  <c r="U37" i="3" s="1"/>
  <c r="Q46" i="3"/>
  <c r="K33" i="3"/>
  <c r="K51" i="3" s="1"/>
  <c r="W21" i="10"/>
  <c r="W15" i="10"/>
  <c r="W17" i="10"/>
  <c r="W19" i="10"/>
  <c r="S42" i="10"/>
  <c r="R42" i="10"/>
  <c r="Q42" i="10"/>
  <c r="P42" i="10"/>
  <c r="O42" i="10"/>
  <c r="N42" i="10"/>
  <c r="M42" i="10"/>
  <c r="L42" i="10"/>
  <c r="S41" i="10"/>
  <c r="R41" i="10"/>
  <c r="Q41" i="10"/>
  <c r="P41" i="10"/>
  <c r="O41" i="10"/>
  <c r="N41" i="10"/>
  <c r="M41" i="10"/>
  <c r="L41" i="10"/>
  <c r="S67" i="10"/>
  <c r="R67" i="10"/>
  <c r="Q67" i="10"/>
  <c r="P67" i="10"/>
  <c r="O67" i="10"/>
  <c r="N67" i="10"/>
  <c r="M67" i="10"/>
  <c r="L67" i="10"/>
  <c r="Q65" i="10"/>
  <c r="R65" i="10"/>
  <c r="S65" i="10"/>
  <c r="M65" i="10"/>
  <c r="N65" i="10"/>
  <c r="O65" i="10"/>
  <c r="P65" i="10"/>
  <c r="L65" i="10"/>
  <c r="S61" i="10"/>
  <c r="R61" i="10"/>
  <c r="Q61" i="10"/>
  <c r="P61" i="10"/>
  <c r="O61" i="10"/>
  <c r="N61" i="10"/>
  <c r="M61" i="10"/>
  <c r="L61" i="10"/>
  <c r="S59" i="10"/>
  <c r="R59" i="10"/>
  <c r="Q59" i="10"/>
  <c r="P59" i="10"/>
  <c r="O59" i="10"/>
  <c r="N59" i="10"/>
  <c r="M59" i="10"/>
  <c r="L59" i="10"/>
  <c r="S57" i="10"/>
  <c r="R57" i="10"/>
  <c r="Q57" i="10"/>
  <c r="P57" i="10"/>
  <c r="O57" i="10"/>
  <c r="N57" i="10"/>
  <c r="M57" i="10"/>
  <c r="L57" i="10"/>
  <c r="S55" i="10"/>
  <c r="R55" i="10"/>
  <c r="Q55" i="10"/>
  <c r="P55" i="10"/>
  <c r="O55" i="10"/>
  <c r="N55" i="10"/>
  <c r="M55" i="10"/>
  <c r="L55" i="10"/>
  <c r="S53" i="10"/>
  <c r="R53" i="10"/>
  <c r="Q53" i="10"/>
  <c r="P53" i="10"/>
  <c r="O53" i="10"/>
  <c r="N53" i="10"/>
  <c r="M53" i="10"/>
  <c r="L53" i="10"/>
  <c r="S51" i="10"/>
  <c r="R51" i="10"/>
  <c r="Q51" i="10"/>
  <c r="P51" i="10"/>
  <c r="O51" i="10"/>
  <c r="N51" i="10"/>
  <c r="M51" i="10"/>
  <c r="L51" i="10"/>
  <c r="S49" i="10"/>
  <c r="R49" i="10"/>
  <c r="Q49" i="10"/>
  <c r="P49" i="10"/>
  <c r="O49" i="10"/>
  <c r="N49" i="10"/>
  <c r="M49" i="10"/>
  <c r="L49" i="10"/>
  <c r="S47" i="10"/>
  <c r="R47" i="10"/>
  <c r="Q47" i="10"/>
  <c r="P47" i="10"/>
  <c r="O47" i="10"/>
  <c r="N47" i="10"/>
  <c r="M47" i="10"/>
  <c r="L47" i="10"/>
  <c r="S45" i="10"/>
  <c r="R45" i="10"/>
  <c r="Q45" i="10"/>
  <c r="P45" i="10"/>
  <c r="O45" i="10"/>
  <c r="N45" i="10"/>
  <c r="M45" i="10"/>
  <c r="L45" i="10"/>
  <c r="N43" i="10"/>
  <c r="O43" i="10"/>
  <c r="P43" i="10"/>
  <c r="Q43" i="10"/>
  <c r="R43" i="10"/>
  <c r="S43" i="10"/>
  <c r="M43" i="10"/>
  <c r="L43" i="10"/>
  <c r="N73" i="10"/>
  <c r="W73" i="10" s="1"/>
  <c r="N71" i="10"/>
  <c r="AC71" i="10" s="1"/>
  <c r="E17" i="3"/>
  <c r="E16" i="3"/>
  <c r="E15" i="3"/>
  <c r="E14" i="3"/>
  <c r="E13" i="3"/>
  <c r="E12" i="3"/>
  <c r="E11" i="3"/>
  <c r="E10" i="3"/>
  <c r="E9" i="3"/>
  <c r="E8" i="3"/>
  <c r="E7" i="3"/>
  <c r="Q32" i="3" l="1"/>
  <c r="R36" i="3"/>
  <c r="T36" i="3" s="1"/>
  <c r="Q36" i="3"/>
  <c r="O51" i="3"/>
  <c r="Q33" i="3"/>
  <c r="R47" i="3"/>
  <c r="T35" i="3"/>
  <c r="L47" i="3"/>
  <c r="N35" i="3"/>
  <c r="T50" i="3"/>
  <c r="Q50" i="3"/>
  <c r="N50" i="3"/>
  <c r="U36" i="3"/>
  <c r="T21" i="3"/>
  <c r="T33" i="3" s="1"/>
  <c r="R33" i="3"/>
  <c r="R38" i="3"/>
  <c r="T38" i="3" s="1"/>
  <c r="Q38" i="3"/>
  <c r="U38" i="3"/>
  <c r="N32" i="3"/>
  <c r="V32" i="3" s="1"/>
  <c r="N33" i="3"/>
  <c r="U41" i="3"/>
  <c r="T32" i="3"/>
  <c r="U28" i="3"/>
  <c r="AC42" i="10"/>
  <c r="Z42" i="10"/>
  <c r="AC41" i="10"/>
  <c r="W42" i="10"/>
  <c r="Z41" i="10"/>
  <c r="W41" i="10"/>
  <c r="Z73" i="10"/>
  <c r="AC73" i="10"/>
  <c r="AC43" i="10"/>
  <c r="AC55" i="10"/>
  <c r="W45" i="10"/>
  <c r="AC47" i="10"/>
  <c r="W49" i="10"/>
  <c r="AC51" i="10"/>
  <c r="W53" i="10"/>
  <c r="Z55" i="10"/>
  <c r="W57" i="10"/>
  <c r="AC59" i="10"/>
  <c r="W61" i="10"/>
  <c r="W67" i="10"/>
  <c r="W65" i="10"/>
  <c r="AC65" i="10"/>
  <c r="Z65" i="10"/>
  <c r="W59" i="10"/>
  <c r="Z59" i="10"/>
  <c r="W55" i="10"/>
  <c r="W51" i="10"/>
  <c r="Z51" i="10"/>
  <c r="W47" i="10"/>
  <c r="Z47" i="10"/>
  <c r="W43" i="10"/>
  <c r="Z43" i="10"/>
  <c r="W71" i="10"/>
  <c r="Z71" i="10"/>
  <c r="AC43" i="13"/>
  <c r="Z43" i="13"/>
  <c r="W43" i="13"/>
  <c r="N40" i="13"/>
  <c r="W40" i="13" s="1"/>
  <c r="N38" i="13"/>
  <c r="W38" i="13" s="1"/>
  <c r="N36" i="13"/>
  <c r="AC36" i="13" s="1"/>
  <c r="N33" i="13"/>
  <c r="Z33" i="13" s="1"/>
  <c r="N31" i="13"/>
  <c r="Z31" i="13" s="1"/>
  <c r="N27" i="13"/>
  <c r="Z27" i="13" s="1"/>
  <c r="W23" i="13"/>
  <c r="N22" i="13"/>
  <c r="W22" i="13" s="1"/>
  <c r="N21" i="13"/>
  <c r="W21" i="13" s="1"/>
  <c r="N20" i="13"/>
  <c r="W20" i="13" s="1"/>
  <c r="N19" i="13"/>
  <c r="W19" i="13" s="1"/>
  <c r="K19" i="13"/>
  <c r="N18" i="13"/>
  <c r="W18" i="13" s="1"/>
  <c r="K18" i="13"/>
  <c r="N17" i="13"/>
  <c r="W17" i="13" s="1"/>
  <c r="N16" i="13"/>
  <c r="W16" i="13" s="1"/>
  <c r="N15" i="13"/>
  <c r="W15" i="13" s="1"/>
  <c r="N14" i="13"/>
  <c r="W14" i="13" s="1"/>
  <c r="N13" i="13"/>
  <c r="W13" i="13" s="1"/>
  <c r="N12" i="13"/>
  <c r="W12" i="13" s="1"/>
  <c r="W24" i="13" s="1"/>
  <c r="N47" i="3" l="1"/>
  <c r="N51" i="3" s="1"/>
  <c r="U35" i="3"/>
  <c r="U47" i="3" s="1"/>
  <c r="U21" i="3"/>
  <c r="U33" i="3" s="1"/>
  <c r="V46" i="3"/>
  <c r="Q47" i="3"/>
  <c r="Q51" i="3" s="1"/>
  <c r="R51" i="3"/>
  <c r="T47" i="3"/>
  <c r="T51" i="3" s="1"/>
  <c r="L51" i="3"/>
  <c r="V50" i="3" s="1"/>
  <c r="AC18" i="13"/>
  <c r="AC24" i="13" s="1"/>
  <c r="Z19" i="13"/>
  <c r="Z24" i="13" s="1"/>
  <c r="Z36" i="13"/>
  <c r="Z45" i="13" s="1"/>
  <c r="Z47" i="13" s="1"/>
  <c r="W36" i="13"/>
  <c r="AC27" i="13"/>
  <c r="AC31" i="13"/>
  <c r="AC33" i="13"/>
  <c r="W27" i="13"/>
  <c r="W31" i="13"/>
  <c r="W33" i="13"/>
  <c r="AH33" i="12"/>
  <c r="BL33" i="12" s="1"/>
  <c r="AH34" i="12"/>
  <c r="BL34" i="12" s="1"/>
  <c r="CR34" i="12" s="1"/>
  <c r="DW34" i="12" s="1"/>
  <c r="FC34" i="12" s="1"/>
  <c r="GH34" i="12" s="1"/>
  <c r="HN34" i="12" s="1"/>
  <c r="IT34" i="12" s="1"/>
  <c r="JY34" i="12" s="1"/>
  <c r="LE34" i="12" s="1"/>
  <c r="MJ34" i="12" s="1"/>
  <c r="NP34" i="12" s="1"/>
  <c r="U51" i="3" l="1"/>
  <c r="AC45" i="13"/>
  <c r="AC47" i="13" s="1"/>
  <c r="W45" i="13"/>
  <c r="W47" i="13" s="1"/>
  <c r="NO44" i="12"/>
  <c r="NN44" i="12"/>
  <c r="NM44" i="12"/>
  <c r="NL44" i="12"/>
  <c r="NK44" i="12"/>
  <c r="NJ44" i="12"/>
  <c r="NI44" i="12"/>
  <c r="NH44" i="12"/>
  <c r="NG44" i="12"/>
  <c r="NF44" i="12"/>
  <c r="NE44" i="12"/>
  <c r="ND44" i="12"/>
  <c r="NC44" i="12"/>
  <c r="NB44" i="12"/>
  <c r="NA44" i="12"/>
  <c r="MZ44" i="12"/>
  <c r="MY44" i="12"/>
  <c r="MX44" i="12"/>
  <c r="MW44" i="12"/>
  <c r="MV44" i="12"/>
  <c r="MU44" i="12"/>
  <c r="MT44" i="12"/>
  <c r="MS44" i="12"/>
  <c r="MR44" i="12"/>
  <c r="MQ44" i="12"/>
  <c r="MP44" i="12"/>
  <c r="MO44" i="12"/>
  <c r="MN44" i="12"/>
  <c r="MM44" i="12"/>
  <c r="ML44" i="12"/>
  <c r="MK44" i="12"/>
  <c r="MI44" i="12"/>
  <c r="MH44" i="12"/>
  <c r="MG44" i="12"/>
  <c r="MF44" i="12"/>
  <c r="ME44" i="12"/>
  <c r="MD44" i="12"/>
  <c r="MC44" i="12"/>
  <c r="MB44" i="12"/>
  <c r="MA44" i="12"/>
  <c r="LZ44" i="12"/>
  <c r="LY44" i="12"/>
  <c r="LX44" i="12"/>
  <c r="LW44" i="12"/>
  <c r="LV44" i="12"/>
  <c r="LU44" i="12"/>
  <c r="LT44" i="12"/>
  <c r="LS44" i="12"/>
  <c r="LR44" i="12"/>
  <c r="LQ44" i="12"/>
  <c r="LP44" i="12"/>
  <c r="LO44" i="12"/>
  <c r="LN44" i="12"/>
  <c r="LM44" i="12"/>
  <c r="LL44" i="12"/>
  <c r="LK44" i="12"/>
  <c r="LJ44" i="12"/>
  <c r="LI44" i="12"/>
  <c r="LH44" i="12"/>
  <c r="LG44" i="12"/>
  <c r="LF44" i="12"/>
  <c r="LD44" i="12"/>
  <c r="LC44" i="12"/>
  <c r="LB44" i="12"/>
  <c r="LA44" i="12"/>
  <c r="KZ44" i="12"/>
  <c r="KY44" i="12"/>
  <c r="KX44" i="12"/>
  <c r="KW44" i="12"/>
  <c r="KV44" i="12"/>
  <c r="KU44" i="12"/>
  <c r="KT44" i="12"/>
  <c r="KS44" i="12"/>
  <c r="KR44" i="12"/>
  <c r="KQ44" i="12"/>
  <c r="KP44" i="12"/>
  <c r="KO44" i="12"/>
  <c r="KN44" i="12"/>
  <c r="KM44" i="12"/>
  <c r="KL44" i="12"/>
  <c r="KK44" i="12"/>
  <c r="KJ44" i="12"/>
  <c r="KI44" i="12"/>
  <c r="KH44" i="12"/>
  <c r="KG44" i="12"/>
  <c r="KF44" i="12"/>
  <c r="KE44" i="12"/>
  <c r="KD44" i="12"/>
  <c r="KC44" i="12"/>
  <c r="KB44" i="12"/>
  <c r="KA44" i="12"/>
  <c r="JZ44" i="12"/>
  <c r="JX44" i="12"/>
  <c r="JW44" i="12"/>
  <c r="JV44" i="12"/>
  <c r="JU44" i="12"/>
  <c r="JT44" i="12"/>
  <c r="JS44" i="12"/>
  <c r="JR44" i="12"/>
  <c r="JQ44" i="12"/>
  <c r="JP44" i="12"/>
  <c r="JO44" i="12"/>
  <c r="JN44" i="12"/>
  <c r="JM44" i="12"/>
  <c r="JL44" i="12"/>
  <c r="JK44" i="12"/>
  <c r="JJ44" i="12"/>
  <c r="JI44" i="12"/>
  <c r="JH44" i="12"/>
  <c r="JG44" i="12"/>
  <c r="JF44" i="12"/>
  <c r="JE44" i="12"/>
  <c r="JD44" i="12"/>
  <c r="JC44" i="12"/>
  <c r="JB44" i="12"/>
  <c r="JA44" i="12"/>
  <c r="IZ44" i="12"/>
  <c r="IY44" i="12"/>
  <c r="IX44" i="12"/>
  <c r="IW44" i="12"/>
  <c r="IV44" i="12"/>
  <c r="IU44" i="12"/>
  <c r="IS44" i="12"/>
  <c r="IR44" i="12"/>
  <c r="IQ44" i="12"/>
  <c r="IP44" i="12"/>
  <c r="IO44" i="12"/>
  <c r="IN44" i="12"/>
  <c r="IM44" i="12"/>
  <c r="IL44" i="12"/>
  <c r="IK44" i="12"/>
  <c r="IJ44" i="12"/>
  <c r="II44" i="12"/>
  <c r="IH44" i="12"/>
  <c r="IG44" i="12"/>
  <c r="IF44" i="12"/>
  <c r="IE44" i="12"/>
  <c r="ID44" i="12"/>
  <c r="IC44" i="12"/>
  <c r="IB44" i="12"/>
  <c r="IA44" i="12"/>
  <c r="HZ44" i="12"/>
  <c r="HY44" i="12"/>
  <c r="HX44" i="12"/>
  <c r="HW44" i="12"/>
  <c r="HV44" i="12"/>
  <c r="HU44" i="12"/>
  <c r="HT44" i="12"/>
  <c r="HS44" i="12"/>
  <c r="HR44" i="12"/>
  <c r="HQ44" i="12"/>
  <c r="HP44" i="12"/>
  <c r="HO44" i="12"/>
  <c r="HM44" i="12"/>
  <c r="HL44" i="12"/>
  <c r="HK44" i="12"/>
  <c r="HJ44" i="12"/>
  <c r="HI44" i="12"/>
  <c r="HH44" i="12"/>
  <c r="HG44" i="12"/>
  <c r="HF44" i="12"/>
  <c r="HE44" i="12"/>
  <c r="HD44" i="12"/>
  <c r="HC44" i="12"/>
  <c r="HB44" i="12"/>
  <c r="HA44" i="12"/>
  <c r="GZ44" i="12"/>
  <c r="GY44" i="12"/>
  <c r="GX44" i="12"/>
  <c r="GW44" i="12"/>
  <c r="GV44" i="12"/>
  <c r="GU44" i="12"/>
  <c r="GT44" i="12"/>
  <c r="GS44" i="12"/>
  <c r="GR44" i="12"/>
  <c r="GQ44" i="12"/>
  <c r="GP44" i="12"/>
  <c r="GO44" i="12"/>
  <c r="GN44" i="12"/>
  <c r="GM44" i="12"/>
  <c r="GL44" i="12"/>
  <c r="GK44" i="12"/>
  <c r="GJ44" i="12"/>
  <c r="GI44" i="12"/>
  <c r="GG44" i="12"/>
  <c r="GF44" i="12"/>
  <c r="GE44" i="12"/>
  <c r="GD44" i="12"/>
  <c r="GC44" i="12"/>
  <c r="GB44" i="12"/>
  <c r="GA44" i="12"/>
  <c r="FZ44" i="12"/>
  <c r="FY44" i="12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BL43" i="12" s="1"/>
  <c r="CR43" i="12" s="1"/>
  <c r="DW43" i="12" s="1"/>
  <c r="FC43" i="12" s="1"/>
  <c r="GH43" i="12" s="1"/>
  <c r="HN43" i="12" s="1"/>
  <c r="IT43" i="12" s="1"/>
  <c r="JY43" i="12" s="1"/>
  <c r="LE43" i="12" s="1"/>
  <c r="MJ43" i="12" s="1"/>
  <c r="NP43" i="12" s="1"/>
  <c r="AH42" i="12"/>
  <c r="BL42" i="12" s="1"/>
  <c r="CR42" i="12" s="1"/>
  <c r="DW42" i="12" s="1"/>
  <c r="FC42" i="12" s="1"/>
  <c r="GH42" i="12" s="1"/>
  <c r="HN42" i="12" s="1"/>
  <c r="IT42" i="12" s="1"/>
  <c r="JY42" i="12" s="1"/>
  <c r="LE42" i="12" s="1"/>
  <c r="MJ42" i="12" s="1"/>
  <c r="NP42" i="12" s="1"/>
  <c r="AH41" i="12"/>
  <c r="BL41" i="12" s="1"/>
  <c r="CR41" i="12" s="1"/>
  <c r="DW41" i="12" s="1"/>
  <c r="FC41" i="12" s="1"/>
  <c r="GH41" i="12" s="1"/>
  <c r="HN41" i="12" s="1"/>
  <c r="IT41" i="12" s="1"/>
  <c r="JY41" i="12" s="1"/>
  <c r="LE41" i="12" s="1"/>
  <c r="MJ41" i="12" s="1"/>
  <c r="NP41" i="12" s="1"/>
  <c r="AH40" i="12"/>
  <c r="BL40" i="12" s="1"/>
  <c r="CR40" i="12" s="1"/>
  <c r="DW40" i="12" s="1"/>
  <c r="FC40" i="12" s="1"/>
  <c r="GH40" i="12" s="1"/>
  <c r="HN40" i="12" s="1"/>
  <c r="IT40" i="12" s="1"/>
  <c r="JY40" i="12" s="1"/>
  <c r="LE40" i="12" s="1"/>
  <c r="MJ40" i="12" s="1"/>
  <c r="NP40" i="12" s="1"/>
  <c r="AH39" i="12"/>
  <c r="BL39" i="12" s="1"/>
  <c r="CR39" i="12" s="1"/>
  <c r="DW39" i="12" s="1"/>
  <c r="FC39" i="12" s="1"/>
  <c r="GH39" i="12" s="1"/>
  <c r="HN39" i="12" s="1"/>
  <c r="IT39" i="12" s="1"/>
  <c r="JY39" i="12" s="1"/>
  <c r="LE39" i="12" s="1"/>
  <c r="MJ39" i="12" s="1"/>
  <c r="NP39" i="12" s="1"/>
  <c r="AH38" i="12"/>
  <c r="BL38" i="12" s="1"/>
  <c r="CR38" i="12" s="1"/>
  <c r="DW38" i="12" s="1"/>
  <c r="FC38" i="12" s="1"/>
  <c r="GH38" i="12" s="1"/>
  <c r="HN38" i="12" s="1"/>
  <c r="IT38" i="12" s="1"/>
  <c r="JY38" i="12" s="1"/>
  <c r="LE38" i="12" s="1"/>
  <c r="MJ38" i="12" s="1"/>
  <c r="NP38" i="12" s="1"/>
  <c r="AH37" i="12"/>
  <c r="BL37" i="12" s="1"/>
  <c r="CR37" i="12" s="1"/>
  <c r="DW37" i="12" s="1"/>
  <c r="FC37" i="12" s="1"/>
  <c r="GH37" i="12" s="1"/>
  <c r="HN37" i="12" s="1"/>
  <c r="IT37" i="12" s="1"/>
  <c r="JY37" i="12" s="1"/>
  <c r="LE37" i="12" s="1"/>
  <c r="MJ37" i="12" s="1"/>
  <c r="NP37" i="12" s="1"/>
  <c r="AH36" i="12"/>
  <c r="BL36" i="12" s="1"/>
  <c r="CR36" i="12" s="1"/>
  <c r="DW36" i="12" s="1"/>
  <c r="FC36" i="12" s="1"/>
  <c r="GH36" i="12" s="1"/>
  <c r="HN36" i="12" s="1"/>
  <c r="IT36" i="12" s="1"/>
  <c r="JY36" i="12" s="1"/>
  <c r="LE36" i="12" s="1"/>
  <c r="MJ36" i="12" s="1"/>
  <c r="NP36" i="12" s="1"/>
  <c r="AH35" i="12"/>
  <c r="BL35" i="12" s="1"/>
  <c r="CR35" i="12" s="1"/>
  <c r="DW35" i="12" s="1"/>
  <c r="FC35" i="12" s="1"/>
  <c r="GH35" i="12" s="1"/>
  <c r="HN35" i="12" s="1"/>
  <c r="IT35" i="12" s="1"/>
  <c r="JY35" i="12" s="1"/>
  <c r="LE35" i="12" s="1"/>
  <c r="MJ35" i="12" s="1"/>
  <c r="NP35" i="12" s="1"/>
  <c r="AH32" i="12"/>
  <c r="BL32" i="12" s="1"/>
  <c r="CR32" i="12" s="1"/>
  <c r="DW32" i="12" s="1"/>
  <c r="FC32" i="12" s="1"/>
  <c r="GH32" i="12" s="1"/>
  <c r="HN32" i="12" s="1"/>
  <c r="IT32" i="12" s="1"/>
  <c r="JY32" i="12" s="1"/>
  <c r="LE32" i="12" s="1"/>
  <c r="MJ32" i="12" s="1"/>
  <c r="NP32" i="12" s="1"/>
  <c r="AH31" i="12"/>
  <c r="BL31" i="12" s="1"/>
  <c r="CR31" i="12" s="1"/>
  <c r="DW31" i="12" s="1"/>
  <c r="FC31" i="12" s="1"/>
  <c r="GH31" i="12" s="1"/>
  <c r="HN31" i="12" s="1"/>
  <c r="IT31" i="12" s="1"/>
  <c r="JY31" i="12" s="1"/>
  <c r="LE31" i="12" s="1"/>
  <c r="MJ31" i="12" s="1"/>
  <c r="NP31" i="12" s="1"/>
  <c r="AH30" i="12"/>
  <c r="BL30" i="12" s="1"/>
  <c r="CR30" i="12" s="1"/>
  <c r="DW30" i="12" s="1"/>
  <c r="FC30" i="12" s="1"/>
  <c r="GH30" i="12" s="1"/>
  <c r="HN30" i="12" s="1"/>
  <c r="IT30" i="12" s="1"/>
  <c r="JY30" i="12" s="1"/>
  <c r="LE30" i="12" s="1"/>
  <c r="MJ30" i="12" s="1"/>
  <c r="NP30" i="12" s="1"/>
  <c r="A30" i="12"/>
  <c r="A31" i="12" s="1"/>
  <c r="A32" i="12" s="1"/>
  <c r="AH29" i="12"/>
  <c r="BL29" i="12" s="1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BL23" i="12" s="1"/>
  <c r="CR23" i="12" s="1"/>
  <c r="DW23" i="12" s="1"/>
  <c r="AH22" i="12"/>
  <c r="BL22" i="12" s="1"/>
  <c r="CR22" i="12" s="1"/>
  <c r="DW22" i="12" s="1"/>
  <c r="AH21" i="12"/>
  <c r="BL21" i="12" s="1"/>
  <c r="CR21" i="12" s="1"/>
  <c r="DW21" i="12" s="1"/>
  <c r="AH20" i="12"/>
  <c r="BL20" i="12" s="1"/>
  <c r="CR20" i="12" s="1"/>
  <c r="DW20" i="12" s="1"/>
  <c r="AH19" i="12"/>
  <c r="BL19" i="12" s="1"/>
  <c r="CR19" i="12" s="1"/>
  <c r="DW19" i="12" s="1"/>
  <c r="AH18" i="12"/>
  <c r="BL18" i="12" s="1"/>
  <c r="CR18" i="12" s="1"/>
  <c r="DW18" i="12" s="1"/>
  <c r="AH17" i="12"/>
  <c r="BL17" i="12" s="1"/>
  <c r="CR17" i="12" s="1"/>
  <c r="DW17" i="12" s="1"/>
  <c r="AH16" i="12"/>
  <c r="BL16" i="12" s="1"/>
  <c r="CR16" i="12" s="1"/>
  <c r="DW16" i="12" s="1"/>
  <c r="AH15" i="12"/>
  <c r="BL15" i="12" s="1"/>
  <c r="CR15" i="12" s="1"/>
  <c r="DW15" i="12" s="1"/>
  <c r="AH14" i="12"/>
  <c r="BL14" i="12" s="1"/>
  <c r="CR14" i="12" s="1"/>
  <c r="DW14" i="12" s="1"/>
  <c r="AH13" i="12"/>
  <c r="BL13" i="12" s="1"/>
  <c r="CR13" i="12" s="1"/>
  <c r="DW13" i="12" s="1"/>
  <c r="AH12" i="12"/>
  <c r="BL12" i="12" s="1"/>
  <c r="CR12" i="12" s="1"/>
  <c r="DW12" i="12" s="1"/>
  <c r="AH11" i="12"/>
  <c r="BL11" i="12" s="1"/>
  <c r="CR11" i="12" s="1"/>
  <c r="DW11" i="12" s="1"/>
  <c r="AH10" i="12"/>
  <c r="BL10" i="12" s="1"/>
  <c r="CR10" i="12" s="1"/>
  <c r="DW10" i="12" s="1"/>
  <c r="AH9" i="12"/>
  <c r="BL9" i="12" s="1"/>
  <c r="CR9" i="12" s="1"/>
  <c r="DW9" i="12" s="1"/>
  <c r="AH8" i="12"/>
  <c r="AH7" i="12"/>
  <c r="BL7" i="12" s="1"/>
  <c r="CR7" i="12" s="1"/>
  <c r="DW7" i="12" s="1"/>
  <c r="AH6" i="12"/>
  <c r="Z48" i="13" l="1"/>
  <c r="Z49" i="13" s="1"/>
  <c r="FC14" i="12"/>
  <c r="GH14" i="12" s="1"/>
  <c r="HN14" i="12" s="1"/>
  <c r="IT14" i="12" s="1"/>
  <c r="JY14" i="12" s="1"/>
  <c r="LE14" i="12" s="1"/>
  <c r="MJ14" i="12" s="1"/>
  <c r="NP14" i="12" s="1"/>
  <c r="FC18" i="12"/>
  <c r="GH18" i="12" s="1"/>
  <c r="HN18" i="12" s="1"/>
  <c r="IT18" i="12" s="1"/>
  <c r="JY18" i="12" s="1"/>
  <c r="LE18" i="12" s="1"/>
  <c r="MJ18" i="12" s="1"/>
  <c r="NP18" i="12" s="1"/>
  <c r="FC15" i="12"/>
  <c r="GH15" i="12" s="1"/>
  <c r="HN15" i="12" s="1"/>
  <c r="IT15" i="12" s="1"/>
  <c r="JY15" i="12" s="1"/>
  <c r="LE15" i="12" s="1"/>
  <c r="MJ15" i="12" s="1"/>
  <c r="NP15" i="12" s="1"/>
  <c r="FC19" i="12"/>
  <c r="GH19" i="12" s="1"/>
  <c r="HN19" i="12" s="1"/>
  <c r="IT19" i="12" s="1"/>
  <c r="JY19" i="12" s="1"/>
  <c r="LE19" i="12" s="1"/>
  <c r="MJ19" i="12" s="1"/>
  <c r="NP19" i="12" s="1"/>
  <c r="BL8" i="12"/>
  <c r="CR8" i="12" s="1"/>
  <c r="DW8" i="12" s="1"/>
  <c r="FC8" i="12" s="1"/>
  <c r="GH8" i="12" s="1"/>
  <c r="HN8" i="12" s="1"/>
  <c r="IT8" i="12" s="1"/>
  <c r="JY8" i="12" s="1"/>
  <c r="LE8" i="12" s="1"/>
  <c r="MJ8" i="12" s="1"/>
  <c r="NP8" i="12" s="1"/>
  <c r="FC12" i="12"/>
  <c r="GH12" i="12" s="1"/>
  <c r="HN12" i="12" s="1"/>
  <c r="IT12" i="12" s="1"/>
  <c r="JY12" i="12" s="1"/>
  <c r="LE12" i="12" s="1"/>
  <c r="MJ12" i="12" s="1"/>
  <c r="NP12" i="12" s="1"/>
  <c r="FC16" i="12"/>
  <c r="GH16" i="12" s="1"/>
  <c r="HN16" i="12" s="1"/>
  <c r="IT16" i="12" s="1"/>
  <c r="JY16" i="12" s="1"/>
  <c r="LE16" i="12" s="1"/>
  <c r="MJ16" i="12" s="1"/>
  <c r="NP16" i="12" s="1"/>
  <c r="FC20" i="12"/>
  <c r="GH20" i="12" s="1"/>
  <c r="HN20" i="12" s="1"/>
  <c r="IT20" i="12" s="1"/>
  <c r="JY20" i="12" s="1"/>
  <c r="LE20" i="12" s="1"/>
  <c r="MJ20" i="12" s="1"/>
  <c r="NP20" i="12" s="1"/>
  <c r="AH44" i="12"/>
  <c r="FC10" i="12"/>
  <c r="GH10" i="12" s="1"/>
  <c r="HN10" i="12" s="1"/>
  <c r="IT10" i="12" s="1"/>
  <c r="JY10" i="12" s="1"/>
  <c r="LE10" i="12" s="1"/>
  <c r="MJ10" i="12" s="1"/>
  <c r="NP10" i="12" s="1"/>
  <c r="FC22" i="12"/>
  <c r="GH22" i="12" s="1"/>
  <c r="HN22" i="12" s="1"/>
  <c r="IT22" i="12" s="1"/>
  <c r="JY22" i="12" s="1"/>
  <c r="LE22" i="12" s="1"/>
  <c r="MJ22" i="12" s="1"/>
  <c r="NP22" i="12" s="1"/>
  <c r="FC11" i="12"/>
  <c r="GH11" i="12" s="1"/>
  <c r="HN11" i="12" s="1"/>
  <c r="IT11" i="12" s="1"/>
  <c r="JY11" i="12" s="1"/>
  <c r="LE11" i="12" s="1"/>
  <c r="MJ11" i="12" s="1"/>
  <c r="NP11" i="12" s="1"/>
  <c r="FC23" i="12"/>
  <c r="GH23" i="12" s="1"/>
  <c r="HN23" i="12" s="1"/>
  <c r="IT23" i="12" s="1"/>
  <c r="JY23" i="12" s="1"/>
  <c r="LE23" i="12" s="1"/>
  <c r="MJ23" i="12" s="1"/>
  <c r="NP23" i="12" s="1"/>
  <c r="FC9" i="12"/>
  <c r="GH9" i="12" s="1"/>
  <c r="HN9" i="12" s="1"/>
  <c r="IT9" i="12" s="1"/>
  <c r="JY9" i="12" s="1"/>
  <c r="LE9" i="12" s="1"/>
  <c r="MJ9" i="12" s="1"/>
  <c r="NP9" i="12" s="1"/>
  <c r="FC13" i="12"/>
  <c r="GH13" i="12" s="1"/>
  <c r="HN13" i="12" s="1"/>
  <c r="IT13" i="12" s="1"/>
  <c r="JY13" i="12" s="1"/>
  <c r="LE13" i="12" s="1"/>
  <c r="MJ13" i="12" s="1"/>
  <c r="NP13" i="12" s="1"/>
  <c r="FC17" i="12"/>
  <c r="GH17" i="12" s="1"/>
  <c r="HN17" i="12" s="1"/>
  <c r="IT17" i="12" s="1"/>
  <c r="JY17" i="12" s="1"/>
  <c r="LE17" i="12" s="1"/>
  <c r="MJ17" i="12" s="1"/>
  <c r="NP17" i="12" s="1"/>
  <c r="FC21" i="12"/>
  <c r="GH21" i="12" s="1"/>
  <c r="HN21" i="12" s="1"/>
  <c r="IT21" i="12" s="1"/>
  <c r="JY21" i="12" s="1"/>
  <c r="LE21" i="12" s="1"/>
  <c r="MJ21" i="12" s="1"/>
  <c r="NP21" i="12" s="1"/>
  <c r="FC7" i="12"/>
  <c r="GH7" i="12" s="1"/>
  <c r="HN7" i="12" s="1"/>
  <c r="IT7" i="12" s="1"/>
  <c r="JY7" i="12" s="1"/>
  <c r="LE7" i="12" s="1"/>
  <c r="MJ7" i="12" s="1"/>
  <c r="NP7" i="12" s="1"/>
  <c r="BL44" i="12"/>
  <c r="CR29" i="12"/>
  <c r="DW29" i="12" s="1"/>
  <c r="A34" i="12"/>
  <c r="A35" i="12" s="1"/>
  <c r="A36" i="12" s="1"/>
  <c r="A37" i="12" s="1"/>
  <c r="A38" i="12" s="1"/>
  <c r="A39" i="12" s="1"/>
  <c r="A40" i="12" s="1"/>
  <c r="A41" i="12" s="1"/>
  <c r="A42" i="12" s="1"/>
  <c r="A43" i="12" s="1"/>
  <c r="AH24" i="12"/>
  <c r="BL24" i="12" s="1"/>
  <c r="BL6" i="12"/>
  <c r="CR6" i="12" s="1"/>
  <c r="CR44" i="12" l="1"/>
  <c r="DW44" i="12"/>
  <c r="FC29" i="12"/>
  <c r="CR24" i="12"/>
  <c r="DW6" i="12"/>
  <c r="FC6" i="12" s="1"/>
  <c r="DW24" i="12" l="1"/>
  <c r="FC44" i="12"/>
  <c r="GH29" i="12"/>
  <c r="GH44" i="12" l="1"/>
  <c r="HN29" i="12"/>
  <c r="FC24" i="12"/>
  <c r="GH6" i="12"/>
  <c r="GH24" i="12" l="1"/>
  <c r="HN6" i="12"/>
  <c r="IT29" i="12"/>
  <c r="HN44" i="12"/>
  <c r="IT44" i="12" l="1"/>
  <c r="JY29" i="12"/>
  <c r="HN24" i="12"/>
  <c r="IT6" i="12"/>
  <c r="IT24" i="12" l="1"/>
  <c r="JY6" i="12"/>
  <c r="LE29" i="12"/>
  <c r="JY44" i="12"/>
  <c r="LE44" i="12" l="1"/>
  <c r="MJ29" i="12"/>
  <c r="LE6" i="12"/>
  <c r="JY24" i="12"/>
  <c r="MJ6" i="12" l="1"/>
  <c r="LE24" i="12"/>
  <c r="NP29" i="12"/>
  <c r="NP44" i="12" s="1"/>
  <c r="MJ44" i="12"/>
  <c r="MJ24" i="12" l="1"/>
  <c r="NP6" i="12"/>
  <c r="NP24" i="12" l="1"/>
  <c r="NQ6" i="12"/>
  <c r="NR6" i="12" s="1"/>
  <c r="NS6" i="12" s="1"/>
  <c r="AN6" i="9" l="1"/>
  <c r="AN7" i="9"/>
  <c r="AN8" i="9"/>
  <c r="AN9" i="9"/>
  <c r="AN10" i="9"/>
  <c r="AN11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5" i="9"/>
  <c r="U29" i="9" l="1"/>
  <c r="V29" i="9"/>
  <c r="W29" i="9"/>
  <c r="X29" i="9"/>
  <c r="Y29" i="9"/>
  <c r="Z29" i="9"/>
  <c r="AA29" i="9"/>
  <c r="M29" i="9"/>
  <c r="L29" i="9"/>
  <c r="K29" i="9"/>
  <c r="J29" i="9"/>
  <c r="I29" i="9"/>
  <c r="H29" i="9"/>
  <c r="G29" i="9"/>
  <c r="F29" i="9"/>
  <c r="E29" i="9"/>
  <c r="D29" i="9"/>
  <c r="N29" i="9"/>
  <c r="O29" i="9"/>
  <c r="P29" i="9"/>
  <c r="Q29" i="9"/>
  <c r="R29" i="9"/>
  <c r="S29" i="9"/>
  <c r="T29" i="9"/>
  <c r="Z162" i="10" l="1"/>
  <c r="Z163" i="10" s="1"/>
  <c r="W162" i="10"/>
  <c r="W163" i="10" s="1"/>
  <c r="AB130" i="10"/>
  <c r="AA130" i="10"/>
  <c r="Y130" i="10"/>
  <c r="X130" i="10"/>
  <c r="T130" i="10"/>
  <c r="AB103" i="10"/>
  <c r="AA103" i="10"/>
  <c r="Y103" i="10"/>
  <c r="X103" i="10"/>
  <c r="T103" i="10"/>
  <c r="K97" i="10"/>
  <c r="K96" i="10"/>
  <c r="W101" i="10"/>
  <c r="N100" i="10"/>
  <c r="W100" i="10" s="1"/>
  <c r="N99" i="10"/>
  <c r="W99" i="10" s="1"/>
  <c r="N98" i="10"/>
  <c r="W98" i="10" s="1"/>
  <c r="N97" i="10"/>
  <c r="W97" i="10" s="1"/>
  <c r="N96" i="10"/>
  <c r="AC96" i="10" s="1"/>
  <c r="N95" i="10"/>
  <c r="W95" i="10" s="1"/>
  <c r="N94" i="10"/>
  <c r="W94" i="10" s="1"/>
  <c r="N93" i="10"/>
  <c r="W93" i="10" s="1"/>
  <c r="N92" i="10"/>
  <c r="W92" i="10" s="1"/>
  <c r="N91" i="10"/>
  <c r="W91" i="10" s="1"/>
  <c r="N90" i="10"/>
  <c r="W90" i="10" s="1"/>
  <c r="N84" i="10"/>
  <c r="W84" i="10" s="1"/>
  <c r="K84" i="10"/>
  <c r="N82" i="10"/>
  <c r="AC82" i="10" s="1"/>
  <c r="K82" i="10"/>
  <c r="N80" i="10"/>
  <c r="AC80" i="10" s="1"/>
  <c r="K80" i="10"/>
  <c r="N78" i="10"/>
  <c r="AC78" i="10" s="1"/>
  <c r="K78" i="10"/>
  <c r="Z164" i="10" l="1"/>
  <c r="W164" i="10"/>
  <c r="Z97" i="10"/>
  <c r="Z78" i="10"/>
  <c r="W96" i="10"/>
  <c r="Z84" i="10"/>
  <c r="AC84" i="10"/>
  <c r="W78" i="10"/>
  <c r="W80" i="10"/>
  <c r="Z80" i="10"/>
  <c r="W82" i="10"/>
  <c r="Z82" i="10"/>
  <c r="AC150" i="10" l="1"/>
  <c r="Z150" i="10"/>
  <c r="W150" i="10"/>
  <c r="N147" i="10"/>
  <c r="W147" i="10" s="1"/>
  <c r="N145" i="10"/>
  <c r="W145" i="10" s="1"/>
  <c r="N143" i="10"/>
  <c r="AC143" i="10" s="1"/>
  <c r="N140" i="10"/>
  <c r="W140" i="10" s="1"/>
  <c r="N138" i="10"/>
  <c r="W138" i="10" s="1"/>
  <c r="N136" i="10"/>
  <c r="AC136" i="10" s="1"/>
  <c r="N133" i="10"/>
  <c r="AC133" i="10" s="1"/>
  <c r="N127" i="10"/>
  <c r="AC127" i="10" s="1"/>
  <c r="N125" i="10"/>
  <c r="W125" i="10" s="1"/>
  <c r="N123" i="10"/>
  <c r="AC123" i="10" s="1"/>
  <c r="N120" i="10"/>
  <c r="AC120" i="10" s="1"/>
  <c r="N117" i="10"/>
  <c r="W117" i="10" s="1"/>
  <c r="N115" i="10"/>
  <c r="W115" i="10" s="1"/>
  <c r="N112" i="10"/>
  <c r="W112" i="10" s="1"/>
  <c r="N110" i="10"/>
  <c r="W110" i="10" s="1"/>
  <c r="N108" i="10"/>
  <c r="W108" i="10" s="1"/>
  <c r="AC130" i="10" l="1"/>
  <c r="Z117" i="10"/>
  <c r="W123" i="10"/>
  <c r="Z108" i="10"/>
  <c r="Z115" i="10"/>
  <c r="Z120" i="10"/>
  <c r="AC108" i="10"/>
  <c r="Z123" i="10"/>
  <c r="AC115" i="10"/>
  <c r="AC117" i="10"/>
  <c r="W120" i="10"/>
  <c r="W127" i="10"/>
  <c r="W133" i="10"/>
  <c r="W136" i="10"/>
  <c r="W143" i="10"/>
  <c r="Z127" i="10"/>
  <c r="Z133" i="10"/>
  <c r="Z136" i="10"/>
  <c r="Z143" i="10"/>
  <c r="W130" i="10" l="1"/>
  <c r="W103" i="10"/>
  <c r="AC103" i="10"/>
  <c r="Z103" i="10"/>
  <c r="Z130" i="10"/>
  <c r="C12" i="9"/>
  <c r="C29" i="9" l="1"/>
  <c r="AN12" i="9"/>
  <c r="AC154" i="10"/>
  <c r="Z154" i="10"/>
  <c r="Z155" i="10" l="1"/>
  <c r="R7" i="3"/>
  <c r="T7" i="3" s="1"/>
  <c r="R8" i="3"/>
  <c r="Q9" i="3"/>
  <c r="N9" i="3"/>
  <c r="R9" i="3"/>
  <c r="T9" i="3" s="1"/>
  <c r="Q10" i="3"/>
  <c r="R10" i="3"/>
  <c r="Q11" i="3"/>
  <c r="L11" i="3"/>
  <c r="N11" i="3" s="1"/>
  <c r="R11" i="3"/>
  <c r="R12" i="3"/>
  <c r="R13" i="3"/>
  <c r="N14" i="3"/>
  <c r="R14" i="3"/>
  <c r="T14" i="3" s="1"/>
  <c r="R15" i="3"/>
  <c r="Q16" i="3"/>
  <c r="R16" i="3"/>
  <c r="R17" i="3"/>
  <c r="T17" i="3" s="1"/>
  <c r="C18" i="3"/>
  <c r="D18" i="3"/>
  <c r="F18" i="3"/>
  <c r="G18" i="3"/>
  <c r="H18" i="3"/>
  <c r="I18" i="3"/>
  <c r="J18" i="3"/>
  <c r="K19" i="3"/>
  <c r="M19" i="3"/>
  <c r="O19" i="3"/>
  <c r="P19" i="3"/>
  <c r="S19" i="3"/>
  <c r="E64" i="3"/>
  <c r="Q64" i="3" s="1"/>
  <c r="E65" i="3"/>
  <c r="Q65" i="3" s="1"/>
  <c r="T65" i="3"/>
  <c r="E66" i="3"/>
  <c r="T66" i="3" s="1"/>
  <c r="E67" i="3"/>
  <c r="Q67" i="3" s="1"/>
  <c r="E68" i="3"/>
  <c r="N68" i="3" s="1"/>
  <c r="E69" i="3"/>
  <c r="T69" i="3" s="1"/>
  <c r="E70" i="3"/>
  <c r="T70" i="3" s="1"/>
  <c r="E71" i="3"/>
  <c r="Q71" i="3" s="1"/>
  <c r="T71" i="3"/>
  <c r="E72" i="3"/>
  <c r="N72" i="3" s="1"/>
  <c r="E73" i="3"/>
  <c r="N73" i="3" s="1"/>
  <c r="E74" i="3"/>
  <c r="T74" i="3" s="1"/>
  <c r="C75" i="3"/>
  <c r="D75" i="3"/>
  <c r="F75" i="3"/>
  <c r="G75" i="3"/>
  <c r="H75" i="3"/>
  <c r="I75" i="3"/>
  <c r="J75" i="3"/>
  <c r="K76" i="3"/>
  <c r="L76" i="3"/>
  <c r="M76" i="3"/>
  <c r="O76" i="3"/>
  <c r="P76" i="3"/>
  <c r="R76" i="3"/>
  <c r="S76" i="3"/>
  <c r="E78" i="3"/>
  <c r="Q78" i="3" s="1"/>
  <c r="E79" i="3"/>
  <c r="Q79" i="3" s="1"/>
  <c r="E80" i="3"/>
  <c r="N80" i="3" s="1"/>
  <c r="N81" i="3"/>
  <c r="Q81" i="3"/>
  <c r="T81" i="3"/>
  <c r="N82" i="3"/>
  <c r="Q82" i="3"/>
  <c r="T82" i="3"/>
  <c r="E83" i="3"/>
  <c r="N83" i="3" s="1"/>
  <c r="E84" i="3"/>
  <c r="T84" i="3" s="1"/>
  <c r="E85" i="3"/>
  <c r="Q85" i="3" s="1"/>
  <c r="E86" i="3"/>
  <c r="N86" i="3" s="1"/>
  <c r="E87" i="3"/>
  <c r="N87" i="3" s="1"/>
  <c r="E88" i="3"/>
  <c r="T88" i="3" s="1"/>
  <c r="C89" i="3"/>
  <c r="D89" i="3"/>
  <c r="F89" i="3"/>
  <c r="G89" i="3"/>
  <c r="H89" i="3"/>
  <c r="I89" i="3"/>
  <c r="J89" i="3"/>
  <c r="K90" i="3"/>
  <c r="L90" i="3"/>
  <c r="M90" i="3"/>
  <c r="O90" i="3"/>
  <c r="P90" i="3"/>
  <c r="R90" i="3"/>
  <c r="S90" i="3"/>
  <c r="E92" i="3"/>
  <c r="T92" i="3" s="1"/>
  <c r="E93" i="3"/>
  <c r="Q93" i="3" s="1"/>
  <c r="E94" i="3"/>
  <c r="N94" i="3" s="1"/>
  <c r="E95" i="3"/>
  <c r="T95" i="3" s="1"/>
  <c r="Q95" i="3"/>
  <c r="N96" i="3"/>
  <c r="Q96" i="3"/>
  <c r="T96" i="3"/>
  <c r="E97" i="3"/>
  <c r="T97" i="3" s="1"/>
  <c r="E98" i="3"/>
  <c r="Q98" i="3" s="1"/>
  <c r="E99" i="3"/>
  <c r="N99" i="3" s="1"/>
  <c r="E100" i="3"/>
  <c r="N100" i="3" s="1"/>
  <c r="E101" i="3"/>
  <c r="T101" i="3" s="1"/>
  <c r="E102" i="3"/>
  <c r="Q102" i="3" s="1"/>
  <c r="C103" i="3"/>
  <c r="D103" i="3"/>
  <c r="F103" i="3"/>
  <c r="G103" i="3"/>
  <c r="H103" i="3"/>
  <c r="I103" i="3"/>
  <c r="J103" i="3"/>
  <c r="K104" i="3"/>
  <c r="L104" i="3"/>
  <c r="M104" i="3"/>
  <c r="O104" i="3"/>
  <c r="P104" i="3"/>
  <c r="R104" i="3"/>
  <c r="S104" i="3"/>
  <c r="E118" i="3"/>
  <c r="T118" i="3" s="1"/>
  <c r="E119" i="3"/>
  <c r="Q119" i="3" s="1"/>
  <c r="E120" i="3"/>
  <c r="N120" i="3" s="1"/>
  <c r="E121" i="3"/>
  <c r="T121" i="3" s="1"/>
  <c r="E122" i="3"/>
  <c r="T122" i="3" s="1"/>
  <c r="E123" i="3"/>
  <c r="Q123" i="3" s="1"/>
  <c r="E124" i="3"/>
  <c r="N124" i="3" s="1"/>
  <c r="E125" i="3"/>
  <c r="T125" i="3" s="1"/>
  <c r="E126" i="3"/>
  <c r="T126" i="3" s="1"/>
  <c r="E127" i="3"/>
  <c r="Q127" i="3" s="1"/>
  <c r="T127" i="3"/>
  <c r="E128" i="3"/>
  <c r="T128" i="3" s="1"/>
  <c r="C129" i="3"/>
  <c r="D129" i="3"/>
  <c r="F129" i="3"/>
  <c r="G129" i="3"/>
  <c r="H129" i="3"/>
  <c r="I129" i="3"/>
  <c r="J129" i="3"/>
  <c r="K130" i="3"/>
  <c r="L130" i="3"/>
  <c r="M130" i="3"/>
  <c r="O130" i="3"/>
  <c r="P130" i="3"/>
  <c r="R130" i="3"/>
  <c r="S130" i="3"/>
  <c r="E132" i="3"/>
  <c r="N132" i="3" s="1"/>
  <c r="E133" i="3"/>
  <c r="T133" i="3" s="1"/>
  <c r="Q133" i="3"/>
  <c r="E134" i="3"/>
  <c r="Q134" i="3" s="1"/>
  <c r="N135" i="3"/>
  <c r="Q135" i="3"/>
  <c r="T135" i="3"/>
  <c r="N136" i="3"/>
  <c r="Q136" i="3"/>
  <c r="T136" i="3"/>
  <c r="E137" i="3"/>
  <c r="N137" i="3" s="1"/>
  <c r="E138" i="3"/>
  <c r="N138" i="3" s="1"/>
  <c r="E139" i="3"/>
  <c r="T139" i="3" s="1"/>
  <c r="E140" i="3"/>
  <c r="Q140" i="3" s="1"/>
  <c r="E141" i="3"/>
  <c r="N141" i="3" s="1"/>
  <c r="E142" i="3"/>
  <c r="Q142" i="3" s="1"/>
  <c r="C143" i="3"/>
  <c r="D143" i="3"/>
  <c r="F143" i="3"/>
  <c r="G143" i="3"/>
  <c r="H143" i="3"/>
  <c r="I143" i="3"/>
  <c r="J143" i="3"/>
  <c r="K144" i="3"/>
  <c r="L144" i="3"/>
  <c r="M144" i="3"/>
  <c r="O144" i="3"/>
  <c r="P144" i="3"/>
  <c r="R144" i="3"/>
  <c r="S144" i="3"/>
  <c r="E146" i="3"/>
  <c r="Q146" i="3" s="1"/>
  <c r="E147" i="3"/>
  <c r="T147" i="3" s="1"/>
  <c r="E148" i="3"/>
  <c r="Q148" i="3" s="1"/>
  <c r="E149" i="3"/>
  <c r="N149" i="3" s="1"/>
  <c r="N150" i="3"/>
  <c r="Q150" i="3"/>
  <c r="T150" i="3"/>
  <c r="E151" i="3"/>
  <c r="N151" i="3" s="1"/>
  <c r="E152" i="3"/>
  <c r="T152" i="3" s="1"/>
  <c r="E153" i="3"/>
  <c r="Q153" i="3" s="1"/>
  <c r="E154" i="3"/>
  <c r="N154" i="3" s="1"/>
  <c r="E155" i="3"/>
  <c r="Q155" i="3" s="1"/>
  <c r="E156" i="3"/>
  <c r="T156" i="3" s="1"/>
  <c r="C157" i="3"/>
  <c r="D157" i="3"/>
  <c r="F157" i="3"/>
  <c r="G157" i="3"/>
  <c r="H157" i="3"/>
  <c r="I157" i="3"/>
  <c r="J157" i="3"/>
  <c r="K158" i="3"/>
  <c r="L158" i="3"/>
  <c r="M158" i="3"/>
  <c r="O158" i="3"/>
  <c r="P158" i="3"/>
  <c r="R158" i="3"/>
  <c r="S158" i="3"/>
  <c r="O162" i="3" l="1"/>
  <c r="N155" i="3"/>
  <c r="T146" i="3"/>
  <c r="T119" i="3"/>
  <c r="Q99" i="3"/>
  <c r="N78" i="3"/>
  <c r="Q132" i="3"/>
  <c r="Q121" i="3"/>
  <c r="N70" i="3"/>
  <c r="T132" i="3"/>
  <c r="U132" i="3" s="1"/>
  <c r="T100" i="3"/>
  <c r="T16" i="3"/>
  <c r="R108" i="3"/>
  <c r="W154" i="10"/>
  <c r="D161" i="3"/>
  <c r="E129" i="3"/>
  <c r="T129" i="3" s="1"/>
  <c r="I161" i="3"/>
  <c r="N146" i="3"/>
  <c r="U146" i="3" s="1"/>
  <c r="P162" i="3"/>
  <c r="T142" i="3"/>
  <c r="N133" i="3"/>
  <c r="U133" i="3" s="1"/>
  <c r="T123" i="3"/>
  <c r="N102" i="3"/>
  <c r="Q100" i="3"/>
  <c r="Q69" i="3"/>
  <c r="N65" i="3"/>
  <c r="U65" i="3" s="1"/>
  <c r="T155" i="3"/>
  <c r="N147" i="3"/>
  <c r="N142" i="3"/>
  <c r="Q125" i="3"/>
  <c r="O108" i="3"/>
  <c r="N97" i="3"/>
  <c r="U82" i="3"/>
  <c r="S108" i="3"/>
  <c r="Q72" i="3"/>
  <c r="Q70" i="3"/>
  <c r="N69" i="3"/>
  <c r="N66" i="3"/>
  <c r="T11" i="3"/>
  <c r="U11" i="3" s="1"/>
  <c r="N10" i="3"/>
  <c r="T12" i="3"/>
  <c r="H161" i="3"/>
  <c r="T15" i="3"/>
  <c r="T151" i="3"/>
  <c r="T138" i="3"/>
  <c r="U70" i="3"/>
  <c r="R162" i="3"/>
  <c r="Q152" i="3"/>
  <c r="Q151" i="3"/>
  <c r="U151" i="3" s="1"/>
  <c r="U150" i="3"/>
  <c r="Q139" i="3"/>
  <c r="Q138" i="3"/>
  <c r="M108" i="3"/>
  <c r="I107" i="3"/>
  <c r="N101" i="3"/>
  <c r="N98" i="3"/>
  <c r="Q12" i="3"/>
  <c r="P108" i="3"/>
  <c r="L162" i="3"/>
  <c r="N156" i="3"/>
  <c r="N152" i="3"/>
  <c r="U152" i="3" s="1"/>
  <c r="M162" i="3"/>
  <c r="N139" i="3"/>
  <c r="U139" i="3" s="1"/>
  <c r="U135" i="3"/>
  <c r="Q128" i="3"/>
  <c r="Q126" i="3"/>
  <c r="T124" i="3"/>
  <c r="Q122" i="3"/>
  <c r="T120" i="3"/>
  <c r="T130" i="3" s="1"/>
  <c r="Q118" i="3"/>
  <c r="L108" i="3"/>
  <c r="H107" i="3"/>
  <c r="C107" i="3"/>
  <c r="U81" i="3"/>
  <c r="Q68" i="3"/>
  <c r="T64" i="3"/>
  <c r="L19" i="3"/>
  <c r="Q14" i="3"/>
  <c r="U14" i="3" s="1"/>
  <c r="E18" i="3"/>
  <c r="T18" i="3" s="1"/>
  <c r="T10" i="3"/>
  <c r="D107" i="3"/>
  <c r="K162" i="3"/>
  <c r="G161" i="3"/>
  <c r="Q156" i="3"/>
  <c r="U156" i="3" s="1"/>
  <c r="N153" i="3"/>
  <c r="Q147" i="3"/>
  <c r="E143" i="3"/>
  <c r="N140" i="3"/>
  <c r="U136" i="3"/>
  <c r="N134" i="3"/>
  <c r="N128" i="3"/>
  <c r="N127" i="3"/>
  <c r="U127" i="3" s="1"/>
  <c r="N126" i="3"/>
  <c r="N125" i="3"/>
  <c r="Q124" i="3"/>
  <c r="U124" i="3" s="1"/>
  <c r="N123" i="3"/>
  <c r="N122" i="3"/>
  <c r="U122" i="3" s="1"/>
  <c r="N121" i="3"/>
  <c r="Q120" i="3"/>
  <c r="N119" i="3"/>
  <c r="U119" i="3" s="1"/>
  <c r="N118" i="3"/>
  <c r="N95" i="3"/>
  <c r="U95" i="3" s="1"/>
  <c r="G107" i="3"/>
  <c r="T87" i="3"/>
  <c r="T83" i="3"/>
  <c r="T73" i="3"/>
  <c r="T72" i="3"/>
  <c r="N71" i="3"/>
  <c r="U71" i="3" s="1"/>
  <c r="Q66" i="3"/>
  <c r="U66" i="3" s="1"/>
  <c r="J161" i="3"/>
  <c r="F161" i="3"/>
  <c r="U96" i="3"/>
  <c r="Q88" i="3"/>
  <c r="Q87" i="3"/>
  <c r="T86" i="3"/>
  <c r="T85" i="3"/>
  <c r="Q84" i="3"/>
  <c r="Q83" i="3"/>
  <c r="T80" i="3"/>
  <c r="T79" i="3"/>
  <c r="K108" i="3"/>
  <c r="Q74" i="3"/>
  <c r="Q73" i="3"/>
  <c r="N129" i="3"/>
  <c r="S162" i="3"/>
  <c r="N148" i="3"/>
  <c r="N88" i="3"/>
  <c r="Q86" i="3"/>
  <c r="U86" i="3" s="1"/>
  <c r="N85" i="3"/>
  <c r="U85" i="3" s="1"/>
  <c r="N84" i="3"/>
  <c r="Q80" i="3"/>
  <c r="N79" i="3"/>
  <c r="J107" i="3"/>
  <c r="F107" i="3"/>
  <c r="N74" i="3"/>
  <c r="U74" i="3" s="1"/>
  <c r="N16" i="3"/>
  <c r="N8" i="3"/>
  <c r="Q7" i="3"/>
  <c r="N12" i="3"/>
  <c r="Q8" i="3"/>
  <c r="N7" i="3"/>
  <c r="T154" i="3"/>
  <c r="T149" i="3"/>
  <c r="T141" i="3"/>
  <c r="T137" i="3"/>
  <c r="T8" i="3"/>
  <c r="R19" i="3"/>
  <c r="C161" i="3"/>
  <c r="T153" i="3"/>
  <c r="Q149" i="3"/>
  <c r="T134" i="3"/>
  <c r="U134" i="3" s="1"/>
  <c r="T93" i="3"/>
  <c r="Q154" i="3"/>
  <c r="T148" i="3"/>
  <c r="Q141" i="3"/>
  <c r="U141" i="3" s="1"/>
  <c r="T140" i="3"/>
  <c r="Q137" i="3"/>
  <c r="T94" i="3"/>
  <c r="Q92" i="3"/>
  <c r="T67" i="3"/>
  <c r="N64" i="3"/>
  <c r="E75" i="3"/>
  <c r="E157" i="3"/>
  <c r="E103" i="3"/>
  <c r="Q103" i="3" s="1"/>
  <c r="T102" i="3"/>
  <c r="U102" i="3" s="1"/>
  <c r="Q101" i="3"/>
  <c r="T99" i="3"/>
  <c r="U99" i="3" s="1"/>
  <c r="T98" i="3"/>
  <c r="Q97" i="3"/>
  <c r="Q94" i="3"/>
  <c r="N93" i="3"/>
  <c r="N92" i="3"/>
  <c r="T78" i="3"/>
  <c r="E89" i="3"/>
  <c r="T89" i="3" s="1"/>
  <c r="N75" i="3"/>
  <c r="T68" i="3"/>
  <c r="N67" i="3"/>
  <c r="N13" i="3"/>
  <c r="Q13" i="3"/>
  <c r="T13" i="3"/>
  <c r="U9" i="3"/>
  <c r="N17" i="3"/>
  <c r="Q17" i="3"/>
  <c r="N15" i="3"/>
  <c r="Q15" i="3"/>
  <c r="U88" i="3" l="1"/>
  <c r="U67" i="3"/>
  <c r="Q129" i="3"/>
  <c r="V129" i="3" s="1"/>
  <c r="U83" i="3"/>
  <c r="U87" i="3"/>
  <c r="U155" i="3"/>
  <c r="U123" i="3"/>
  <c r="U97" i="3"/>
  <c r="U100" i="3"/>
  <c r="U142" i="3"/>
  <c r="U68" i="3"/>
  <c r="U121" i="3"/>
  <c r="U147" i="3"/>
  <c r="U12" i="3"/>
  <c r="U16" i="3"/>
  <c r="U72" i="3"/>
  <c r="Q90" i="3"/>
  <c r="U93" i="3"/>
  <c r="U84" i="3"/>
  <c r="U10" i="3"/>
  <c r="U69" i="3"/>
  <c r="Q18" i="3"/>
  <c r="V18" i="3" s="1"/>
  <c r="U8" i="3"/>
  <c r="U7" i="3"/>
  <c r="U138" i="3"/>
  <c r="U154" i="3"/>
  <c r="U125" i="3"/>
  <c r="N144" i="3"/>
  <c r="U140" i="3"/>
  <c r="Q76" i="3"/>
  <c r="U98" i="3"/>
  <c r="N18" i="3"/>
  <c r="U149" i="3"/>
  <c r="N158" i="3"/>
  <c r="U80" i="3"/>
  <c r="U126" i="3"/>
  <c r="U101" i="3"/>
  <c r="U153" i="3"/>
  <c r="U73" i="3"/>
  <c r="Q130" i="3"/>
  <c r="U128" i="3"/>
  <c r="U120" i="3"/>
  <c r="U148" i="3"/>
  <c r="N90" i="3"/>
  <c r="U79" i="3"/>
  <c r="Q144" i="3"/>
  <c r="T104" i="3"/>
  <c r="T19" i="3"/>
  <c r="N130" i="3"/>
  <c r="U118" i="3"/>
  <c r="Q143" i="3"/>
  <c r="T143" i="3"/>
  <c r="U94" i="3"/>
  <c r="N143" i="3"/>
  <c r="U15" i="3"/>
  <c r="N19" i="3"/>
  <c r="Q19" i="3"/>
  <c r="T90" i="3"/>
  <c r="U78" i="3"/>
  <c r="U137" i="3"/>
  <c r="Q158" i="3"/>
  <c r="U13" i="3"/>
  <c r="N157" i="3"/>
  <c r="Q157" i="3"/>
  <c r="E161" i="3"/>
  <c r="N161" i="3" s="1"/>
  <c r="T76" i="3"/>
  <c r="Q104" i="3"/>
  <c r="T158" i="3"/>
  <c r="T144" i="3"/>
  <c r="N104" i="3"/>
  <c r="U92" i="3"/>
  <c r="E107" i="3"/>
  <c r="Q75" i="3"/>
  <c r="T75" i="3"/>
  <c r="U17" i="3"/>
  <c r="Q89" i="3"/>
  <c r="V89" i="3" s="1"/>
  <c r="N89" i="3"/>
  <c r="N103" i="3"/>
  <c r="T103" i="3"/>
  <c r="V103" i="3" s="1"/>
  <c r="U64" i="3"/>
  <c r="N76" i="3"/>
  <c r="T157" i="3"/>
  <c r="Q162" i="3" l="1"/>
  <c r="T161" i="3"/>
  <c r="U76" i="3"/>
  <c r="U144" i="3"/>
  <c r="N162" i="3"/>
  <c r="Q108" i="3"/>
  <c r="T108" i="3"/>
  <c r="U158" i="3"/>
  <c r="U130" i="3"/>
  <c r="U162" i="3" s="1"/>
  <c r="V143" i="3"/>
  <c r="U19" i="3"/>
  <c r="U90" i="3"/>
  <c r="U104" i="3"/>
  <c r="T162" i="3"/>
  <c r="N108" i="3"/>
  <c r="Q161" i="3"/>
  <c r="V157" i="3"/>
  <c r="V75" i="3"/>
  <c r="T107" i="3"/>
  <c r="Q107" i="3"/>
  <c r="N107" i="3"/>
  <c r="V161" i="3" l="1"/>
  <c r="U108" i="3"/>
  <c r="V107" i="3"/>
</calcChain>
</file>

<file path=xl/sharedStrings.xml><?xml version="1.0" encoding="utf-8"?>
<sst xmlns="http://schemas.openxmlformats.org/spreadsheetml/2006/main" count="1115" uniqueCount="429">
  <si>
    <t>Kalender Kegiatan Auditor - PKPT 2016</t>
  </si>
  <si>
    <t>audit</t>
  </si>
  <si>
    <t>reviu lk</t>
  </si>
  <si>
    <t>ev_sakip</t>
  </si>
  <si>
    <t>diklat</t>
  </si>
  <si>
    <t>pembinaan</t>
  </si>
  <si>
    <t>wbk/wbbm</t>
  </si>
  <si>
    <t>NO.</t>
  </si>
  <si>
    <t>NAMA</t>
  </si>
  <si>
    <t>Bulan Januari 2016</t>
  </si>
  <si>
    <t xml:space="preserve">JML KUM. HARI </t>
  </si>
  <si>
    <t>Bulan Februari 2016</t>
  </si>
  <si>
    <t>Bulan Maret 2016</t>
  </si>
  <si>
    <t>Bulan April 2016</t>
  </si>
  <si>
    <t>Bulan Mei 2016</t>
  </si>
  <si>
    <t>Bulan Juni 2016</t>
  </si>
  <si>
    <t>Bulan Juli 2016</t>
  </si>
  <si>
    <t>Bulan Agustus 2016</t>
  </si>
  <si>
    <t>Bulan September 2016</t>
  </si>
  <si>
    <t>Bulan Oktober 2015</t>
  </si>
  <si>
    <t>Bulan November 2016</t>
  </si>
  <si>
    <t>Bulan Desember 2016</t>
  </si>
  <si>
    <t>kali</t>
  </si>
  <si>
    <t>tim</t>
  </si>
  <si>
    <t>satker</t>
  </si>
  <si>
    <t>Ihsanurijal, S.Si, M.Si</t>
  </si>
  <si>
    <t>Puguh Prananto, MM</t>
  </si>
  <si>
    <t>S. Maruli T. Pane, SE</t>
  </si>
  <si>
    <t>Diana Evaliza, S.Sos</t>
  </si>
  <si>
    <t>Andi Febryandhi, SE MM</t>
  </si>
  <si>
    <t>Hesti Wulansari, SE</t>
  </si>
  <si>
    <t>Roos Zunharir, SE</t>
  </si>
  <si>
    <t>Timmy Martin Manafe,S.Kom</t>
  </si>
  <si>
    <t>Pramaika Yoga Sentani, SE</t>
  </si>
  <si>
    <t>Apsari Cubhanimitta, SE</t>
  </si>
  <si>
    <t>Alfidiansyah Ardief, SE</t>
  </si>
  <si>
    <t>Ciko Oktaviano, SE</t>
  </si>
  <si>
    <t>Suningsih, SE</t>
  </si>
  <si>
    <t>Marsida Tampubolon, SE</t>
  </si>
  <si>
    <t>Khalila Shahab, B.ST</t>
  </si>
  <si>
    <t>Haris Sukendar, SE</t>
  </si>
  <si>
    <t>Ratna Sari pangesti, S.Sos, MM</t>
  </si>
  <si>
    <t>Risma Febrianti Mangiwa, SE</t>
  </si>
  <si>
    <t xml:space="preserve"> </t>
  </si>
  <si>
    <t>Ferry Wibawanto, SE, MA</t>
  </si>
  <si>
    <t>Drs. Djohan Hernawan</t>
  </si>
  <si>
    <t>Tri Purwanto, SST, SE,M.Si</t>
  </si>
  <si>
    <t>Mohamad Apip, SE</t>
  </si>
  <si>
    <t>Dra. Rusmiasih</t>
  </si>
  <si>
    <t>Devid Marihot, SE</t>
  </si>
  <si>
    <t>Mima Wati, A.Md</t>
  </si>
  <si>
    <t>Kustini, A.Md</t>
  </si>
  <si>
    <t>M Yusuf R, S.Stat</t>
  </si>
  <si>
    <t>Nurmiati, SE</t>
  </si>
  <si>
    <t>Nugrohoning Gusmastuti, SST</t>
  </si>
  <si>
    <t>Nurlaila, SE</t>
  </si>
  <si>
    <t>Inandha Puri A.Md</t>
  </si>
  <si>
    <t>Maria Theresia Marbun, A.Md</t>
  </si>
  <si>
    <t>No</t>
  </si>
  <si>
    <t>Satker / Kegiatan</t>
  </si>
  <si>
    <t>Perencanaan Tim dan Waktu Pelaksanaan</t>
  </si>
  <si>
    <t>Pengendali Teknis</t>
  </si>
  <si>
    <t>Pengendali Mutu</t>
  </si>
  <si>
    <t>Perkiraan Pembiayaan</t>
  </si>
  <si>
    <t>Tim Auditor</t>
  </si>
  <si>
    <t>Dalnis</t>
  </si>
  <si>
    <t>Daltu</t>
  </si>
  <si>
    <t>Ketua</t>
  </si>
  <si>
    <t>Anggota</t>
  </si>
  <si>
    <t>Tanggal</t>
  </si>
  <si>
    <t>Pelaksana</t>
  </si>
  <si>
    <t>Tiket (PP)</t>
  </si>
  <si>
    <t>Uang Harian</t>
  </si>
  <si>
    <t>Traslok (Taxi)</t>
  </si>
  <si>
    <t>Uang Representasi</t>
  </si>
  <si>
    <t>Biaya Hotel</t>
  </si>
  <si>
    <t>Jumlah Obrik</t>
  </si>
  <si>
    <t>Auditor</t>
  </si>
  <si>
    <t>Nilai</t>
  </si>
  <si>
    <t>Eselon II</t>
  </si>
  <si>
    <t>Esl III / Gol IV</t>
  </si>
  <si>
    <t>Gol III</t>
  </si>
  <si>
    <t>Gol II</t>
  </si>
  <si>
    <t>Jml orang</t>
  </si>
  <si>
    <t>Jml hari</t>
  </si>
  <si>
    <t>(Rp)</t>
  </si>
  <si>
    <t>(1)</t>
  </si>
  <si>
    <t>Prov. Sumatera Selatan</t>
  </si>
  <si>
    <t>Diana Evaliza</t>
  </si>
  <si>
    <t>Haris Sukendar</t>
  </si>
  <si>
    <t>Hesti Wulansari</t>
  </si>
  <si>
    <t>Prov. Kalimantan Selatan</t>
  </si>
  <si>
    <t>Alfidiansyah</t>
  </si>
  <si>
    <t>Roos Zunharir</t>
  </si>
  <si>
    <t>Risma Mangiwa</t>
  </si>
  <si>
    <t>Suningsih</t>
  </si>
  <si>
    <t>STIS</t>
  </si>
  <si>
    <t>Puguh Prananto</t>
  </si>
  <si>
    <t>Ihsanurijal</t>
  </si>
  <si>
    <t>Jumlah</t>
  </si>
  <si>
    <t>Rata-rata</t>
  </si>
  <si>
    <t>Inspektorat Utama</t>
  </si>
  <si>
    <t>Maluku</t>
  </si>
  <si>
    <t>Gorontalo</t>
  </si>
  <si>
    <t>Sulawesi Tengah</t>
  </si>
  <si>
    <t>Kalimantan Timur</t>
  </si>
  <si>
    <t>Kalimantan Tengah</t>
  </si>
  <si>
    <t>Nusa Tenggara Timur</t>
  </si>
  <si>
    <t>Banten</t>
  </si>
  <si>
    <t>Jawa Tengah</t>
  </si>
  <si>
    <t>Bengkulu</t>
  </si>
  <si>
    <t>Jambi</t>
  </si>
  <si>
    <t>NAD</t>
  </si>
  <si>
    <t>Inspektorat Wilayah III</t>
  </si>
  <si>
    <t>Maluku Utara</t>
  </si>
  <si>
    <t>Sulawesi Selatan</t>
  </si>
  <si>
    <t>Sulawesi Utara</t>
  </si>
  <si>
    <t>Kalimantan Barat</t>
  </si>
  <si>
    <t>Nusa Tenggara Barat</t>
  </si>
  <si>
    <t>Bali</t>
  </si>
  <si>
    <t>Jawa Barat</t>
  </si>
  <si>
    <t>DKI Jakarta</t>
  </si>
  <si>
    <t>Lampung</t>
  </si>
  <si>
    <t>Riau</t>
  </si>
  <si>
    <t>Sumatera Utara</t>
  </si>
  <si>
    <t>Wilayah II</t>
  </si>
  <si>
    <t>Inspektorat Wilayah II</t>
  </si>
  <si>
    <t xml:space="preserve">Papua  </t>
  </si>
  <si>
    <t>Papua Barat</t>
  </si>
  <si>
    <t>Sulawesi Barat</t>
  </si>
  <si>
    <t>Sulawesi Tenggara</t>
  </si>
  <si>
    <t>Kalimantan Selatan</t>
  </si>
  <si>
    <t>Jawa Timur</t>
  </si>
  <si>
    <t>DI Yogyakarta</t>
  </si>
  <si>
    <t>Kep. Riau</t>
  </si>
  <si>
    <t>Bangka Belitung</t>
  </si>
  <si>
    <t>Sumatera Selatan</t>
  </si>
  <si>
    <t>Sumatera Barat</t>
  </si>
  <si>
    <t>Inspektorat Wilayah I</t>
  </si>
  <si>
    <t>Jml biaya</t>
  </si>
  <si>
    <t>Supervisi (Inspektur)</t>
  </si>
  <si>
    <t>Provinsi</t>
  </si>
  <si>
    <t>No.</t>
  </si>
  <si>
    <t>24 OP</t>
  </si>
  <si>
    <t>Kegiatan: Monitoring TL</t>
  </si>
  <si>
    <t>Perhitungan Biaya PKPT 2016 (sesuai SBM 2016)</t>
  </si>
  <si>
    <t>15 OP</t>
  </si>
  <si>
    <t>Kegiatan: Audit Investigatif</t>
  </si>
  <si>
    <t>Harga Satuan</t>
  </si>
  <si>
    <t>14 OP</t>
  </si>
  <si>
    <t>95 OP</t>
  </si>
  <si>
    <t>Kegiatan: Audit Kinerja</t>
  </si>
  <si>
    <t>TRIWULAN IV</t>
  </si>
  <si>
    <t>TRIWULAN III</t>
  </si>
  <si>
    <t>Jumlah Perkiraan Pembiayaan</t>
  </si>
  <si>
    <t>Realisasi Anggaran Kegiatan</t>
  </si>
  <si>
    <t>Nilai Anggaran POK</t>
  </si>
  <si>
    <t>Jumlah Nilai POK</t>
  </si>
  <si>
    <t>Saldo</t>
  </si>
  <si>
    <t>Prov. Sumatera Barat</t>
  </si>
  <si>
    <t>Prov.  Kep. Bangka Belitung</t>
  </si>
  <si>
    <t>Prov. Kepulauan Riau</t>
  </si>
  <si>
    <t>Prov. DI. Yogyakarta</t>
  </si>
  <si>
    <t>18 - 22 Jul</t>
  </si>
  <si>
    <t>26 - 30 Jul</t>
  </si>
  <si>
    <t>20 - 22 Jul</t>
  </si>
  <si>
    <t>28 - 30 Jul</t>
  </si>
  <si>
    <t>Diklat Kompetensi</t>
  </si>
  <si>
    <t>a.  Menurut Perkiraan Pembiayaan</t>
  </si>
  <si>
    <t>b.  Menurut Realisasi</t>
  </si>
  <si>
    <t>Kab. Manokwari</t>
  </si>
  <si>
    <t>Kab. Tanah Datar</t>
  </si>
  <si>
    <t xml:space="preserve">Kab. Pasaman  </t>
  </si>
  <si>
    <t>Kab. Belitung</t>
  </si>
  <si>
    <t>Kab. Belitung Timur</t>
  </si>
  <si>
    <t>Kab. Bangka Tengah</t>
  </si>
  <si>
    <t>Kab. Bangka Selatan</t>
  </si>
  <si>
    <t>Kota Batam</t>
  </si>
  <si>
    <t>Kota Tanjung Pinang</t>
  </si>
  <si>
    <t>Kab. Lingga</t>
  </si>
  <si>
    <t>Kab. Natuna</t>
  </si>
  <si>
    <t>Kab. Sleman</t>
  </si>
  <si>
    <t>Kab. Bantul</t>
  </si>
  <si>
    <t>Kab. Malang</t>
  </si>
  <si>
    <t>Kota Batu</t>
  </si>
  <si>
    <t>Kab. Bangkalan</t>
  </si>
  <si>
    <t>Kab. Sumenep</t>
  </si>
  <si>
    <t>Kota Surabaya</t>
  </si>
  <si>
    <t>Kab. Gresik</t>
  </si>
  <si>
    <t>Kab. Hulu Sungai Tengah</t>
  </si>
  <si>
    <t>Kab. Hulu Sungai Selatan</t>
  </si>
  <si>
    <t>Kab. Kota Baru</t>
  </si>
  <si>
    <t>Kab. Poliwali Mandar</t>
  </si>
  <si>
    <t>Kab. Majene</t>
  </si>
  <si>
    <t>a.  Reviu LK</t>
  </si>
  <si>
    <t>Evaluasi</t>
  </si>
  <si>
    <t>Di</t>
  </si>
  <si>
    <t>Timmy</t>
  </si>
  <si>
    <t>Marsida</t>
  </si>
  <si>
    <t>Pramaika Yoga</t>
  </si>
  <si>
    <t>DI YOGYA</t>
  </si>
  <si>
    <t>KEP. KEPRI</t>
  </si>
  <si>
    <t>Maruli Pane</t>
  </si>
  <si>
    <t>KEP. BABEL</t>
  </si>
  <si>
    <t>SUMBAR</t>
  </si>
  <si>
    <t>SULBAR</t>
  </si>
  <si>
    <t>Kab. Pd Pariaman</t>
  </si>
  <si>
    <t xml:space="preserve">Kab. Agam </t>
  </si>
  <si>
    <t>Kab. Limapuluh Kota</t>
  </si>
  <si>
    <t>Kab. Pasaman  Barat</t>
  </si>
  <si>
    <t>Djohan Hernawan</t>
  </si>
  <si>
    <t>Hesty Wulansari</t>
  </si>
  <si>
    <t>JATIM</t>
  </si>
  <si>
    <t>KALSEL</t>
  </si>
  <si>
    <t>Risma</t>
  </si>
  <si>
    <t>Ratna</t>
  </si>
  <si>
    <t>Khalila</t>
  </si>
  <si>
    <t>Alfid</t>
  </si>
  <si>
    <t>Ciko</t>
  </si>
  <si>
    <t>Apsari</t>
  </si>
  <si>
    <t>Pramaika</t>
  </si>
  <si>
    <t>Diana</t>
  </si>
  <si>
    <t>Maruli</t>
  </si>
  <si>
    <t>Hesty</t>
  </si>
  <si>
    <t>Roos Z</t>
  </si>
  <si>
    <t xml:space="preserve">Diana </t>
  </si>
  <si>
    <t>Haris</t>
  </si>
  <si>
    <t>Yusuf</t>
  </si>
  <si>
    <t xml:space="preserve">Hesty </t>
  </si>
  <si>
    <t xml:space="preserve">Risma </t>
  </si>
  <si>
    <t>Roos Zun</t>
  </si>
  <si>
    <t>Nurmiati</t>
  </si>
  <si>
    <t>1 - 5 Agustus</t>
  </si>
  <si>
    <t>d.  Diklat Kompetensi</t>
  </si>
  <si>
    <t>Catatan :</t>
  </si>
  <si>
    <t>Audit Kinerja Keuangan</t>
  </si>
  <si>
    <t>Jakarta, 01 Februari 2016</t>
  </si>
  <si>
    <t>Audit Kinerja SE</t>
  </si>
  <si>
    <t>:  6 Tim; 12 Obrik; 18 Auditor; Rp.211.557.000,-</t>
  </si>
  <si>
    <t>Reviu LK</t>
  </si>
  <si>
    <t>Evaluasi SAKIP</t>
  </si>
  <si>
    <t>Ratna SP</t>
  </si>
  <si>
    <t>Penilaian Angka Kredit JFA</t>
  </si>
  <si>
    <t>6 - 9 Juni</t>
  </si>
  <si>
    <t>16 - 25 Mei</t>
  </si>
  <si>
    <t>7 - 14 Agust</t>
  </si>
  <si>
    <t>PKP</t>
  </si>
  <si>
    <t>1 - 13 Agust</t>
  </si>
  <si>
    <t>11 - 14 Agust</t>
  </si>
  <si>
    <t>18 - 21 Agust</t>
  </si>
  <si>
    <t>8 - 20  Agust</t>
  </si>
  <si>
    <t>9 - 21 Agust</t>
  </si>
  <si>
    <t>29 Agst - 10 Sept</t>
  </si>
  <si>
    <t>8 - 10 Sep</t>
  </si>
  <si>
    <t>Ferry</t>
  </si>
  <si>
    <t>2 - 14 Oktober</t>
  </si>
  <si>
    <t>9 - 21 Oktober</t>
  </si>
  <si>
    <t>10 - 22 Oktober</t>
  </si>
  <si>
    <t>11 - 23 Oktober</t>
  </si>
  <si>
    <t>19 - 23 Okt</t>
  </si>
  <si>
    <t>Surabaya</t>
  </si>
  <si>
    <t>12 - 14 Okt</t>
  </si>
  <si>
    <t xml:space="preserve">Sleman </t>
  </si>
  <si>
    <t>31 Okt s.d 12 Nop</t>
  </si>
  <si>
    <t>30 Okt s.d 11 Nop</t>
  </si>
  <si>
    <t>1 - 13 Nop</t>
  </si>
  <si>
    <t>9 - 13 Nop</t>
  </si>
  <si>
    <t>Padang</t>
  </si>
  <si>
    <t>Papua</t>
  </si>
  <si>
    <t>PaBar</t>
  </si>
  <si>
    <t>Sumsel</t>
  </si>
  <si>
    <t>Sultra</t>
  </si>
  <si>
    <t>Kepri</t>
  </si>
  <si>
    <t>Babel</t>
  </si>
  <si>
    <t>Sulbar</t>
  </si>
  <si>
    <t>Kalsel</t>
  </si>
  <si>
    <t>Jatim</t>
  </si>
  <si>
    <t>Sumbar</t>
  </si>
  <si>
    <t>18 - 30 Sept</t>
  </si>
  <si>
    <t>28 - 30 Sept</t>
  </si>
  <si>
    <t>Devid</t>
  </si>
  <si>
    <r>
      <t xml:space="preserve">Kab. Tanah Bumbu *) </t>
    </r>
    <r>
      <rPr>
        <i/>
        <sz val="9"/>
        <color theme="1"/>
        <rFont val="Calibri"/>
        <family val="2"/>
        <scheme val="minor"/>
      </rPr>
      <t>investigasi</t>
    </r>
  </si>
  <si>
    <t>Apip</t>
  </si>
  <si>
    <t>Djohan</t>
  </si>
  <si>
    <t>Puguh Prananto (Field)</t>
  </si>
  <si>
    <t>Puguh Prananto (Desk)</t>
  </si>
  <si>
    <t>TJP</t>
  </si>
  <si>
    <t>BJM</t>
  </si>
  <si>
    <t>Nugrohoning</t>
  </si>
  <si>
    <t>Tri Purwanto</t>
  </si>
  <si>
    <t>28 Agst - 4 Sept</t>
  </si>
  <si>
    <t>2 - 4 Sept</t>
  </si>
  <si>
    <t>Nugohoning</t>
  </si>
  <si>
    <t>DIKLAT KOMPETENSI</t>
  </si>
  <si>
    <t>AUDIT KINERJA KEUANGAN</t>
  </si>
  <si>
    <t>18 - 29 Mei</t>
  </si>
  <si>
    <t>27 Mei s.d 5 Juni</t>
  </si>
  <si>
    <t>23 - 25 Mei</t>
  </si>
  <si>
    <t>27 - 29 Mei</t>
  </si>
  <si>
    <t>3 - 5 Juni</t>
  </si>
  <si>
    <t>30 Mei s.d 1 Juni</t>
  </si>
  <si>
    <t>23 Mei s.d 1 Juni</t>
  </si>
  <si>
    <t>EVALUASI SAKIP</t>
  </si>
  <si>
    <t>b.  Audit Kinerja</t>
  </si>
  <si>
    <t>c.  Evaluasi AKIP</t>
  </si>
  <si>
    <t>e.  WBK/WBBM</t>
  </si>
  <si>
    <t>REVIU LK</t>
  </si>
  <si>
    <t>:  31 Tim; 57 Obrik; 93 Auditor; Rp1.479.807.000</t>
  </si>
  <si>
    <t>:  8 Tim; 15 Obrik; 16 Auditor; Rp.217.560.000,-</t>
  </si>
  <si>
    <t>:  12 Tim; 23 Obrik; 24 Auditor; Rp219.251.000,-</t>
  </si>
  <si>
    <t xml:space="preserve">Audit Kinerja </t>
  </si>
  <si>
    <t xml:space="preserve">Marsida </t>
  </si>
  <si>
    <t>:  7 Diklat; 16 Auditor</t>
  </si>
  <si>
    <t>Inspektur Wilayah I</t>
  </si>
  <si>
    <t>TAHUN ANGGARAN 2016</t>
  </si>
  <si>
    <t>MATRIK KEGIATAN PKPT INSPEKTORAT WILAYAH I</t>
  </si>
  <si>
    <t xml:space="preserve">Ciko </t>
  </si>
  <si>
    <t>Audit SE</t>
  </si>
  <si>
    <t>DIY</t>
  </si>
  <si>
    <t>Tripurwanto</t>
  </si>
  <si>
    <t>Revieu LK</t>
  </si>
  <si>
    <t>SulBar</t>
  </si>
  <si>
    <t>PapBar</t>
  </si>
  <si>
    <t>Jlh</t>
  </si>
  <si>
    <t>Nama Auditor/Pegawai</t>
  </si>
  <si>
    <t>Frekwensi Perjalanan</t>
  </si>
  <si>
    <t>Ratna Sari Pangesti, S.Sos, MM</t>
  </si>
  <si>
    <t>Admin</t>
  </si>
  <si>
    <t>20 - 22 Mei</t>
  </si>
  <si>
    <t>26 - 28 Mei</t>
  </si>
  <si>
    <t>1 - 3 Juni</t>
  </si>
  <si>
    <t>16 - 19 Agust</t>
  </si>
  <si>
    <t>9 - 12 Agust</t>
  </si>
  <si>
    <t>7 - 9 Sept</t>
  </si>
  <si>
    <t>1 - 3 Sep</t>
  </si>
  <si>
    <t>27 - 29 Sep</t>
  </si>
  <si>
    <t>11 - 13 Okt</t>
  </si>
  <si>
    <t>18 - 22 Okt</t>
  </si>
  <si>
    <t>8 - 12 Nop</t>
  </si>
  <si>
    <t>Majene</t>
  </si>
  <si>
    <t>Total Perkiraan Pembiayaan</t>
  </si>
  <si>
    <t>a.  Evaluasi SAKIP</t>
  </si>
  <si>
    <t>Kab Mojokerto</t>
  </si>
  <si>
    <t>Zunharir</t>
  </si>
  <si>
    <t>1 sd 8 Maret 2018</t>
  </si>
  <si>
    <t>Kota Probolinggo</t>
  </si>
  <si>
    <t>M Subhan</t>
  </si>
  <si>
    <t>Kab Jombang</t>
  </si>
  <si>
    <t>2 sd 9 Maret 2018</t>
  </si>
  <si>
    <t>Kota Mojokerto</t>
  </si>
  <si>
    <t>Kab Probolinggo</t>
  </si>
  <si>
    <t>Kab Lumajang</t>
  </si>
  <si>
    <t>Kab Bondowoso</t>
  </si>
  <si>
    <t>Kab Situbondo</t>
  </si>
  <si>
    <t>Kab Blitar</t>
  </si>
  <si>
    <t>11 sd 18 Maret 2018</t>
  </si>
  <si>
    <t>Kab Kediri</t>
  </si>
  <si>
    <t>Kab Tulungagung</t>
  </si>
  <si>
    <t>12 sd 19 Maret 2018</t>
  </si>
  <si>
    <t>Kab  Trenggalek</t>
  </si>
  <si>
    <t>Kab Nganjuk</t>
  </si>
  <si>
    <t>17 sd 24 Maret 2018</t>
  </si>
  <si>
    <t>Kab Madiun</t>
  </si>
  <si>
    <t>Kab Magetan</t>
  </si>
  <si>
    <t>Hesti</t>
  </si>
  <si>
    <t>18 sd 25 Maret 2018</t>
  </si>
  <si>
    <t>Kab Ngawi</t>
  </si>
  <si>
    <t>Kab Pasuruan</t>
  </si>
  <si>
    <t>1 sd 8 April 2018</t>
  </si>
  <si>
    <t>Kab Sidoarjo</t>
  </si>
  <si>
    <t>Kab Sampang</t>
  </si>
  <si>
    <t>2 sd 9 April 2018</t>
  </si>
  <si>
    <t>Kab Pamekasan</t>
  </si>
  <si>
    <t>Handaru</t>
  </si>
  <si>
    <t>SULAWESI TENGGARA</t>
  </si>
  <si>
    <t xml:space="preserve">Provinsi Sulawesi Tenggara </t>
  </si>
  <si>
    <t>1 sd 10 April 2018</t>
  </si>
  <si>
    <t xml:space="preserve">Kab Bombana </t>
  </si>
  <si>
    <t>Kab Kolaka</t>
  </si>
  <si>
    <t>Tripur</t>
  </si>
  <si>
    <t>Kab Kolaka Utara</t>
  </si>
  <si>
    <t xml:space="preserve">PAPUA BARAT </t>
  </si>
  <si>
    <t>Provinsi Papua Barat</t>
  </si>
  <si>
    <t>15 sd 24 April 2018</t>
  </si>
  <si>
    <t>Kab Teluk Bintuni</t>
  </si>
  <si>
    <t>Husain</t>
  </si>
  <si>
    <t>Kab Fak Fak</t>
  </si>
  <si>
    <t>Andi</t>
  </si>
  <si>
    <t>16 sd 23 April 2018</t>
  </si>
  <si>
    <t>Kab Sorong Selatan</t>
  </si>
  <si>
    <t>SEMESTER II</t>
  </si>
  <si>
    <t>Perhitungan Biaya PKPT 2018 (sesuai SBM 2018)</t>
  </si>
  <si>
    <t>JAWA TIMUR</t>
  </si>
  <si>
    <t>6 - 9 Feb</t>
  </si>
  <si>
    <t>-</t>
  </si>
  <si>
    <t>16 sd 19 Maret 2018</t>
  </si>
  <si>
    <t>16 - 19 Mar</t>
  </si>
  <si>
    <t>19 - 22 Mar</t>
  </si>
  <si>
    <t>Ferry W</t>
  </si>
  <si>
    <t>22 - 25 Mar</t>
  </si>
  <si>
    <t>7 - 10 Apr</t>
  </si>
  <si>
    <t>6 - 9 Apr</t>
  </si>
  <si>
    <t>A. Jaelani</t>
  </si>
  <si>
    <t>22 - 24 Apr</t>
  </si>
  <si>
    <t>20 - 23 Apr</t>
  </si>
  <si>
    <t>2 - 5 Apr</t>
  </si>
  <si>
    <t>Kota Malang</t>
  </si>
  <si>
    <t>25 sd 28 Feb 2018</t>
  </si>
  <si>
    <t>26 Feb sd 1 Mar 2018</t>
  </si>
  <si>
    <t>SEMESTER I</t>
  </si>
  <si>
    <t>Kota Solok</t>
  </si>
  <si>
    <t>Subhan</t>
  </si>
  <si>
    <t>22-26 Januari</t>
  </si>
  <si>
    <t>Kab. Muara Enim</t>
  </si>
  <si>
    <t>Kab. Buton</t>
  </si>
  <si>
    <t>Andi F</t>
  </si>
  <si>
    <t>Kab. Jaya Wijaya</t>
  </si>
  <si>
    <t>Maruli P</t>
  </si>
  <si>
    <t>Hesti W</t>
  </si>
  <si>
    <t>Kota Banjarmasin</t>
  </si>
  <si>
    <t>Andi Feb</t>
  </si>
  <si>
    <t>29 Jan - 2 Februari</t>
  </si>
  <si>
    <t>Kepulauan Riau</t>
  </si>
  <si>
    <t xml:space="preserve">Ratna </t>
  </si>
  <si>
    <t>Kab. Karimun</t>
  </si>
  <si>
    <t>D I Yogyakarta</t>
  </si>
  <si>
    <t>24-26 Jan</t>
  </si>
  <si>
    <t>31Jan-2Feb</t>
  </si>
  <si>
    <t>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</si>
</sst>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F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i/>
      <sz val="9"/>
      <name val="Calibri"/>
      <family val="2"/>
      <scheme val="minor"/>
    </font>
    <font>
      <sz val="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164" fontId="4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165" fontId="4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663">
    <xf numFmtId="0" fontId="0" fillId="0" borderId="0" xfId="0"/>
    <xf numFmtId="0" fontId="8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3" fontId="7" fillId="8" borderId="34" xfId="0" applyNumberFormat="1" applyFont="1" applyFill="1" applyBorder="1" applyAlignment="1">
      <alignment vertical="center"/>
    </xf>
    <xf numFmtId="3" fontId="7" fillId="0" borderId="34" xfId="0" applyNumberFormat="1" applyFont="1" applyFill="1" applyBorder="1" applyAlignment="1">
      <alignment vertical="center"/>
    </xf>
    <xf numFmtId="3" fontId="7" fillId="10" borderId="34" xfId="0" applyNumberFormat="1" applyFont="1" applyFill="1" applyBorder="1" applyAlignment="1">
      <alignment vertical="center"/>
    </xf>
    <xf numFmtId="0" fontId="7" fillId="0" borderId="3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3" fontId="8" fillId="0" borderId="24" xfId="0" applyNumberFormat="1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3" fontId="5" fillId="0" borderId="24" xfId="0" applyNumberFormat="1" applyFont="1" applyFill="1" applyBorder="1" applyAlignment="1">
      <alignment vertical="center"/>
    </xf>
    <xf numFmtId="3" fontId="7" fillId="0" borderId="24" xfId="0" applyNumberFormat="1" applyFont="1" applyFill="1" applyBorder="1" applyAlignment="1">
      <alignment horizontal="center" vertical="center"/>
    </xf>
    <xf numFmtId="3" fontId="7" fillId="0" borderId="24" xfId="0" applyNumberFormat="1" applyFont="1" applyFill="1" applyBorder="1" applyAlignment="1">
      <alignment vertical="center"/>
    </xf>
    <xf numFmtId="3" fontId="7" fillId="0" borderId="34" xfId="0" applyNumberFormat="1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34" xfId="0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0" fontId="13" fillId="0" borderId="12" xfId="0" applyFont="1" applyFill="1" applyBorder="1"/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18" xfId="0" quotePrefix="1" applyFont="1" applyFill="1" applyBorder="1" applyAlignment="1">
      <alignment horizontal="center" vertical="center"/>
    </xf>
    <xf numFmtId="0" fontId="14" fillId="0" borderId="19" xfId="0" applyFont="1" applyFill="1" applyBorder="1"/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5" fillId="0" borderId="19" xfId="0" applyFont="1" applyFill="1" applyBorder="1"/>
    <xf numFmtId="0" fontId="11" fillId="5" borderId="19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0" fillId="0" borderId="19" xfId="0" applyFont="1" applyFill="1" applyBorder="1"/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0" fillId="0" borderId="25" xfId="0" quotePrefix="1" applyFont="1" applyFill="1" applyBorder="1" applyAlignment="1">
      <alignment horizontal="center" vertical="center"/>
    </xf>
    <xf numFmtId="0" fontId="10" fillId="0" borderId="21" xfId="0" applyFont="1" applyFill="1" applyBorder="1"/>
    <xf numFmtId="0" fontId="10" fillId="0" borderId="26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28" xfId="0" quotePrefix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0" fillId="0" borderId="33" xfId="0" quotePrefix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0" fillId="0" borderId="0" xfId="0" applyFont="1" applyFill="1" applyBorder="1"/>
    <xf numFmtId="0" fontId="16" fillId="0" borderId="19" xfId="0" applyFont="1" applyFill="1" applyBorder="1"/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34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20" fillId="0" borderId="0" xfId="0" applyFont="1"/>
    <xf numFmtId="0" fontId="6" fillId="9" borderId="34" xfId="0" applyFont="1" applyFill="1" applyBorder="1" applyAlignment="1">
      <alignment horizontal="center" vertical="center"/>
    </xf>
    <xf numFmtId="0" fontId="21" fillId="9" borderId="39" xfId="0" applyFont="1" applyFill="1" applyBorder="1" applyAlignment="1">
      <alignment vertical="center" wrapText="1"/>
    </xf>
    <xf numFmtId="0" fontId="21" fillId="9" borderId="40" xfId="0" applyFont="1" applyFill="1" applyBorder="1" applyAlignment="1">
      <alignment vertical="center" wrapText="1"/>
    </xf>
    <xf numFmtId="3" fontId="6" fillId="9" borderId="35" xfId="0" applyNumberFormat="1" applyFont="1" applyFill="1" applyBorder="1" applyAlignment="1">
      <alignment horizontal="center" vertical="center"/>
    </xf>
    <xf numFmtId="3" fontId="21" fillId="9" borderId="34" xfId="0" applyNumberFormat="1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9" xfId="0" applyFont="1" applyFill="1" applyBorder="1" applyAlignment="1">
      <alignment horizontal="center" vertical="center" wrapText="1"/>
    </xf>
    <xf numFmtId="3" fontId="6" fillId="9" borderId="45" xfId="0" applyNumberFormat="1" applyFont="1" applyFill="1" applyBorder="1" applyAlignment="1">
      <alignment horizontal="center" vertical="center"/>
    </xf>
    <xf numFmtId="0" fontId="20" fillId="0" borderId="34" xfId="0" quotePrefix="1" applyFont="1" applyBorder="1" applyAlignment="1">
      <alignment horizontal="center" vertical="center"/>
    </xf>
    <xf numFmtId="0" fontId="20" fillId="3" borderId="34" xfId="0" applyFont="1" applyFill="1" applyBorder="1"/>
    <xf numFmtId="0" fontId="20" fillId="0" borderId="34" xfId="0" applyFont="1" applyBorder="1"/>
    <xf numFmtId="0" fontId="6" fillId="0" borderId="34" xfId="0" applyFont="1" applyBorder="1"/>
    <xf numFmtId="0" fontId="6" fillId="0" borderId="0" xfId="0" applyFont="1"/>
    <xf numFmtId="0" fontId="6" fillId="0" borderId="35" xfId="0" applyFont="1" applyBorder="1"/>
    <xf numFmtId="3" fontId="6" fillId="0" borderId="41" xfId="0" applyNumberFormat="1" applyFont="1" applyFill="1" applyBorder="1" applyAlignment="1">
      <alignment vertical="center"/>
    </xf>
    <xf numFmtId="3" fontId="6" fillId="0" borderId="34" xfId="0" applyNumberFormat="1" applyFont="1" applyFill="1" applyBorder="1" applyAlignment="1">
      <alignment vertical="center"/>
    </xf>
    <xf numFmtId="0" fontId="23" fillId="0" borderId="0" xfId="0" applyFont="1"/>
    <xf numFmtId="3" fontId="6" fillId="0" borderId="24" xfId="0" applyNumberFormat="1" applyFont="1" applyFill="1" applyBorder="1" applyAlignment="1">
      <alignment vertical="center"/>
    </xf>
    <xf numFmtId="0" fontId="20" fillId="0" borderId="24" xfId="0" applyFont="1" applyBorder="1"/>
    <xf numFmtId="0" fontId="20" fillId="0" borderId="45" xfId="0" applyFont="1" applyBorder="1"/>
    <xf numFmtId="0" fontId="20" fillId="0" borderId="0" xfId="0" applyFont="1" applyAlignment="1">
      <alignment horizontal="center"/>
    </xf>
    <xf numFmtId="0" fontId="20" fillId="0" borderId="34" xfId="0" applyFont="1" applyFill="1" applyBorder="1"/>
    <xf numFmtId="0" fontId="20" fillId="11" borderId="0" xfId="0" applyFont="1" applyFill="1"/>
    <xf numFmtId="0" fontId="20" fillId="0" borderId="34" xfId="0" applyFont="1" applyFill="1" applyBorder="1" applyAlignment="1">
      <alignment horizontal="center"/>
    </xf>
    <xf numFmtId="0" fontId="20" fillId="0" borderId="34" xfId="0" applyFont="1" applyBorder="1" applyAlignment="1">
      <alignment vertical="top" wrapText="1"/>
    </xf>
    <xf numFmtId="0" fontId="20" fillId="0" borderId="45" xfId="0" applyFont="1" applyBorder="1" applyAlignment="1">
      <alignment vertical="top" wrapText="1"/>
    </xf>
    <xf numFmtId="0" fontId="20" fillId="0" borderId="34" xfId="0" applyFont="1" applyBorder="1" applyAlignment="1">
      <alignment vertical="center" wrapText="1"/>
    </xf>
    <xf numFmtId="0" fontId="20" fillId="0" borderId="45" xfId="0" applyFont="1" applyBorder="1" applyAlignment="1"/>
    <xf numFmtId="0" fontId="20" fillId="0" borderId="35" xfId="0" applyFont="1" applyBorder="1"/>
    <xf numFmtId="0" fontId="20" fillId="0" borderId="0" xfId="0" applyFont="1" applyAlignment="1">
      <alignment vertical="center"/>
    </xf>
    <xf numFmtId="0" fontId="20" fillId="0" borderId="36" xfId="0" applyFont="1" applyBorder="1"/>
    <xf numFmtId="0" fontId="20" fillId="0" borderId="37" xfId="0" applyFont="1" applyBorder="1"/>
    <xf numFmtId="0" fontId="20" fillId="0" borderId="38" xfId="0" applyFont="1" applyBorder="1" applyAlignment="1">
      <alignment horizontal="center"/>
    </xf>
    <xf numFmtId="0" fontId="20" fillId="0" borderId="38" xfId="0" applyFont="1" applyBorder="1"/>
    <xf numFmtId="0" fontId="20" fillId="0" borderId="34" xfId="0" applyFont="1" applyBorder="1" applyAlignment="1">
      <alignment vertical="top"/>
    </xf>
    <xf numFmtId="0" fontId="20" fillId="8" borderId="35" xfId="0" applyFont="1" applyFill="1" applyBorder="1" applyAlignment="1">
      <alignment vertical="center"/>
    </xf>
    <xf numFmtId="164" fontId="20" fillId="0" borderId="34" xfId="1" applyNumberFormat="1" applyFont="1" applyBorder="1" applyAlignment="1">
      <alignment vertical="center"/>
    </xf>
    <xf numFmtId="0" fontId="20" fillId="8" borderId="45" xfId="0" applyFont="1" applyFill="1" applyBorder="1" applyAlignment="1">
      <alignment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vertical="center"/>
    </xf>
    <xf numFmtId="164" fontId="20" fillId="0" borderId="45" xfId="1" applyNumberFormat="1" applyFont="1" applyBorder="1" applyAlignment="1">
      <alignment horizontal="right" vertical="center"/>
    </xf>
    <xf numFmtId="0" fontId="20" fillId="0" borderId="39" xfId="0" applyFont="1" applyBorder="1" applyAlignment="1">
      <alignment vertical="center"/>
    </xf>
    <xf numFmtId="0" fontId="24" fillId="0" borderId="39" xfId="0" applyFont="1" applyBorder="1" applyAlignment="1">
      <alignment vertical="center"/>
    </xf>
    <xf numFmtId="0" fontId="24" fillId="8" borderId="34" xfId="0" applyFont="1" applyFill="1" applyBorder="1" applyAlignment="1">
      <alignment vertical="center"/>
    </xf>
    <xf numFmtId="164" fontId="24" fillId="0" borderId="34" xfId="0" applyNumberFormat="1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Fill="1"/>
    <xf numFmtId="0" fontId="20" fillId="0" borderId="37" xfId="0" applyFont="1" applyFill="1" applyBorder="1"/>
    <xf numFmtId="164" fontId="20" fillId="0" borderId="45" xfId="1" applyFont="1" applyBorder="1"/>
    <xf numFmtId="0" fontId="20" fillId="0" borderId="35" xfId="0" applyFont="1" applyBorder="1" applyAlignment="1">
      <alignment horizontal="center" vertical="top" wrapText="1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164" fontId="20" fillId="0" borderId="0" xfId="1" applyFont="1"/>
    <xf numFmtId="0" fontId="20" fillId="9" borderId="39" xfId="0" applyFont="1" applyFill="1" applyBorder="1" applyAlignment="1">
      <alignment vertical="center"/>
    </xf>
    <xf numFmtId="0" fontId="20" fillId="9" borderId="40" xfId="0" applyFont="1" applyFill="1" applyBorder="1" applyAlignment="1">
      <alignment vertical="center"/>
    </xf>
    <xf numFmtId="0" fontId="20" fillId="3" borderId="41" xfId="0" applyFont="1" applyFill="1" applyBorder="1"/>
    <xf numFmtId="0" fontId="20" fillId="0" borderId="41" xfId="0" applyFont="1" applyFill="1" applyBorder="1"/>
    <xf numFmtId="164" fontId="20" fillId="0" borderId="24" xfId="1" applyFont="1" applyBorder="1"/>
    <xf numFmtId="0" fontId="20" fillId="3" borderId="34" xfId="0" applyFont="1" applyFill="1" applyBorder="1" applyAlignment="1">
      <alignment horizontal="center"/>
    </xf>
    <xf numFmtId="0" fontId="20" fillId="3" borderId="0" xfId="0" applyFont="1" applyFill="1"/>
    <xf numFmtId="0" fontId="20" fillId="0" borderId="34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164" fontId="20" fillId="0" borderId="24" xfId="1" applyFont="1" applyFill="1" applyBorder="1"/>
    <xf numFmtId="0" fontId="20" fillId="0" borderId="39" xfId="0" applyFont="1" applyFill="1" applyBorder="1"/>
    <xf numFmtId="0" fontId="20" fillId="0" borderId="34" xfId="0" applyFont="1" applyFill="1" applyBorder="1" applyAlignment="1">
      <alignment horizontal="left"/>
    </xf>
    <xf numFmtId="0" fontId="20" fillId="0" borderId="41" xfId="0" applyFont="1" applyBorder="1" applyAlignment="1">
      <alignment vertical="center"/>
    </xf>
    <xf numFmtId="0" fontId="24" fillId="0" borderId="41" xfId="0" applyFont="1" applyBorder="1" applyAlignment="1">
      <alignment vertical="center"/>
    </xf>
    <xf numFmtId="0" fontId="20" fillId="0" borderId="35" xfId="0" applyFont="1" applyFill="1" applyBorder="1" applyAlignment="1">
      <alignment vertical="center"/>
    </xf>
    <xf numFmtId="3" fontId="20" fillId="0" borderId="34" xfId="0" applyNumberFormat="1" applyFont="1" applyFill="1" applyBorder="1"/>
    <xf numFmtId="0" fontId="20" fillId="0" borderId="45" xfId="0" applyFont="1" applyFill="1" applyBorder="1" applyAlignment="1">
      <alignment vertical="center"/>
    </xf>
    <xf numFmtId="164" fontId="20" fillId="0" borderId="34" xfId="1" applyFont="1" applyBorder="1" applyAlignment="1">
      <alignment vertical="center"/>
    </xf>
    <xf numFmtId="164" fontId="20" fillId="0" borderId="35" xfId="1" applyFont="1" applyBorder="1" applyAlignment="1">
      <alignment vertical="center"/>
    </xf>
    <xf numFmtId="164" fontId="20" fillId="0" borderId="0" xfId="1" applyFont="1" applyAlignment="1">
      <alignment vertical="center"/>
    </xf>
    <xf numFmtId="164" fontId="6" fillId="0" borderId="34" xfId="1" applyFont="1" applyBorder="1"/>
    <xf numFmtId="164" fontId="20" fillId="0" borderId="34" xfId="1" applyFont="1" applyFill="1" applyBorder="1"/>
    <xf numFmtId="0" fontId="20" fillId="14" borderId="35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vertical="center"/>
    </xf>
    <xf numFmtId="0" fontId="20" fillId="14" borderId="35" xfId="0" applyFont="1" applyFill="1" applyBorder="1" applyAlignment="1">
      <alignment horizontal="left" vertical="center"/>
    </xf>
    <xf numFmtId="0" fontId="20" fillId="14" borderId="34" xfId="0" applyFont="1" applyFill="1" applyBorder="1" applyAlignment="1">
      <alignment vertical="top" wrapText="1"/>
    </xf>
    <xf numFmtId="0" fontId="20" fillId="14" borderId="34" xfId="0" applyFont="1" applyFill="1" applyBorder="1"/>
    <xf numFmtId="3" fontId="20" fillId="14" borderId="34" xfId="0" applyNumberFormat="1" applyFont="1" applyFill="1" applyBorder="1"/>
    <xf numFmtId="3" fontId="6" fillId="14" borderId="34" xfId="0" applyNumberFormat="1" applyFont="1" applyFill="1" applyBorder="1" applyAlignment="1">
      <alignment vertical="center"/>
    </xf>
    <xf numFmtId="0" fontId="20" fillId="14" borderId="34" xfId="0" applyFont="1" applyFill="1" applyBorder="1" applyAlignment="1"/>
    <xf numFmtId="164" fontId="20" fillId="14" borderId="34" xfId="1" applyFont="1" applyFill="1" applyBorder="1" applyAlignment="1"/>
    <xf numFmtId="0" fontId="20" fillId="14" borderId="45" xfId="0" applyFont="1" applyFill="1" applyBorder="1" applyAlignment="1">
      <alignment horizontal="center" vertical="center"/>
    </xf>
    <xf numFmtId="0" fontId="20" fillId="14" borderId="45" xfId="0" applyFont="1" applyFill="1" applyBorder="1" applyAlignment="1">
      <alignment vertical="center"/>
    </xf>
    <xf numFmtId="0" fontId="20" fillId="14" borderId="45" xfId="0" applyFont="1" applyFill="1" applyBorder="1" applyAlignment="1">
      <alignment horizontal="left" vertical="center"/>
    </xf>
    <xf numFmtId="0" fontId="20" fillId="14" borderId="34" xfId="0" applyFont="1" applyFill="1" applyBorder="1" applyAlignment="1">
      <alignment vertical="top"/>
    </xf>
    <xf numFmtId="0" fontId="20" fillId="15" borderId="34" xfId="0" applyFont="1" applyFill="1" applyBorder="1"/>
    <xf numFmtId="3" fontId="6" fillId="15" borderId="34" xfId="0" applyNumberFormat="1" applyFont="1" applyFill="1" applyBorder="1" applyAlignment="1">
      <alignment vertical="center"/>
    </xf>
    <xf numFmtId="164" fontId="20" fillId="15" borderId="34" xfId="1" applyFont="1" applyFill="1" applyBorder="1"/>
    <xf numFmtId="0" fontId="20" fillId="15" borderId="34" xfId="0" applyFont="1" applyFill="1" applyBorder="1" applyAlignment="1">
      <alignment vertical="top"/>
    </xf>
    <xf numFmtId="164" fontId="6" fillId="15" borderId="34" xfId="1" applyFont="1" applyFill="1" applyBorder="1" applyAlignment="1">
      <alignment vertical="center"/>
    </xf>
    <xf numFmtId="3" fontId="20" fillId="3" borderId="34" xfId="0" applyNumberFormat="1" applyFont="1" applyFill="1" applyBorder="1"/>
    <xf numFmtId="3" fontId="6" fillId="3" borderId="34" xfId="0" applyNumberFormat="1" applyFont="1" applyFill="1" applyBorder="1" applyAlignment="1">
      <alignment vertical="center"/>
    </xf>
    <xf numFmtId="0" fontId="20" fillId="0" borderId="35" xfId="0" applyFont="1" applyFill="1" applyBorder="1"/>
    <xf numFmtId="0" fontId="6" fillId="0" borderId="35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/>
    <xf numFmtId="0" fontId="25" fillId="0" borderId="0" xfId="0" applyFont="1" applyBorder="1" applyAlignment="1">
      <alignment horizontal="center" vertical="center"/>
    </xf>
    <xf numFmtId="164" fontId="20" fillId="0" borderId="34" xfId="1" quotePrefix="1" applyFont="1" applyBorder="1" applyAlignment="1">
      <alignment horizontal="center" vertical="center"/>
    </xf>
    <xf numFmtId="0" fontId="20" fillId="0" borderId="35" xfId="0" quotePrefix="1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top" wrapText="1"/>
    </xf>
    <xf numFmtId="0" fontId="20" fillId="3" borderId="34" xfId="0" applyFont="1" applyFill="1" applyBorder="1" applyAlignment="1">
      <alignment vertical="center" wrapText="1"/>
    </xf>
    <xf numFmtId="3" fontId="6" fillId="3" borderId="41" xfId="0" applyNumberFormat="1" applyFont="1" applyFill="1" applyBorder="1" applyAlignment="1">
      <alignment vertical="center"/>
    </xf>
    <xf numFmtId="166" fontId="20" fillId="0" borderId="34" xfId="1" applyNumberFormat="1" applyFont="1" applyBorder="1" applyAlignment="1">
      <alignment vertical="center"/>
    </xf>
    <xf numFmtId="0" fontId="6" fillId="15" borderId="34" xfId="0" applyFont="1" applyFill="1" applyBorder="1"/>
    <xf numFmtId="0" fontId="6" fillId="15" borderId="35" xfId="0" applyFont="1" applyFill="1" applyBorder="1"/>
    <xf numFmtId="0" fontId="6" fillId="15" borderId="45" xfId="0" applyFont="1" applyFill="1" applyBorder="1"/>
    <xf numFmtId="0" fontId="6" fillId="15" borderId="0" xfId="0" applyFont="1" applyFill="1"/>
    <xf numFmtId="164" fontId="6" fillId="15" borderId="34" xfId="1" applyFont="1" applyFill="1" applyBorder="1"/>
    <xf numFmtId="0" fontId="6" fillId="15" borderId="35" xfId="0" applyFont="1" applyFill="1" applyBorder="1" applyAlignment="1"/>
    <xf numFmtId="3" fontId="6" fillId="15" borderId="41" xfId="0" applyNumberFormat="1" applyFont="1" applyFill="1" applyBorder="1" applyAlignment="1">
      <alignment vertical="center"/>
    </xf>
    <xf numFmtId="3" fontId="6" fillId="15" borderId="35" xfId="0" applyNumberFormat="1" applyFont="1" applyFill="1" applyBorder="1" applyAlignment="1">
      <alignment vertical="center"/>
    </xf>
    <xf numFmtId="3" fontId="6" fillId="15" borderId="37" xfId="0" applyNumberFormat="1" applyFont="1" applyFill="1" applyBorder="1" applyAlignment="1">
      <alignment vertical="center"/>
    </xf>
    <xf numFmtId="164" fontId="6" fillId="15" borderId="35" xfId="1" applyFont="1" applyFill="1" applyBorder="1" applyAlignment="1">
      <alignment vertical="center"/>
    </xf>
    <xf numFmtId="0" fontId="6" fillId="15" borderId="24" xfId="0" applyFont="1" applyFill="1" applyBorder="1" applyAlignment="1"/>
    <xf numFmtId="0" fontId="6" fillId="15" borderId="41" xfId="0" applyFont="1" applyFill="1" applyBorder="1"/>
    <xf numFmtId="0" fontId="6" fillId="15" borderId="24" xfId="0" applyFont="1" applyFill="1" applyBorder="1"/>
    <xf numFmtId="164" fontId="6" fillId="15" borderId="24" xfId="1" applyFont="1" applyFill="1" applyBorder="1"/>
    <xf numFmtId="0" fontId="6" fillId="15" borderId="45" xfId="0" applyFont="1" applyFill="1" applyBorder="1" applyAlignment="1"/>
    <xf numFmtId="0" fontId="6" fillId="15" borderId="43" xfId="0" applyFont="1" applyFill="1" applyBorder="1"/>
    <xf numFmtId="164" fontId="6" fillId="15" borderId="45" xfId="1" applyFont="1" applyFill="1" applyBorder="1"/>
    <xf numFmtId="0" fontId="20" fillId="15" borderId="34" xfId="0" applyFont="1" applyFill="1" applyBorder="1" applyAlignment="1">
      <alignment horizontal="center"/>
    </xf>
    <xf numFmtId="0" fontId="20" fillId="15" borderId="34" xfId="0" applyFont="1" applyFill="1" applyBorder="1" applyAlignment="1">
      <alignment horizontal="center" vertical="top" wrapText="1"/>
    </xf>
    <xf numFmtId="0" fontId="20" fillId="15" borderId="41" xfId="0" applyFont="1" applyFill="1" applyBorder="1"/>
    <xf numFmtId="0" fontId="20" fillId="15" borderId="24" xfId="0" applyFont="1" applyFill="1" applyBorder="1"/>
    <xf numFmtId="164" fontId="20" fillId="15" borderId="24" xfId="1" applyFont="1" applyFill="1" applyBorder="1"/>
    <xf numFmtId="0" fontId="20" fillId="15" borderId="45" xfId="0" applyFont="1" applyFill="1" applyBorder="1"/>
    <xf numFmtId="164" fontId="20" fillId="15" borderId="45" xfId="1" applyFont="1" applyFill="1" applyBorder="1"/>
    <xf numFmtId="0" fontId="20" fillId="15" borderId="34" xfId="0" applyFont="1" applyFill="1" applyBorder="1" applyAlignment="1">
      <alignment horizontal="center" vertical="center"/>
    </xf>
    <xf numFmtId="0" fontId="20" fillId="17" borderId="34" xfId="0" applyFont="1" applyFill="1" applyBorder="1"/>
    <xf numFmtId="0" fontId="20" fillId="17" borderId="34" xfId="0" applyFont="1" applyFill="1" applyBorder="1" applyAlignment="1">
      <alignment horizontal="center"/>
    </xf>
    <xf numFmtId="0" fontId="20" fillId="17" borderId="34" xfId="0" applyFont="1" applyFill="1" applyBorder="1" applyAlignment="1">
      <alignment horizontal="center" vertical="center"/>
    </xf>
    <xf numFmtId="0" fontId="20" fillId="17" borderId="41" xfId="0" applyFont="1" applyFill="1" applyBorder="1"/>
    <xf numFmtId="0" fontId="20" fillId="17" borderId="45" xfId="0" applyFont="1" applyFill="1" applyBorder="1"/>
    <xf numFmtId="0" fontId="20" fillId="15" borderId="34" xfId="0" applyFont="1" applyFill="1" applyBorder="1" applyAlignment="1">
      <alignment vertical="center"/>
    </xf>
    <xf numFmtId="0" fontId="20" fillId="15" borderId="45" xfId="0" applyFont="1" applyFill="1" applyBorder="1" applyAlignment="1">
      <alignment vertical="center" wrapText="1"/>
    </xf>
    <xf numFmtId="0" fontId="20" fillId="0" borderId="34" xfId="0" quotePrefix="1" applyFont="1" applyBorder="1" applyAlignment="1">
      <alignment horizontal="right" vertical="center"/>
    </xf>
    <xf numFmtId="0" fontId="20" fillId="14" borderId="35" xfId="0" applyFont="1" applyFill="1" applyBorder="1" applyAlignment="1">
      <alignment horizontal="right" vertical="center"/>
    </xf>
    <xf numFmtId="0" fontId="20" fillId="14" borderId="45" xfId="0" applyFont="1" applyFill="1" applyBorder="1" applyAlignment="1">
      <alignment horizontal="right" vertical="center"/>
    </xf>
    <xf numFmtId="0" fontId="20" fillId="15" borderId="34" xfId="0" applyFont="1" applyFill="1" applyBorder="1" applyAlignment="1">
      <alignment horizontal="right"/>
    </xf>
    <xf numFmtId="0" fontId="6" fillId="15" borderId="34" xfId="0" applyFont="1" applyFill="1" applyBorder="1" applyAlignment="1">
      <alignment horizontal="right"/>
    </xf>
    <xf numFmtId="0" fontId="20" fillId="0" borderId="39" xfId="0" applyFont="1" applyFill="1" applyBorder="1" applyAlignment="1">
      <alignment horizontal="right"/>
    </xf>
    <xf numFmtId="0" fontId="20" fillId="0" borderId="34" xfId="0" applyFont="1" applyBorder="1" applyAlignment="1">
      <alignment horizontal="right"/>
    </xf>
    <xf numFmtId="0" fontId="20" fillId="0" borderId="35" xfId="0" applyFont="1" applyBorder="1" applyAlignment="1">
      <alignment horizontal="right"/>
    </xf>
    <xf numFmtId="0" fontId="20" fillId="0" borderId="35" xfId="0" applyFont="1" applyBorder="1" applyAlignment="1">
      <alignment horizontal="right" vertical="center"/>
    </xf>
    <xf numFmtId="0" fontId="20" fillId="0" borderId="45" xfId="0" applyFont="1" applyBorder="1" applyAlignment="1">
      <alignment horizontal="right" vertical="center"/>
    </xf>
    <xf numFmtId="0" fontId="20" fillId="0" borderId="34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4" fillId="0" borderId="35" xfId="0" applyFont="1" applyBorder="1" applyAlignment="1">
      <alignment horizontal="right" vertical="center"/>
    </xf>
    <xf numFmtId="0" fontId="24" fillId="0" borderId="45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right"/>
    </xf>
    <xf numFmtId="0" fontId="20" fillId="17" borderId="39" xfId="0" applyFont="1" applyFill="1" applyBorder="1" applyAlignment="1">
      <alignment horizontal="right"/>
    </xf>
    <xf numFmtId="0" fontId="20" fillId="17" borderId="24" xfId="0" applyFont="1" applyFill="1" applyBorder="1"/>
    <xf numFmtId="164" fontId="20" fillId="17" borderId="24" xfId="1" applyFont="1" applyFill="1" applyBorder="1"/>
    <xf numFmtId="0" fontId="20" fillId="17" borderId="34" xfId="0" applyFont="1" applyFill="1" applyBorder="1" applyAlignment="1">
      <alignment horizontal="center" vertical="center" wrapText="1"/>
    </xf>
    <xf numFmtId="0" fontId="20" fillId="17" borderId="34" xfId="0" applyFont="1" applyFill="1" applyBorder="1" applyAlignment="1">
      <alignment vertical="top"/>
    </xf>
    <xf numFmtId="3" fontId="6" fillId="17" borderId="41" xfId="0" applyNumberFormat="1" applyFont="1" applyFill="1" applyBorder="1" applyAlignment="1">
      <alignment vertical="center"/>
    </xf>
    <xf numFmtId="3" fontId="6" fillId="17" borderId="34" xfId="0" applyNumberFormat="1" applyFont="1" applyFill="1" applyBorder="1" applyAlignment="1">
      <alignment vertical="center"/>
    </xf>
    <xf numFmtId="0" fontId="20" fillId="8" borderId="34" xfId="0" applyFont="1" applyFill="1" applyBorder="1" applyAlignment="1">
      <alignment horizontal="right"/>
    </xf>
    <xf numFmtId="0" fontId="20" fillId="8" borderId="34" xfId="0" applyFont="1" applyFill="1" applyBorder="1"/>
    <xf numFmtId="0" fontId="20" fillId="8" borderId="34" xfId="0" applyFont="1" applyFill="1" applyBorder="1" applyAlignment="1">
      <alignment vertical="top"/>
    </xf>
    <xf numFmtId="3" fontId="6" fillId="8" borderId="34" xfId="0" applyNumberFormat="1" applyFont="1" applyFill="1" applyBorder="1" applyAlignment="1">
      <alignment vertical="center"/>
    </xf>
    <xf numFmtId="164" fontId="20" fillId="8" borderId="34" xfId="1" applyFont="1" applyFill="1" applyBorder="1"/>
    <xf numFmtId="164" fontId="6" fillId="8" borderId="34" xfId="1" applyFont="1" applyFill="1" applyBorder="1" applyAlignment="1">
      <alignment vertical="center"/>
    </xf>
    <xf numFmtId="0" fontId="20" fillId="18" borderId="34" xfId="0" applyFont="1" applyFill="1" applyBorder="1" applyAlignment="1">
      <alignment horizontal="right"/>
    </xf>
    <xf numFmtId="0" fontId="20" fillId="18" borderId="34" xfId="0" applyFont="1" applyFill="1" applyBorder="1"/>
    <xf numFmtId="0" fontId="20" fillId="18" borderId="34" xfId="0" applyFont="1" applyFill="1" applyBorder="1" applyAlignment="1">
      <alignment horizontal="center" vertical="center"/>
    </xf>
    <xf numFmtId="3" fontId="6" fillId="18" borderId="34" xfId="0" applyNumberFormat="1" applyFont="1" applyFill="1" applyBorder="1" applyAlignment="1">
      <alignment vertical="center"/>
    </xf>
    <xf numFmtId="164" fontId="20" fillId="18" borderId="34" xfId="1" applyFont="1" applyFill="1" applyBorder="1"/>
    <xf numFmtId="0" fontId="20" fillId="18" borderId="34" xfId="0" applyFont="1" applyFill="1" applyBorder="1" applyAlignment="1">
      <alignment vertical="top"/>
    </xf>
    <xf numFmtId="164" fontId="6" fillId="18" borderId="34" xfId="1" applyFont="1" applyFill="1" applyBorder="1" applyAlignment="1">
      <alignment vertical="center"/>
    </xf>
    <xf numFmtId="0" fontId="20" fillId="0" borderId="34" xfId="0" applyFont="1" applyFill="1" applyBorder="1" applyAlignment="1">
      <alignment horizontal="center" vertical="top" wrapText="1"/>
    </xf>
    <xf numFmtId="0" fontId="20" fillId="0" borderId="45" xfId="0" applyFont="1" applyFill="1" applyBorder="1" applyAlignment="1">
      <alignment vertical="center" wrapText="1"/>
    </xf>
    <xf numFmtId="0" fontId="20" fillId="15" borderId="35" xfId="0" applyFont="1" applyFill="1" applyBorder="1" applyAlignment="1">
      <alignment vertical="top" wrapText="1"/>
    </xf>
    <xf numFmtId="3" fontId="6" fillId="15" borderId="24" xfId="0" applyNumberFormat="1" applyFont="1" applyFill="1" applyBorder="1" applyAlignment="1">
      <alignment vertical="center"/>
    </xf>
    <xf numFmtId="164" fontId="6" fillId="15" borderId="24" xfId="1" applyFont="1" applyFill="1" applyBorder="1" applyAlignment="1">
      <alignment vertical="center"/>
    </xf>
    <xf numFmtId="0" fontId="20" fillId="15" borderId="24" xfId="0" applyFont="1" applyFill="1" applyBorder="1" applyAlignment="1">
      <alignment horizontal="center" vertical="top" wrapText="1"/>
    </xf>
    <xf numFmtId="0" fontId="20" fillId="15" borderId="24" xfId="0" applyFont="1" applyFill="1" applyBorder="1" applyAlignment="1">
      <alignment horizontal="center" vertical="center" wrapText="1"/>
    </xf>
    <xf numFmtId="0" fontId="20" fillId="15" borderId="24" xfId="0" applyFont="1" applyFill="1" applyBorder="1" applyAlignment="1">
      <alignment horizontal="center" vertical="center"/>
    </xf>
    <xf numFmtId="0" fontId="20" fillId="15" borderId="34" xfId="0" applyFont="1" applyFill="1" applyBorder="1" applyAlignment="1">
      <alignment horizontal="center" vertical="center" wrapText="1"/>
    </xf>
    <xf numFmtId="0" fontId="20" fillId="15" borderId="35" xfId="0" applyFont="1" applyFill="1" applyBorder="1"/>
    <xf numFmtId="0" fontId="20" fillId="15" borderId="24" xfId="0" applyFont="1" applyFill="1" applyBorder="1" applyAlignment="1">
      <alignment vertical="center"/>
    </xf>
    <xf numFmtId="0" fontId="20" fillId="15" borderId="0" xfId="0" applyFont="1" applyFill="1" applyAlignment="1">
      <alignment vertical="center"/>
    </xf>
    <xf numFmtId="0" fontId="20" fillId="15" borderId="35" xfId="0" applyFont="1" applyFill="1" applyBorder="1" applyAlignment="1">
      <alignment horizontal="right"/>
    </xf>
    <xf numFmtId="0" fontId="20" fillId="15" borderId="36" xfId="0" applyFont="1" applyFill="1" applyBorder="1"/>
    <xf numFmtId="0" fontId="20" fillId="15" borderId="37" xfId="0" applyFont="1" applyFill="1" applyBorder="1"/>
    <xf numFmtId="0" fontId="20" fillId="15" borderId="38" xfId="0" applyFont="1" applyFill="1" applyBorder="1" applyAlignment="1">
      <alignment horizontal="center"/>
    </xf>
    <xf numFmtId="0" fontId="20" fillId="15" borderId="35" xfId="0" applyFont="1" applyFill="1" applyBorder="1" applyAlignment="1">
      <alignment horizontal="center" vertical="top" wrapText="1"/>
    </xf>
    <xf numFmtId="0" fontId="20" fillId="15" borderId="35" xfId="0" applyFont="1" applyFill="1" applyBorder="1" applyAlignment="1">
      <alignment horizontal="center"/>
    </xf>
    <xf numFmtId="0" fontId="20" fillId="15" borderId="38" xfId="0" applyFont="1" applyFill="1" applyBorder="1"/>
    <xf numFmtId="0" fontId="20" fillId="15" borderId="34" xfId="0" applyFont="1" applyFill="1" applyBorder="1" applyAlignment="1">
      <alignment horizontal="right" vertical="top"/>
    </xf>
    <xf numFmtId="3" fontId="20" fillId="0" borderId="0" xfId="0" applyNumberFormat="1" applyFont="1"/>
    <xf numFmtId="3" fontId="20" fillId="0" borderId="35" xfId="0" applyNumberFormat="1" applyFont="1" applyBorder="1"/>
    <xf numFmtId="164" fontId="20" fillId="0" borderId="0" xfId="1" applyFont="1" applyAlignment="1">
      <alignment horizontal="center"/>
    </xf>
    <xf numFmtId="3" fontId="20" fillId="17" borderId="34" xfId="0" applyNumberFormat="1" applyFont="1" applyFill="1" applyBorder="1"/>
    <xf numFmtId="0" fontId="22" fillId="17" borderId="34" xfId="0" applyFont="1" applyFill="1" applyBorder="1" applyAlignment="1">
      <alignment horizontal="left"/>
    </xf>
    <xf numFmtId="0" fontId="20" fillId="13" borderId="34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left" vertical="center"/>
    </xf>
    <xf numFmtId="0" fontId="20" fillId="13" borderId="35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vertical="center"/>
    </xf>
    <xf numFmtId="0" fontId="24" fillId="13" borderId="34" xfId="0" applyFont="1" applyFill="1" applyBorder="1" applyAlignment="1">
      <alignment horizontal="center" vertical="center"/>
    </xf>
    <xf numFmtId="0" fontId="24" fillId="13" borderId="34" xfId="0" applyFont="1" applyFill="1" applyBorder="1" applyAlignment="1">
      <alignment vertical="center"/>
    </xf>
    <xf numFmtId="0" fontId="24" fillId="13" borderId="34" xfId="0" applyFont="1" applyFill="1" applyBorder="1" applyAlignment="1">
      <alignment horizontal="left" vertical="center"/>
    </xf>
    <xf numFmtId="0" fontId="27" fillId="0" borderId="0" xfId="0" applyFont="1" applyFill="1" applyBorder="1"/>
    <xf numFmtId="0" fontId="27" fillId="0" borderId="35" xfId="0" applyFont="1" applyFill="1" applyBorder="1"/>
    <xf numFmtId="0" fontId="27" fillId="0" borderId="24" xfId="0" applyFont="1" applyFill="1" applyBorder="1"/>
    <xf numFmtId="0" fontId="27" fillId="0" borderId="45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40" xfId="0" applyFont="1" applyFill="1" applyBorder="1" applyAlignment="1">
      <alignment horizontal="center"/>
    </xf>
    <xf numFmtId="0" fontId="28" fillId="0" borderId="39" xfId="0" applyFont="1" applyFill="1" applyBorder="1" applyAlignment="1">
      <alignment horizontal="center"/>
    </xf>
    <xf numFmtId="0" fontId="28" fillId="0" borderId="41" xfId="0" applyFont="1" applyFill="1" applyBorder="1" applyAlignment="1">
      <alignment horizontal="center"/>
    </xf>
    <xf numFmtId="0" fontId="28" fillId="0" borderId="41" xfId="0" applyFont="1" applyFill="1" applyBorder="1"/>
    <xf numFmtId="164" fontId="28" fillId="0" borderId="46" xfId="1" applyFont="1" applyFill="1" applyBorder="1" applyAlignment="1">
      <alignment horizontal="center"/>
    </xf>
    <xf numFmtId="164" fontId="28" fillId="0" borderId="0" xfId="1" applyFont="1" applyFill="1" applyBorder="1" applyAlignment="1">
      <alignment horizontal="center"/>
    </xf>
    <xf numFmtId="164" fontId="28" fillId="0" borderId="47" xfId="1" applyFont="1" applyFill="1" applyBorder="1" applyAlignment="1">
      <alignment horizontal="center"/>
    </xf>
    <xf numFmtId="164" fontId="28" fillId="0" borderId="36" xfId="1" applyFont="1" applyFill="1" applyBorder="1" applyAlignment="1">
      <alignment horizontal="center"/>
    </xf>
    <xf numFmtId="164" fontId="28" fillId="0" borderId="37" xfId="1" applyFont="1" applyFill="1" applyBorder="1" applyAlignment="1">
      <alignment horizontal="center"/>
    </xf>
    <xf numFmtId="0" fontId="28" fillId="0" borderId="38" xfId="0" applyFont="1" applyFill="1" applyBorder="1"/>
    <xf numFmtId="0" fontId="28" fillId="0" borderId="36" xfId="0" applyFont="1" applyFill="1" applyBorder="1"/>
    <xf numFmtId="0" fontId="28" fillId="0" borderId="37" xfId="0" applyFont="1" applyFill="1" applyBorder="1"/>
    <xf numFmtId="164" fontId="28" fillId="0" borderId="35" xfId="0" applyNumberFormat="1" applyFont="1" applyFill="1" applyBorder="1"/>
    <xf numFmtId="0" fontId="28" fillId="0" borderId="47" xfId="0" applyFont="1" applyFill="1" applyBorder="1"/>
    <xf numFmtId="0" fontId="28" fillId="0" borderId="46" xfId="0" applyFont="1" applyFill="1" applyBorder="1"/>
    <xf numFmtId="164" fontId="28" fillId="0" borderId="24" xfId="0" applyNumberFormat="1" applyFont="1" applyFill="1" applyBorder="1"/>
    <xf numFmtId="164" fontId="28" fillId="0" borderId="47" xfId="1" applyFont="1" applyFill="1" applyBorder="1"/>
    <xf numFmtId="164" fontId="28" fillId="0" borderId="46" xfId="1" applyFont="1" applyFill="1" applyBorder="1"/>
    <xf numFmtId="164" fontId="28" fillId="0" borderId="0" xfId="1" applyFont="1" applyFill="1" applyBorder="1"/>
    <xf numFmtId="164" fontId="28" fillId="0" borderId="42" xfId="1" applyFont="1" applyFill="1" applyBorder="1" applyAlignment="1">
      <alignment horizontal="center"/>
    </xf>
    <xf numFmtId="164" fontId="28" fillId="0" borderId="43" xfId="1" applyFont="1" applyFill="1" applyBorder="1" applyAlignment="1">
      <alignment horizontal="center"/>
    </xf>
    <xf numFmtId="164" fontId="28" fillId="0" borderId="44" xfId="1" applyFont="1" applyFill="1" applyBorder="1" applyAlignment="1">
      <alignment horizontal="center"/>
    </xf>
    <xf numFmtId="164" fontId="28" fillId="0" borderId="38" xfId="1" applyFont="1" applyFill="1" applyBorder="1"/>
    <xf numFmtId="164" fontId="28" fillId="0" borderId="36" xfId="1" applyFont="1" applyFill="1" applyBorder="1"/>
    <xf numFmtId="164" fontId="28" fillId="0" borderId="37" xfId="1" applyFont="1" applyFill="1" applyBorder="1"/>
    <xf numFmtId="164" fontId="28" fillId="0" borderId="44" xfId="1" applyFont="1" applyFill="1" applyBorder="1"/>
    <xf numFmtId="164" fontId="28" fillId="0" borderId="42" xfId="1" applyFont="1" applyFill="1" applyBorder="1"/>
    <xf numFmtId="164" fontId="28" fillId="0" borderId="43" xfId="1" applyFont="1" applyFill="1" applyBorder="1"/>
    <xf numFmtId="164" fontId="28" fillId="0" borderId="45" xfId="0" applyNumberFormat="1" applyFont="1" applyFill="1" applyBorder="1"/>
    <xf numFmtId="164" fontId="28" fillId="0" borderId="38" xfId="1" applyFont="1" applyFill="1" applyBorder="1" applyAlignment="1">
      <alignment horizontal="center"/>
    </xf>
    <xf numFmtId="0" fontId="28" fillId="0" borderId="44" xfId="0" applyFont="1" applyFill="1" applyBorder="1"/>
    <xf numFmtId="0" fontId="28" fillId="0" borderId="42" xfId="0" applyFont="1" applyFill="1" applyBorder="1"/>
    <xf numFmtId="0" fontId="28" fillId="0" borderId="43" xfId="0" applyFont="1" applyFill="1" applyBorder="1"/>
    <xf numFmtId="164" fontId="28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47" xfId="0" applyFont="1" applyFill="1" applyBorder="1" applyAlignment="1">
      <alignment vertical="center"/>
    </xf>
    <xf numFmtId="0" fontId="29" fillId="0" borderId="37" xfId="0" applyFont="1" applyFill="1" applyBorder="1" applyAlignment="1">
      <alignment vertical="center"/>
    </xf>
    <xf numFmtId="0" fontId="29" fillId="0" borderId="38" xfId="0" applyFont="1" applyFill="1" applyBorder="1" applyAlignment="1">
      <alignment vertical="center"/>
    </xf>
    <xf numFmtId="0" fontId="29" fillId="0" borderId="43" xfId="0" applyFont="1" applyFill="1" applyBorder="1" applyAlignment="1">
      <alignment vertical="center"/>
    </xf>
    <xf numFmtId="0" fontId="29" fillId="0" borderId="44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0" xfId="0" applyFont="1" applyBorder="1"/>
    <xf numFmtId="0" fontId="11" fillId="0" borderId="6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20" fillId="15" borderId="35" xfId="0" applyFont="1" applyFill="1" applyBorder="1" applyAlignment="1">
      <alignment horizontal="center" vertical="top" wrapText="1"/>
    </xf>
    <xf numFmtId="0" fontId="28" fillId="8" borderId="39" xfId="0" applyFont="1" applyFill="1" applyBorder="1"/>
    <xf numFmtId="0" fontId="28" fillId="8" borderId="40" xfId="0" applyFont="1" applyFill="1" applyBorder="1"/>
    <xf numFmtId="0" fontId="11" fillId="2" borderId="16" xfId="0" applyFont="1" applyFill="1" applyBorder="1" applyAlignment="1">
      <alignment horizontal="center"/>
    </xf>
    <xf numFmtId="0" fontId="10" fillId="19" borderId="18" xfId="0" quotePrefix="1" applyFont="1" applyFill="1" applyBorder="1" applyAlignment="1">
      <alignment horizontal="center" vertical="center"/>
    </xf>
    <xf numFmtId="0" fontId="15" fillId="19" borderId="19" xfId="0" applyFont="1" applyFill="1" applyBorder="1"/>
    <xf numFmtId="0" fontId="11" fillId="19" borderId="19" xfId="0" applyFont="1" applyFill="1" applyBorder="1" applyAlignment="1">
      <alignment horizontal="center"/>
    </xf>
    <xf numFmtId="0" fontId="11" fillId="19" borderId="20" xfId="0" applyFont="1" applyFill="1" applyBorder="1" applyAlignment="1">
      <alignment horizontal="center"/>
    </xf>
    <xf numFmtId="0" fontId="11" fillId="19" borderId="12" xfId="0" applyFont="1" applyFill="1" applyBorder="1" applyAlignment="1">
      <alignment horizontal="center"/>
    </xf>
    <xf numFmtId="0" fontId="10" fillId="19" borderId="17" xfId="0" applyFont="1" applyFill="1" applyBorder="1" applyAlignment="1">
      <alignment horizontal="center"/>
    </xf>
    <xf numFmtId="0" fontId="11" fillId="19" borderId="13" xfId="0" applyFont="1" applyFill="1" applyBorder="1" applyAlignment="1">
      <alignment horizontal="center"/>
    </xf>
    <xf numFmtId="0" fontId="10" fillId="19" borderId="15" xfId="0" applyFont="1" applyFill="1" applyBorder="1" applyAlignment="1">
      <alignment horizontal="center"/>
    </xf>
    <xf numFmtId="0" fontId="10" fillId="19" borderId="0" xfId="0" applyFont="1" applyFill="1"/>
    <xf numFmtId="0" fontId="10" fillId="16" borderId="18" xfId="0" quotePrefix="1" applyFont="1" applyFill="1" applyBorder="1" applyAlignment="1">
      <alignment horizontal="center" vertical="center"/>
    </xf>
    <xf numFmtId="0" fontId="10" fillId="16" borderId="19" xfId="0" applyFont="1" applyFill="1" applyBorder="1"/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1" fillId="16" borderId="16" xfId="0" applyFont="1" applyFill="1" applyBorder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0" fillId="16" borderId="17" xfId="0" applyFont="1" applyFill="1" applyBorder="1" applyAlignment="1">
      <alignment horizontal="center"/>
    </xf>
    <xf numFmtId="0" fontId="11" fillId="16" borderId="13" xfId="0" applyFont="1" applyFill="1" applyBorder="1" applyAlignment="1">
      <alignment horizontal="center"/>
    </xf>
    <xf numFmtId="0" fontId="10" fillId="16" borderId="15" xfId="0" applyFont="1" applyFill="1" applyBorder="1" applyAlignment="1">
      <alignment horizontal="center"/>
    </xf>
    <xf numFmtId="0" fontId="11" fillId="16" borderId="21" xfId="0" applyFont="1" applyFill="1" applyBorder="1" applyAlignment="1">
      <alignment horizontal="center"/>
    </xf>
    <xf numFmtId="0" fontId="10" fillId="16" borderId="0" xfId="0" applyFont="1" applyFill="1"/>
    <xf numFmtId="0" fontId="11" fillId="8" borderId="12" xfId="0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164" fontId="6" fillId="9" borderId="35" xfId="1" applyFont="1" applyFill="1" applyBorder="1" applyAlignment="1">
      <alignment horizontal="center" vertical="center"/>
    </xf>
    <xf numFmtId="164" fontId="6" fillId="9" borderId="45" xfId="1" applyFont="1" applyFill="1" applyBorder="1" applyAlignment="1">
      <alignment horizontal="center" vertical="center"/>
    </xf>
    <xf numFmtId="0" fontId="20" fillId="15" borderId="35" xfId="0" applyFont="1" applyFill="1" applyBorder="1" applyAlignment="1">
      <alignment horizontal="center"/>
    </xf>
    <xf numFmtId="0" fontId="20" fillId="15" borderId="34" xfId="0" applyFont="1" applyFill="1" applyBorder="1" applyAlignment="1">
      <alignment horizontal="center" vertical="top" wrapText="1"/>
    </xf>
    <xf numFmtId="0" fontId="20" fillId="15" borderId="34" xfId="0" applyFont="1" applyFill="1" applyBorder="1" applyAlignment="1">
      <alignment horizontal="center"/>
    </xf>
    <xf numFmtId="0" fontId="20" fillId="15" borderId="35" xfId="0" applyFont="1" applyFill="1" applyBorder="1" applyAlignment="1">
      <alignment horizontal="center" vertical="top" wrapText="1"/>
    </xf>
    <xf numFmtId="0" fontId="20" fillId="15" borderId="34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6" fillId="15" borderId="35" xfId="0" applyFont="1" applyFill="1" applyBorder="1" applyAlignment="1">
      <alignment horizontal="center" vertical="center"/>
    </xf>
    <xf numFmtId="0" fontId="6" fillId="15" borderId="34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 vertical="center"/>
    </xf>
    <xf numFmtId="0" fontId="6" fillId="11" borderId="34" xfId="0" applyFont="1" applyFill="1" applyBorder="1"/>
    <xf numFmtId="0" fontId="6" fillId="11" borderId="34" xfId="0" applyFont="1" applyFill="1" applyBorder="1" applyAlignment="1">
      <alignment horizontal="center"/>
    </xf>
    <xf numFmtId="0" fontId="6" fillId="11" borderId="34" xfId="0" applyFont="1" applyFill="1" applyBorder="1" applyAlignment="1">
      <alignment horizontal="right"/>
    </xf>
    <xf numFmtId="0" fontId="6" fillId="11" borderId="34" xfId="0" applyFont="1" applyFill="1" applyBorder="1" applyAlignment="1">
      <alignment vertical="center"/>
    </xf>
    <xf numFmtId="0" fontId="6" fillId="11" borderId="34" xfId="0" applyFont="1" applyFill="1" applyBorder="1" applyAlignment="1">
      <alignment horizontal="center" vertical="center"/>
    </xf>
    <xf numFmtId="0" fontId="21" fillId="11" borderId="34" xfId="0" applyFont="1" applyFill="1" applyBorder="1"/>
    <xf numFmtId="0" fontId="30" fillId="11" borderId="34" xfId="0" applyFont="1" applyFill="1" applyBorder="1" applyAlignment="1">
      <alignment vertical="top"/>
    </xf>
    <xf numFmtId="3" fontId="8" fillId="8" borderId="0" xfId="0" applyNumberFormat="1" applyFont="1" applyFill="1" applyAlignment="1">
      <alignment vertical="center"/>
    </xf>
    <xf numFmtId="3" fontId="5" fillId="8" borderId="0" xfId="0" applyNumberFormat="1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43" xfId="0" applyFont="1" applyFill="1" applyBorder="1" applyAlignment="1">
      <alignment vertical="center"/>
    </xf>
    <xf numFmtId="3" fontId="5" fillId="8" borderId="0" xfId="0" applyNumberFormat="1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7" fillId="8" borderId="34" xfId="0" applyFont="1" applyFill="1" applyBorder="1" applyAlignment="1">
      <alignment horizontal="center" vertical="center" wrapText="1"/>
    </xf>
    <xf numFmtId="3" fontId="9" fillId="8" borderId="34" xfId="0" applyNumberFormat="1" applyFont="1" applyFill="1" applyBorder="1" applyAlignment="1">
      <alignment horizontal="center" vertical="center"/>
    </xf>
    <xf numFmtId="3" fontId="7" fillId="8" borderId="24" xfId="0" applyNumberFormat="1" applyFont="1" applyFill="1" applyBorder="1" applyAlignment="1">
      <alignment horizontal="center" vertical="center"/>
    </xf>
    <xf numFmtId="3" fontId="8" fillId="8" borderId="24" xfId="0" applyNumberFormat="1" applyFont="1" applyFill="1" applyBorder="1" applyAlignment="1">
      <alignment vertical="center"/>
    </xf>
    <xf numFmtId="3" fontId="9" fillId="8" borderId="0" xfId="0" applyNumberFormat="1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20" fillId="0" borderId="24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24" xfId="0" applyFont="1" applyFill="1" applyBorder="1"/>
    <xf numFmtId="0" fontId="20" fillId="0" borderId="34" xfId="0" applyFont="1" applyFill="1" applyBorder="1" applyAlignment="1">
      <alignment vertical="top"/>
    </xf>
    <xf numFmtId="164" fontId="6" fillId="0" borderId="34" xfId="1" applyFont="1" applyFill="1" applyBorder="1" applyAlignment="1">
      <alignment vertical="center"/>
    </xf>
    <xf numFmtId="0" fontId="6" fillId="15" borderId="34" xfId="0" applyFont="1" applyFill="1" applyBorder="1" applyAlignment="1">
      <alignment horizontal="left"/>
    </xf>
    <xf numFmtId="0" fontId="30" fillId="15" borderId="34" xfId="0" applyFont="1" applyFill="1" applyBorder="1"/>
    <xf numFmtId="0" fontId="30" fillId="15" borderId="34" xfId="0" applyFont="1" applyFill="1" applyBorder="1" applyAlignment="1">
      <alignment horizontal="center"/>
    </xf>
    <xf numFmtId="0" fontId="6" fillId="17" borderId="34" xfId="0" applyFont="1" applyFill="1" applyBorder="1" applyAlignment="1">
      <alignment vertical="center"/>
    </xf>
    <xf numFmtId="0" fontId="6" fillId="17" borderId="34" xfId="0" applyFont="1" applyFill="1" applyBorder="1" applyAlignment="1">
      <alignment horizontal="center" vertical="center"/>
    </xf>
    <xf numFmtId="0" fontId="6" fillId="17" borderId="34" xfId="0" applyFont="1" applyFill="1" applyBorder="1"/>
    <xf numFmtId="3" fontId="6" fillId="17" borderId="35" xfId="0" applyNumberFormat="1" applyFont="1" applyFill="1" applyBorder="1" applyAlignment="1">
      <alignment vertical="center"/>
    </xf>
    <xf numFmtId="3" fontId="6" fillId="17" borderId="37" xfId="0" applyNumberFormat="1" applyFont="1" applyFill="1" applyBorder="1" applyAlignment="1">
      <alignment vertical="center"/>
    </xf>
    <xf numFmtId="164" fontId="6" fillId="17" borderId="35" xfId="1" applyFont="1" applyFill="1" applyBorder="1" applyAlignment="1">
      <alignment vertical="center"/>
    </xf>
    <xf numFmtId="0" fontId="6" fillId="17" borderId="41" xfId="0" applyFont="1" applyFill="1" applyBorder="1"/>
    <xf numFmtId="0" fontId="6" fillId="17" borderId="24" xfId="0" applyFont="1" applyFill="1" applyBorder="1"/>
    <xf numFmtId="0" fontId="6" fillId="17" borderId="0" xfId="0" applyFont="1" applyFill="1"/>
    <xf numFmtId="164" fontId="6" fillId="17" borderId="24" xfId="1" applyFont="1" applyFill="1" applyBorder="1"/>
    <xf numFmtId="0" fontId="6" fillId="17" borderId="34" xfId="0" applyFont="1" applyFill="1" applyBorder="1" applyAlignment="1">
      <alignment horizontal="center"/>
    </xf>
    <xf numFmtId="0" fontId="6" fillId="17" borderId="45" xfId="0" applyFont="1" applyFill="1" applyBorder="1"/>
    <xf numFmtId="0" fontId="6" fillId="17" borderId="43" xfId="0" applyFont="1" applyFill="1" applyBorder="1"/>
    <xf numFmtId="164" fontId="6" fillId="17" borderId="45" xfId="1" applyFont="1" applyFill="1" applyBorder="1"/>
    <xf numFmtId="0" fontId="6" fillId="5" borderId="34" xfId="0" applyFont="1" applyFill="1" applyBorder="1"/>
    <xf numFmtId="0" fontId="6" fillId="5" borderId="34" xfId="0" applyFont="1" applyFill="1" applyBorder="1" applyAlignment="1">
      <alignment horizontal="center"/>
    </xf>
    <xf numFmtId="0" fontId="6" fillId="5" borderId="34" xfId="0" applyFont="1" applyFill="1" applyBorder="1" applyAlignment="1">
      <alignment vertical="center"/>
    </xf>
    <xf numFmtId="0" fontId="6" fillId="5" borderId="34" xfId="0" applyFont="1" applyFill="1" applyBorder="1" applyAlignment="1">
      <alignment horizontal="center" vertical="center"/>
    </xf>
    <xf numFmtId="3" fontId="6" fillId="5" borderId="41" xfId="0" applyNumberFormat="1" applyFont="1" applyFill="1" applyBorder="1" applyAlignment="1">
      <alignment vertical="center"/>
    </xf>
    <xf numFmtId="3" fontId="6" fillId="5" borderId="34" xfId="0" applyNumberFormat="1" applyFont="1" applyFill="1" applyBorder="1" applyAlignment="1">
      <alignment vertical="center"/>
    </xf>
    <xf numFmtId="3" fontId="6" fillId="5" borderId="35" xfId="0" applyNumberFormat="1" applyFont="1" applyFill="1" applyBorder="1" applyAlignment="1">
      <alignment vertical="center"/>
    </xf>
    <xf numFmtId="3" fontId="6" fillId="5" borderId="37" xfId="0" applyNumberFormat="1" applyFont="1" applyFill="1" applyBorder="1" applyAlignment="1">
      <alignment vertical="center"/>
    </xf>
    <xf numFmtId="164" fontId="6" fillId="5" borderId="35" xfId="1" applyFont="1" applyFill="1" applyBorder="1" applyAlignment="1">
      <alignment vertical="center"/>
    </xf>
    <xf numFmtId="0" fontId="6" fillId="5" borderId="41" xfId="0" applyFont="1" applyFill="1" applyBorder="1"/>
    <xf numFmtId="0" fontId="6" fillId="5" borderId="24" xfId="0" applyFont="1" applyFill="1" applyBorder="1"/>
    <xf numFmtId="0" fontId="6" fillId="5" borderId="0" xfId="0" applyFont="1" applyFill="1"/>
    <xf numFmtId="164" fontId="6" fillId="5" borderId="24" xfId="1" applyFont="1" applyFill="1" applyBorder="1"/>
    <xf numFmtId="0" fontId="6" fillId="5" borderId="45" xfId="0" applyFont="1" applyFill="1" applyBorder="1"/>
    <xf numFmtId="0" fontId="6" fillId="5" borderId="43" xfId="0" applyFont="1" applyFill="1" applyBorder="1"/>
    <xf numFmtId="164" fontId="6" fillId="5" borderId="45" xfId="1" applyFont="1" applyFill="1" applyBorder="1"/>
    <xf numFmtId="0" fontId="6" fillId="15" borderId="24" xfId="0" applyFont="1" applyFill="1" applyBorder="1" applyAlignment="1">
      <alignment horizontal="center"/>
    </xf>
    <xf numFmtId="164" fontId="20" fillId="17" borderId="34" xfId="1" applyFont="1" applyFill="1" applyBorder="1"/>
    <xf numFmtId="0" fontId="20" fillId="5" borderId="34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/>
    </xf>
    <xf numFmtId="0" fontId="20" fillId="5" borderId="34" xfId="0" applyFont="1" applyFill="1" applyBorder="1"/>
    <xf numFmtId="164" fontId="20" fillId="5" borderId="34" xfId="1" applyFont="1" applyFill="1" applyBorder="1"/>
    <xf numFmtId="0" fontId="20" fillId="0" borderId="36" xfId="0" applyFont="1" applyFill="1" applyBorder="1" applyAlignment="1">
      <alignment horizontal="right" vertical="center"/>
    </xf>
    <xf numFmtId="0" fontId="20" fillId="0" borderId="38" xfId="0" applyFont="1" applyFill="1" applyBorder="1" applyAlignment="1">
      <alignment vertical="center"/>
    </xf>
    <xf numFmtId="0" fontId="20" fillId="0" borderId="35" xfId="0" applyFont="1" applyFill="1" applyBorder="1" applyAlignment="1">
      <alignment horizontal="left" vertical="center"/>
    </xf>
    <xf numFmtId="0" fontId="20" fillId="0" borderId="34" xfId="0" applyFont="1" applyFill="1" applyBorder="1" applyAlignment="1">
      <alignment vertical="top" wrapText="1"/>
    </xf>
    <xf numFmtId="0" fontId="20" fillId="0" borderId="34" xfId="0" applyFont="1" applyFill="1" applyBorder="1" applyAlignment="1"/>
    <xf numFmtId="164" fontId="20" fillId="0" borderId="34" xfId="1" applyFont="1" applyFill="1" applyBorder="1" applyAlignment="1"/>
    <xf numFmtId="0" fontId="31" fillId="0" borderId="34" xfId="0" quotePrefix="1" applyFont="1" applyBorder="1" applyAlignment="1">
      <alignment horizontal="center" vertical="center"/>
    </xf>
    <xf numFmtId="164" fontId="31" fillId="0" borderId="34" xfId="1" quotePrefix="1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" fontId="20" fillId="14" borderId="34" xfId="0" applyNumberFormat="1" applyFont="1" applyFill="1" applyBorder="1" applyAlignment="1"/>
    <xf numFmtId="3" fontId="5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165" fontId="5" fillId="0" borderId="24" xfId="8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9" fillId="0" borderId="34" xfId="0" applyFont="1" applyFill="1" applyBorder="1" applyAlignment="1">
      <alignment vertical="center"/>
    </xf>
    <xf numFmtId="3" fontId="9" fillId="0" borderId="34" xfId="0" applyNumberFormat="1" applyFont="1" applyFill="1" applyBorder="1" applyAlignment="1">
      <alignment vertical="center"/>
    </xf>
    <xf numFmtId="3" fontId="9" fillId="10" borderId="34" xfId="0" applyNumberFormat="1" applyFont="1" applyFill="1" applyBorder="1" applyAlignment="1">
      <alignment vertical="center"/>
    </xf>
    <xf numFmtId="3" fontId="9" fillId="8" borderId="34" xfId="0" applyNumberFormat="1" applyFont="1" applyFill="1" applyBorder="1" applyAlignment="1">
      <alignment vertical="center"/>
    </xf>
    <xf numFmtId="165" fontId="9" fillId="0" borderId="34" xfId="8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65" fontId="5" fillId="0" borderId="0" xfId="8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2" fillId="9" borderId="34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vertical="center"/>
    </xf>
    <xf numFmtId="0" fontId="22" fillId="0" borderId="0" xfId="0" applyFont="1"/>
    <xf numFmtId="0" fontId="21" fillId="9" borderId="34" xfId="0" applyFont="1" applyFill="1" applyBorder="1" applyAlignment="1">
      <alignment horizontal="center" vertical="center"/>
    </xf>
    <xf numFmtId="164" fontId="21" fillId="9" borderId="34" xfId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 wrapText="1"/>
    </xf>
    <xf numFmtId="0" fontId="7" fillId="8" borderId="40" xfId="0" applyFont="1" applyFill="1" applyBorder="1" applyAlignment="1">
      <alignment horizontal="center" vertical="center" wrapText="1"/>
    </xf>
    <xf numFmtId="0" fontId="7" fillId="8" borderId="41" xfId="0" applyFont="1" applyFill="1" applyBorder="1" applyAlignment="1">
      <alignment horizontal="center" vertical="center" wrapText="1"/>
    </xf>
    <xf numFmtId="0" fontId="9" fillId="8" borderId="35" xfId="0" applyFont="1" applyFill="1" applyBorder="1" applyAlignment="1">
      <alignment horizontal="center" vertical="center" wrapText="1"/>
    </xf>
    <xf numFmtId="0" fontId="9" fillId="8" borderId="45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left" vertical="center"/>
    </xf>
    <xf numFmtId="0" fontId="7" fillId="3" borderId="41" xfId="0" applyFont="1" applyFill="1" applyBorder="1" applyAlignment="1">
      <alignment horizontal="left" vertical="center"/>
    </xf>
    <xf numFmtId="0" fontId="7" fillId="0" borderId="38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left" vertical="center"/>
    </xf>
    <xf numFmtId="0" fontId="9" fillId="3" borderId="41" xfId="0" applyFont="1" applyFill="1" applyBorder="1" applyAlignment="1">
      <alignment horizontal="left" vertical="center"/>
    </xf>
    <xf numFmtId="0" fontId="7" fillId="8" borderId="38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3" fontId="7" fillId="0" borderId="36" xfId="0" applyNumberFormat="1" applyFont="1" applyFill="1" applyBorder="1" applyAlignment="1">
      <alignment horizontal="center" vertical="center"/>
    </xf>
    <xf numFmtId="3" fontId="7" fillId="0" borderId="37" xfId="0" applyNumberFormat="1" applyFont="1" applyFill="1" applyBorder="1" applyAlignment="1">
      <alignment horizontal="center" vertical="center"/>
    </xf>
    <xf numFmtId="3" fontId="7" fillId="0" borderId="38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17" fontId="11" fillId="0" borderId="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left"/>
    </xf>
    <xf numFmtId="0" fontId="22" fillId="2" borderId="41" xfId="0" applyFont="1" applyFill="1" applyBorder="1" applyAlignment="1">
      <alignment horizontal="left"/>
    </xf>
    <xf numFmtId="0" fontId="22" fillId="5" borderId="39" xfId="0" applyFont="1" applyFill="1" applyBorder="1" applyAlignment="1">
      <alignment horizontal="left"/>
    </xf>
    <xf numFmtId="0" fontId="22" fillId="5" borderId="41" xfId="0" applyFont="1" applyFill="1" applyBorder="1" applyAlignment="1">
      <alignment horizontal="left"/>
    </xf>
    <xf numFmtId="0" fontId="21" fillId="9" borderId="39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6" fillId="15" borderId="35" xfId="0" applyFont="1" applyFill="1" applyBorder="1" applyAlignment="1">
      <alignment horizontal="center" vertical="center"/>
    </xf>
    <xf numFmtId="0" fontId="6" fillId="15" borderId="24" xfId="0" applyFont="1" applyFill="1" applyBorder="1" applyAlignment="1">
      <alignment horizontal="center" vertical="center"/>
    </xf>
    <xf numFmtId="0" fontId="6" fillId="15" borderId="45" xfId="0" applyFont="1" applyFill="1" applyBorder="1" applyAlignment="1">
      <alignment horizontal="center" vertical="center"/>
    </xf>
    <xf numFmtId="0" fontId="6" fillId="17" borderId="35" xfId="0" applyFont="1" applyFill="1" applyBorder="1" applyAlignment="1">
      <alignment horizontal="center" vertical="center" wrapText="1"/>
    </xf>
    <xf numFmtId="0" fontId="6" fillId="17" borderId="24" xfId="0" applyFont="1" applyFill="1" applyBorder="1" applyAlignment="1">
      <alignment horizontal="center" vertical="center" wrapText="1"/>
    </xf>
    <xf numFmtId="0" fontId="6" fillId="17" borderId="45" xfId="0" applyFont="1" applyFill="1" applyBorder="1" applyAlignment="1">
      <alignment horizontal="center" vertical="center" wrapText="1"/>
    </xf>
    <xf numFmtId="0" fontId="6" fillId="17" borderId="35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17" borderId="45" xfId="0" applyFont="1" applyFill="1" applyBorder="1" applyAlignment="1">
      <alignment horizontal="center" vertical="center"/>
    </xf>
    <xf numFmtId="0" fontId="6" fillId="15" borderId="35" xfId="0" applyFont="1" applyFill="1" applyBorder="1" applyAlignment="1">
      <alignment horizontal="center" vertical="center" wrapText="1"/>
    </xf>
    <xf numFmtId="0" fontId="6" fillId="15" borderId="24" xfId="0" applyFont="1" applyFill="1" applyBorder="1" applyAlignment="1">
      <alignment horizontal="center" vertical="center" wrapText="1"/>
    </xf>
    <xf numFmtId="0" fontId="6" fillId="15" borderId="45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164" fontId="20" fillId="0" borderId="35" xfId="1" applyNumberFormat="1" applyFont="1" applyFill="1" applyBorder="1" applyAlignment="1">
      <alignment horizontal="center"/>
    </xf>
    <xf numFmtId="164" fontId="20" fillId="0" borderId="45" xfId="1" applyNumberFormat="1" applyFont="1" applyFill="1" applyBorder="1" applyAlignment="1">
      <alignment horizontal="center"/>
    </xf>
    <xf numFmtId="164" fontId="20" fillId="8" borderId="35" xfId="1" applyNumberFormat="1" applyFont="1" applyFill="1" applyBorder="1" applyAlignment="1">
      <alignment horizontal="center" vertical="center"/>
    </xf>
    <xf numFmtId="164" fontId="20" fillId="8" borderId="45" xfId="1" applyNumberFormat="1" applyFont="1" applyFill="1" applyBorder="1" applyAlignment="1">
      <alignment horizontal="center" vertical="center"/>
    </xf>
    <xf numFmtId="164" fontId="20" fillId="0" borderId="39" xfId="1" applyFont="1" applyBorder="1" applyAlignment="1">
      <alignment horizontal="center" vertical="center"/>
    </xf>
    <xf numFmtId="164" fontId="20" fillId="0" borderId="40" xfId="1" applyFont="1" applyBorder="1" applyAlignment="1">
      <alignment horizontal="center" vertical="center"/>
    </xf>
    <xf numFmtId="164" fontId="20" fillId="0" borderId="41" xfId="1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4" fontId="20" fillId="0" borderId="35" xfId="1" applyNumberFormat="1" applyFont="1" applyBorder="1" applyAlignment="1">
      <alignment horizontal="center"/>
    </xf>
    <xf numFmtId="164" fontId="20" fillId="0" borderId="45" xfId="1" applyNumberFormat="1" applyFont="1" applyBorder="1" applyAlignment="1">
      <alignment horizontal="center"/>
    </xf>
    <xf numFmtId="0" fontId="22" fillId="15" borderId="39" xfId="0" applyFont="1" applyFill="1" applyBorder="1" applyAlignment="1">
      <alignment horizontal="left"/>
    </xf>
    <xf numFmtId="0" fontId="22" fillId="15" borderId="41" xfId="0" applyFont="1" applyFill="1" applyBorder="1" applyAlignment="1">
      <alignment horizontal="left"/>
    </xf>
    <xf numFmtId="0" fontId="20" fillId="15" borderId="35" xfId="0" applyFont="1" applyFill="1" applyBorder="1" applyAlignment="1">
      <alignment horizontal="center" vertical="center" wrapText="1"/>
    </xf>
    <xf numFmtId="0" fontId="20" fillId="15" borderId="24" xfId="0" applyFont="1" applyFill="1" applyBorder="1" applyAlignment="1">
      <alignment horizontal="center" vertical="center" wrapText="1"/>
    </xf>
    <xf numFmtId="0" fontId="20" fillId="15" borderId="45" xfId="0" applyFont="1" applyFill="1" applyBorder="1" applyAlignment="1">
      <alignment horizontal="center" vertical="center" wrapText="1"/>
    </xf>
    <xf numFmtId="0" fontId="20" fillId="15" borderId="34" xfId="0" applyFont="1" applyFill="1" applyBorder="1" applyAlignment="1">
      <alignment horizontal="center" vertical="center"/>
    </xf>
    <xf numFmtId="0" fontId="20" fillId="15" borderId="35" xfId="0" applyFont="1" applyFill="1" applyBorder="1" applyAlignment="1">
      <alignment horizontal="center" vertical="center"/>
    </xf>
    <xf numFmtId="0" fontId="20" fillId="15" borderId="24" xfId="0" applyFont="1" applyFill="1" applyBorder="1" applyAlignment="1">
      <alignment horizontal="center" vertical="center"/>
    </xf>
    <xf numFmtId="0" fontId="20" fillId="15" borderId="45" xfId="0" applyFont="1" applyFill="1" applyBorder="1" applyAlignment="1">
      <alignment horizontal="center" vertical="center"/>
    </xf>
    <xf numFmtId="0" fontId="20" fillId="15" borderId="34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0" fillId="15" borderId="34" xfId="0" applyFont="1" applyFill="1" applyBorder="1" applyAlignment="1">
      <alignment horizontal="center" vertical="top" wrapText="1"/>
    </xf>
    <xf numFmtId="0" fontId="20" fillId="15" borderId="35" xfId="0" applyFont="1" applyFill="1" applyBorder="1" applyAlignment="1">
      <alignment horizontal="center" vertical="top" wrapText="1"/>
    </xf>
    <xf numFmtId="0" fontId="20" fillId="15" borderId="24" xfId="0" applyFont="1" applyFill="1" applyBorder="1" applyAlignment="1">
      <alignment horizontal="center" vertical="top" wrapText="1"/>
    </xf>
    <xf numFmtId="0" fontId="20" fillId="15" borderId="45" xfId="0" applyFont="1" applyFill="1" applyBorder="1" applyAlignment="1">
      <alignment horizontal="center" vertical="top" wrapText="1"/>
    </xf>
    <xf numFmtId="0" fontId="20" fillId="15" borderId="34" xfId="0" applyFont="1" applyFill="1" applyBorder="1" applyAlignment="1">
      <alignment horizontal="center"/>
    </xf>
    <xf numFmtId="0" fontId="20" fillId="15" borderId="35" xfId="0" applyFont="1" applyFill="1" applyBorder="1" applyAlignment="1">
      <alignment horizontal="center" vertical="top"/>
    </xf>
    <xf numFmtId="0" fontId="20" fillId="15" borderId="45" xfId="0" applyFont="1" applyFill="1" applyBorder="1" applyAlignment="1">
      <alignment horizontal="center" vertical="top"/>
    </xf>
    <xf numFmtId="164" fontId="6" fillId="15" borderId="35" xfId="1" applyFont="1" applyFill="1" applyBorder="1" applyAlignment="1">
      <alignment horizontal="right" vertical="top"/>
    </xf>
    <xf numFmtId="164" fontId="6" fillId="15" borderId="24" xfId="1" applyFont="1" applyFill="1" applyBorder="1" applyAlignment="1">
      <alignment horizontal="right" vertical="top"/>
    </xf>
    <xf numFmtId="164" fontId="6" fillId="15" borderId="45" xfId="1" applyFont="1" applyFill="1" applyBorder="1" applyAlignment="1">
      <alignment horizontal="right" vertical="top"/>
    </xf>
    <xf numFmtId="0" fontId="20" fillId="15" borderId="24" xfId="0" applyFont="1" applyFill="1" applyBorder="1" applyAlignment="1">
      <alignment horizontal="center" vertical="top"/>
    </xf>
    <xf numFmtId="3" fontId="6" fillId="15" borderId="35" xfId="0" applyNumberFormat="1" applyFont="1" applyFill="1" applyBorder="1" applyAlignment="1">
      <alignment horizontal="right" vertical="top"/>
    </xf>
    <xf numFmtId="3" fontId="6" fillId="15" borderId="24" xfId="0" applyNumberFormat="1" applyFont="1" applyFill="1" applyBorder="1" applyAlignment="1">
      <alignment horizontal="right" vertical="top"/>
    </xf>
    <xf numFmtId="3" fontId="6" fillId="15" borderId="45" xfId="0" applyNumberFormat="1" applyFont="1" applyFill="1" applyBorder="1" applyAlignment="1">
      <alignment horizontal="right" vertical="top"/>
    </xf>
    <xf numFmtId="0" fontId="20" fillId="15" borderId="35" xfId="0" applyFont="1" applyFill="1" applyBorder="1" applyAlignment="1">
      <alignment horizontal="right" vertical="top"/>
    </xf>
    <xf numFmtId="0" fontId="20" fillId="15" borderId="24" xfId="0" applyFont="1" applyFill="1" applyBorder="1" applyAlignment="1">
      <alignment horizontal="right" vertical="top"/>
    </xf>
    <xf numFmtId="0" fontId="20" fillId="15" borderId="45" xfId="0" applyFont="1" applyFill="1" applyBorder="1" applyAlignment="1">
      <alignment horizontal="right" vertical="top"/>
    </xf>
    <xf numFmtId="0" fontId="20" fillId="16" borderId="39" xfId="0" applyFont="1" applyFill="1" applyBorder="1" applyAlignment="1">
      <alignment horizontal="left"/>
    </xf>
    <xf numFmtId="0" fontId="20" fillId="16" borderId="41" xfId="0" applyFont="1" applyFill="1" applyBorder="1" applyAlignment="1">
      <alignment horizontal="left"/>
    </xf>
    <xf numFmtId="0" fontId="20" fillId="12" borderId="39" xfId="0" applyFont="1" applyFill="1" applyBorder="1" applyAlignment="1">
      <alignment horizontal="left"/>
    </xf>
    <xf numFmtId="0" fontId="20" fillId="12" borderId="41" xfId="0" applyFont="1" applyFill="1" applyBorder="1" applyAlignment="1">
      <alignment horizontal="left"/>
    </xf>
    <xf numFmtId="0" fontId="22" fillId="3" borderId="39" xfId="0" applyFont="1" applyFill="1" applyBorder="1" applyAlignment="1">
      <alignment horizontal="left"/>
    </xf>
    <xf numFmtId="0" fontId="22" fillId="3" borderId="41" xfId="0" applyFont="1" applyFill="1" applyBorder="1" applyAlignment="1">
      <alignment horizontal="left"/>
    </xf>
    <xf numFmtId="0" fontId="22" fillId="12" borderId="39" xfId="0" applyFont="1" applyFill="1" applyBorder="1" applyAlignment="1">
      <alignment horizontal="left"/>
    </xf>
    <xf numFmtId="0" fontId="22" fillId="12" borderId="41" xfId="0" applyFont="1" applyFill="1" applyBorder="1" applyAlignment="1">
      <alignment horizontal="left"/>
    </xf>
    <xf numFmtId="0" fontId="21" fillId="17" borderId="34" xfId="0" applyFont="1" applyFill="1" applyBorder="1" applyAlignment="1">
      <alignment horizontal="left"/>
    </xf>
    <xf numFmtId="0" fontId="21" fillId="5" borderId="34" xfId="0" applyFont="1" applyFill="1" applyBorder="1" applyAlignment="1">
      <alignment horizontal="left"/>
    </xf>
    <xf numFmtId="0" fontId="21" fillId="9" borderId="34" xfId="0" applyFont="1" applyFill="1" applyBorder="1" applyAlignment="1">
      <alignment horizontal="center" vertical="center"/>
    </xf>
    <xf numFmtId="164" fontId="21" fillId="9" borderId="34" xfId="1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 wrapText="1"/>
    </xf>
    <xf numFmtId="3" fontId="21" fillId="9" borderId="34" xfId="0" applyNumberFormat="1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right" vertical="center"/>
    </xf>
    <xf numFmtId="0" fontId="26" fillId="0" borderId="0" xfId="0" applyFont="1" applyAlignment="1">
      <alignment horizontal="center"/>
    </xf>
    <xf numFmtId="0" fontId="22" fillId="9" borderId="34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/>
    </xf>
    <xf numFmtId="164" fontId="22" fillId="9" borderId="34" xfId="1" applyFont="1" applyFill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164" fontId="24" fillId="0" borderId="39" xfId="1" applyFont="1" applyBorder="1" applyAlignment="1">
      <alignment horizontal="center" vertical="center"/>
    </xf>
    <xf numFmtId="164" fontId="24" fillId="0" borderId="40" xfId="1" applyFont="1" applyBorder="1" applyAlignment="1">
      <alignment horizontal="center" vertical="center"/>
    </xf>
    <xf numFmtId="164" fontId="24" fillId="0" borderId="41" xfId="1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6" fontId="20" fillId="0" borderId="39" xfId="1" applyNumberFormat="1" applyFont="1" applyBorder="1" applyAlignment="1">
      <alignment horizontal="right" vertical="center"/>
    </xf>
    <xf numFmtId="166" fontId="20" fillId="0" borderId="40" xfId="1" applyNumberFormat="1" applyFont="1" applyBorder="1" applyAlignment="1">
      <alignment horizontal="right" vertical="center"/>
    </xf>
    <xf numFmtId="166" fontId="20" fillId="0" borderId="41" xfId="1" applyNumberFormat="1" applyFont="1" applyBorder="1" applyAlignment="1">
      <alignment horizontal="right" vertical="center"/>
    </xf>
    <xf numFmtId="164" fontId="20" fillId="0" borderId="34" xfId="1" applyFont="1" applyBorder="1" applyAlignment="1">
      <alignment horizontal="right" vertical="center"/>
    </xf>
    <xf numFmtId="0" fontId="28" fillId="0" borderId="35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/>
    </xf>
    <xf numFmtId="0" fontId="27" fillId="0" borderId="45" xfId="0" applyFont="1" applyFill="1" applyBorder="1" applyAlignment="1">
      <alignment horizontal="center"/>
    </xf>
    <xf numFmtId="0" fontId="28" fillId="0" borderId="39" xfId="0" applyFont="1" applyFill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41" xfId="0" applyFont="1" applyFill="1" applyBorder="1" applyAlignment="1">
      <alignment horizontal="center"/>
    </xf>
    <xf numFmtId="0" fontId="20" fillId="9" borderId="35" xfId="0" applyFont="1" applyFill="1" applyBorder="1" applyAlignment="1">
      <alignment horizontal="right" vertical="center"/>
    </xf>
    <xf numFmtId="0" fontId="20" fillId="9" borderId="24" xfId="0" applyFont="1" applyFill="1" applyBorder="1" applyAlignment="1">
      <alignment horizontal="right" vertical="center"/>
    </xf>
    <xf numFmtId="0" fontId="20" fillId="9" borderId="45" xfId="0" applyFont="1" applyFill="1" applyBorder="1" applyAlignment="1">
      <alignment horizontal="right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24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36" xfId="0" applyFont="1" applyFill="1" applyBorder="1" applyAlignment="1">
      <alignment horizontal="center" vertical="center"/>
    </xf>
    <xf numFmtId="0" fontId="20" fillId="9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20" fillId="9" borderId="44" xfId="0" applyFont="1" applyFill="1" applyBorder="1" applyAlignment="1">
      <alignment horizontal="center" vertical="center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9" borderId="44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/>
    </xf>
    <xf numFmtId="0" fontId="20" fillId="9" borderId="41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164" fontId="20" fillId="9" borderId="34" xfId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6" fillId="9" borderId="45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 wrapText="1"/>
    </xf>
    <xf numFmtId="0" fontId="6" fillId="9" borderId="45" xfId="0" applyFont="1" applyFill="1" applyBorder="1" applyAlignment="1">
      <alignment horizontal="center" vertical="center" wrapText="1"/>
    </xf>
    <xf numFmtId="164" fontId="6" fillId="9" borderId="35" xfId="1" applyFont="1" applyFill="1" applyBorder="1" applyAlignment="1">
      <alignment horizontal="center" vertical="center"/>
    </xf>
    <xf numFmtId="164" fontId="6" fillId="9" borderId="45" xfId="1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 wrapText="1"/>
    </xf>
    <xf numFmtId="0" fontId="21" fillId="9" borderId="44" xfId="0" applyFont="1" applyFill="1" applyBorder="1" applyAlignment="1">
      <alignment horizontal="center" vertical="center" wrapText="1"/>
    </xf>
    <xf numFmtId="3" fontId="21" fillId="9" borderId="36" xfId="0" applyNumberFormat="1" applyFont="1" applyFill="1" applyBorder="1" applyAlignment="1">
      <alignment horizontal="center" vertical="center"/>
    </xf>
    <xf numFmtId="3" fontId="21" fillId="9" borderId="37" xfId="0" applyNumberFormat="1" applyFont="1" applyFill="1" applyBorder="1" applyAlignment="1">
      <alignment horizontal="center" vertical="center"/>
    </xf>
    <xf numFmtId="3" fontId="21" fillId="9" borderId="38" xfId="0" applyNumberFormat="1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 vertical="center" wrapText="1"/>
    </xf>
    <xf numFmtId="0" fontId="6" fillId="9" borderId="44" xfId="0" applyFont="1" applyFill="1" applyBorder="1" applyAlignment="1">
      <alignment horizontal="center" vertical="center" wrapText="1"/>
    </xf>
    <xf numFmtId="164" fontId="22" fillId="0" borderId="39" xfId="1" applyFont="1" applyBorder="1" applyAlignment="1">
      <alignment horizontal="center" vertical="center"/>
    </xf>
    <xf numFmtId="164" fontId="22" fillId="0" borderId="40" xfId="1" applyFont="1" applyBorder="1" applyAlignment="1">
      <alignment horizontal="center" vertical="center"/>
    </xf>
    <xf numFmtId="164" fontId="22" fillId="0" borderId="41" xfId="1" applyFont="1" applyBorder="1" applyAlignment="1">
      <alignment horizontal="center" vertical="center"/>
    </xf>
  </cellXfs>
  <cellStyles count="15">
    <cellStyle name="Comma" xfId="8" builtinId="3"/>
    <cellStyle name="Comma [0]" xfId="1" builtinId="6"/>
    <cellStyle name="Comma [0] 2" xfId="4"/>
    <cellStyle name="Comma [0] 2 2" xfId="12"/>
    <cellStyle name="Comma [0] 3" xfId="5"/>
    <cellStyle name="Comma 2" xfId="10"/>
    <cellStyle name="Comma 3" xfId="14"/>
    <cellStyle name="Comma 4" xfId="13"/>
    <cellStyle name="Normal" xfId="0" builtinId="0"/>
    <cellStyle name="Normal 2" xfId="2"/>
    <cellStyle name="Normal 2 2" xfId="3"/>
    <cellStyle name="Normal 2 3" xfId="11"/>
    <cellStyle name="Normal 3" xfId="6"/>
    <cellStyle name="Normal 4" xfId="9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riks%20Rencana%20PKPT%20Sem-1%20(200218)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or"/>
      <sheetName val="kalender_keg"/>
      <sheetName val="wil-1 2016"/>
      <sheetName val="wil-1 2017"/>
      <sheetName val="wil-2"/>
      <sheetName val="wil-3"/>
      <sheetName val="rekap-wil"/>
      <sheetName val="risk-1"/>
      <sheetName val="risk-2"/>
      <sheetName val="risk-3"/>
      <sheetName val="sbm_2017"/>
      <sheetName val="POK"/>
      <sheetName val="WP"/>
      <sheetName val="DP"/>
      <sheetName val="target"/>
      <sheetName val="Renstra"/>
      <sheetName val="RKT"/>
      <sheetName val="IKU"/>
      <sheetName val="PK-34"/>
      <sheetName val="Renc Aksi"/>
      <sheetName val="SKP"/>
      <sheetName val="Korwil"/>
      <sheetName val="koord"/>
      <sheetName val="form SKP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8">
          <cell r="W38">
            <v>10</v>
          </cell>
        </row>
        <row r="52">
          <cell r="W52">
            <v>1</v>
          </cell>
        </row>
        <row r="69">
          <cell r="W69">
            <v>10</v>
          </cell>
        </row>
        <row r="77">
          <cell r="W77">
            <v>0</v>
          </cell>
        </row>
        <row r="105">
          <cell r="W105">
            <v>3</v>
          </cell>
        </row>
        <row r="116">
          <cell r="W116">
            <v>5</v>
          </cell>
        </row>
        <row r="128">
          <cell r="W128">
            <v>2</v>
          </cell>
        </row>
        <row r="144">
          <cell r="W144">
            <v>1</v>
          </cell>
        </row>
        <row r="158">
          <cell r="W158">
            <v>5</v>
          </cell>
        </row>
        <row r="184">
          <cell r="W184">
            <v>6</v>
          </cell>
        </row>
        <row r="195">
          <cell r="W195">
            <v>6</v>
          </cell>
        </row>
      </sheetData>
      <sheetData sheetId="9">
        <row r="31">
          <cell r="W31">
            <v>7</v>
          </cell>
        </row>
        <row r="44">
          <cell r="W44">
            <v>2</v>
          </cell>
        </row>
        <row r="56">
          <cell r="W56">
            <v>2</v>
          </cell>
        </row>
        <row r="93">
          <cell r="W93">
            <v>12</v>
          </cell>
        </row>
        <row r="103">
          <cell r="W103">
            <v>0</v>
          </cell>
        </row>
        <row r="124">
          <cell r="W124">
            <v>6</v>
          </cell>
        </row>
        <row r="140">
          <cell r="W140">
            <v>4</v>
          </cell>
        </row>
        <row r="156">
          <cell r="W156">
            <v>8</v>
          </cell>
        </row>
        <row r="169">
          <cell r="W169">
            <v>5</v>
          </cell>
        </row>
        <row r="177">
          <cell r="W177">
            <v>1</v>
          </cell>
        </row>
        <row r="190">
          <cell r="W190">
            <v>4</v>
          </cell>
        </row>
      </sheetData>
      <sheetData sheetId="10"/>
      <sheetData sheetId="11">
        <row r="122">
          <cell r="J122">
            <v>1556567582.0000002</v>
          </cell>
        </row>
        <row r="205">
          <cell r="J205">
            <v>1491193377.5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62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RowHeight="15" x14ac:dyDescent="0.25"/>
  <cols>
    <col min="1" max="1" width="4.7109375" style="4" customWidth="1"/>
    <col min="2" max="2" width="22.140625" style="4" bestFit="1" customWidth="1"/>
    <col min="3" max="10" width="12.5703125" style="3" customWidth="1"/>
    <col min="11" max="11" width="10.28515625" style="410" customWidth="1"/>
    <col min="12" max="12" width="11.140625" style="410" customWidth="1"/>
    <col min="13" max="13" width="9.85546875" style="410" customWidth="1"/>
    <col min="14" max="14" width="13.85546875" style="410" customWidth="1"/>
    <col min="15" max="15" width="9.85546875" style="410" customWidth="1"/>
    <col min="16" max="16" width="7.85546875" style="410" bestFit="1" customWidth="1"/>
    <col min="17" max="17" width="13.5703125" style="410" customWidth="1"/>
    <col min="18" max="18" width="10.42578125" style="410" customWidth="1"/>
    <col min="19" max="19" width="9.42578125" style="410" customWidth="1"/>
    <col min="20" max="20" width="14.7109375" style="410" customWidth="1"/>
    <col min="21" max="21" width="14.28515625" style="410" customWidth="1"/>
    <col min="22" max="22" width="13.28515625" style="411" customWidth="1"/>
    <col min="23" max="23" width="9.140625" style="412"/>
    <col min="24" max="16384" width="9.140625" style="1"/>
  </cols>
  <sheetData>
    <row r="1" spans="1:23" x14ac:dyDescent="0.25">
      <c r="A1" s="21" t="s">
        <v>391</v>
      </c>
    </row>
    <row r="2" spans="1:23" x14ac:dyDescent="0.25">
      <c r="A2" s="20" t="s">
        <v>151</v>
      </c>
    </row>
    <row r="3" spans="1:23" s="22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413"/>
      <c r="L3" s="413"/>
      <c r="M3" s="413" t="s">
        <v>150</v>
      </c>
      <c r="N3" s="413"/>
      <c r="O3" s="413"/>
      <c r="P3" s="413" t="s">
        <v>149</v>
      </c>
      <c r="Q3" s="413"/>
      <c r="R3" s="413"/>
      <c r="S3" s="413" t="s">
        <v>149</v>
      </c>
      <c r="T3" s="413"/>
      <c r="U3" s="413"/>
      <c r="V3" s="414"/>
      <c r="W3" s="415"/>
    </row>
    <row r="4" spans="1:23" x14ac:dyDescent="0.25">
      <c r="A4" s="503" t="s">
        <v>142</v>
      </c>
      <c r="B4" s="503" t="s">
        <v>141</v>
      </c>
      <c r="C4" s="503" t="s">
        <v>71</v>
      </c>
      <c r="D4" s="503" t="s">
        <v>72</v>
      </c>
      <c r="E4" s="503" t="s">
        <v>73</v>
      </c>
      <c r="F4" s="503" t="s">
        <v>74</v>
      </c>
      <c r="G4" s="509" t="s">
        <v>75</v>
      </c>
      <c r="H4" s="510"/>
      <c r="I4" s="510"/>
      <c r="J4" s="511"/>
      <c r="K4" s="507" t="s">
        <v>76</v>
      </c>
      <c r="L4" s="496" t="s">
        <v>77</v>
      </c>
      <c r="M4" s="497"/>
      <c r="N4" s="498"/>
      <c r="O4" s="496" t="s">
        <v>65</v>
      </c>
      <c r="P4" s="497"/>
      <c r="Q4" s="498"/>
      <c r="R4" s="496" t="s">
        <v>140</v>
      </c>
      <c r="S4" s="497"/>
      <c r="T4" s="498"/>
      <c r="U4" s="499" t="s">
        <v>99</v>
      </c>
    </row>
    <row r="5" spans="1:23" x14ac:dyDescent="0.25">
      <c r="A5" s="504"/>
      <c r="B5" s="504"/>
      <c r="C5" s="504"/>
      <c r="D5" s="504"/>
      <c r="E5" s="504"/>
      <c r="F5" s="504"/>
      <c r="G5" s="18" t="s">
        <v>79</v>
      </c>
      <c r="H5" s="18" t="s">
        <v>80</v>
      </c>
      <c r="I5" s="18" t="s">
        <v>81</v>
      </c>
      <c r="J5" s="18" t="s">
        <v>82</v>
      </c>
      <c r="K5" s="508"/>
      <c r="L5" s="416" t="s">
        <v>83</v>
      </c>
      <c r="M5" s="416" t="s">
        <v>84</v>
      </c>
      <c r="N5" s="417" t="s">
        <v>139</v>
      </c>
      <c r="O5" s="416" t="s">
        <v>83</v>
      </c>
      <c r="P5" s="416" t="s">
        <v>84</v>
      </c>
      <c r="Q5" s="417" t="s">
        <v>139</v>
      </c>
      <c r="R5" s="416" t="s">
        <v>83</v>
      </c>
      <c r="S5" s="416" t="s">
        <v>84</v>
      </c>
      <c r="T5" s="417" t="s">
        <v>139</v>
      </c>
      <c r="U5" s="500"/>
    </row>
    <row r="6" spans="1:23" x14ac:dyDescent="0.25">
      <c r="A6" s="501" t="s">
        <v>138</v>
      </c>
      <c r="B6" s="502" t="s">
        <v>125</v>
      </c>
      <c r="C6" s="17"/>
      <c r="D6" s="16"/>
      <c r="E6" s="17"/>
      <c r="F6" s="17"/>
      <c r="G6" s="17"/>
      <c r="H6" s="17"/>
      <c r="I6" s="16"/>
      <c r="J6" s="16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</row>
    <row r="7" spans="1:23" x14ac:dyDescent="0.25">
      <c r="A7" s="14">
        <v>1</v>
      </c>
      <c r="B7" s="13" t="s">
        <v>137</v>
      </c>
      <c r="C7" s="12">
        <v>2952000</v>
      </c>
      <c r="D7" s="12">
        <v>380000</v>
      </c>
      <c r="E7" s="12">
        <f>(256000*2)+(190000*2)</f>
        <v>892000</v>
      </c>
      <c r="F7" s="12">
        <v>150000</v>
      </c>
      <c r="G7" s="12">
        <v>3332000</v>
      </c>
      <c r="H7" s="12">
        <v>1353000</v>
      </c>
      <c r="I7" s="12">
        <v>650000</v>
      </c>
      <c r="J7" s="12">
        <v>650000</v>
      </c>
      <c r="K7" s="419">
        <v>6</v>
      </c>
      <c r="L7" s="419">
        <v>10</v>
      </c>
      <c r="M7" s="419">
        <v>13</v>
      </c>
      <c r="N7" s="419">
        <f t="shared" ref="N7:N18" si="0">(L7*(C7+E7))+(L7*M7*D7)+((L7*(M7-1)*I7))</f>
        <v>165840000</v>
      </c>
      <c r="O7" s="419">
        <v>2</v>
      </c>
      <c r="P7" s="419">
        <v>4</v>
      </c>
      <c r="Q7" s="419">
        <f t="shared" ref="Q7:Q18" si="1">(O7*(C7+E7))+(O7*P7*D7)+((O7*(P7-1)*H7))</f>
        <v>18846000</v>
      </c>
      <c r="R7" s="419">
        <f t="shared" ref="R7:R17" si="2">O7</f>
        <v>2</v>
      </c>
      <c r="S7" s="419">
        <v>4</v>
      </c>
      <c r="T7" s="419">
        <f t="shared" ref="T7:T18" si="3">(R7*(C7+E7))+(R7*S7*(D7+F7))+((R7*(S7-1)*G7))</f>
        <v>31920000</v>
      </c>
      <c r="U7" s="419">
        <f t="shared" ref="U7:U17" si="4">SUM(N7,Q7,T7)</f>
        <v>216606000</v>
      </c>
    </row>
    <row r="8" spans="1:23" x14ac:dyDescent="0.25">
      <c r="A8" s="14">
        <v>2</v>
      </c>
      <c r="B8" s="13" t="s">
        <v>136</v>
      </c>
      <c r="C8" s="12">
        <v>2268000</v>
      </c>
      <c r="D8" s="12">
        <v>380000</v>
      </c>
      <c r="E8" s="12">
        <f>(256000*2)+(128000*2)</f>
        <v>768000</v>
      </c>
      <c r="F8" s="12">
        <v>150000</v>
      </c>
      <c r="G8" s="12">
        <v>3083000</v>
      </c>
      <c r="H8" s="12">
        <v>1571000</v>
      </c>
      <c r="I8" s="12">
        <v>861000</v>
      </c>
      <c r="J8" s="12">
        <v>861000</v>
      </c>
      <c r="K8" s="419">
        <v>6</v>
      </c>
      <c r="L8" s="419">
        <v>10</v>
      </c>
      <c r="M8" s="419">
        <v>13</v>
      </c>
      <c r="N8" s="419">
        <f t="shared" si="0"/>
        <v>183080000</v>
      </c>
      <c r="O8" s="419">
        <v>2</v>
      </c>
      <c r="P8" s="419">
        <v>4</v>
      </c>
      <c r="Q8" s="419">
        <f t="shared" si="1"/>
        <v>18538000</v>
      </c>
      <c r="R8" s="419">
        <f t="shared" si="2"/>
        <v>2</v>
      </c>
      <c r="S8" s="419">
        <v>4</v>
      </c>
      <c r="T8" s="419">
        <f t="shared" si="3"/>
        <v>28810000</v>
      </c>
      <c r="U8" s="419">
        <f t="shared" si="4"/>
        <v>230428000</v>
      </c>
    </row>
    <row r="9" spans="1:23" x14ac:dyDescent="0.25">
      <c r="A9" s="14">
        <v>3</v>
      </c>
      <c r="B9" s="13" t="s">
        <v>135</v>
      </c>
      <c r="C9" s="12">
        <v>2139000</v>
      </c>
      <c r="D9" s="12">
        <v>410000</v>
      </c>
      <c r="E9" s="12">
        <f>(256000*2)+(90000*2)</f>
        <v>692000</v>
      </c>
      <c r="F9" s="12">
        <v>150000</v>
      </c>
      <c r="G9" s="12">
        <v>2838000</v>
      </c>
      <c r="H9" s="12">
        <v>1957000</v>
      </c>
      <c r="I9" s="12">
        <v>622000</v>
      </c>
      <c r="J9" s="12">
        <v>622000</v>
      </c>
      <c r="K9" s="419">
        <v>4</v>
      </c>
      <c r="L9" s="419">
        <v>7</v>
      </c>
      <c r="M9" s="419">
        <v>13</v>
      </c>
      <c r="N9" s="419">
        <f t="shared" si="0"/>
        <v>109375000</v>
      </c>
      <c r="O9" s="419">
        <v>1</v>
      </c>
      <c r="P9" s="419">
        <v>4</v>
      </c>
      <c r="Q9" s="419">
        <f t="shared" si="1"/>
        <v>10342000</v>
      </c>
      <c r="R9" s="419">
        <f t="shared" si="2"/>
        <v>1</v>
      </c>
      <c r="S9" s="419">
        <v>4</v>
      </c>
      <c r="T9" s="419">
        <f t="shared" si="3"/>
        <v>13585000</v>
      </c>
      <c r="U9" s="419">
        <f t="shared" si="4"/>
        <v>133302000</v>
      </c>
    </row>
    <row r="10" spans="1:23" x14ac:dyDescent="0.25">
      <c r="A10" s="14">
        <v>4</v>
      </c>
      <c r="B10" s="13" t="s">
        <v>134</v>
      </c>
      <c r="C10" s="12">
        <v>2888000</v>
      </c>
      <c r="D10" s="12">
        <v>370000</v>
      </c>
      <c r="E10" s="12">
        <f>(256000*2)+(137000*2)</f>
        <v>786000</v>
      </c>
      <c r="F10" s="12">
        <v>150000</v>
      </c>
      <c r="G10" s="12">
        <v>1854000</v>
      </c>
      <c r="H10" s="12">
        <v>1037000</v>
      </c>
      <c r="I10" s="12">
        <v>792000</v>
      </c>
      <c r="J10" s="12">
        <v>792000</v>
      </c>
      <c r="K10" s="419">
        <v>4</v>
      </c>
      <c r="L10" s="419">
        <v>7</v>
      </c>
      <c r="M10" s="419">
        <v>13</v>
      </c>
      <c r="N10" s="419">
        <f t="shared" si="0"/>
        <v>125916000</v>
      </c>
      <c r="O10" s="419">
        <v>1</v>
      </c>
      <c r="P10" s="419">
        <v>4</v>
      </c>
      <c r="Q10" s="419">
        <f t="shared" si="1"/>
        <v>8265000</v>
      </c>
      <c r="R10" s="419">
        <f t="shared" si="2"/>
        <v>1</v>
      </c>
      <c r="S10" s="419">
        <v>4</v>
      </c>
      <c r="T10" s="419">
        <f t="shared" si="3"/>
        <v>11316000</v>
      </c>
      <c r="U10" s="419">
        <f t="shared" si="4"/>
        <v>145497000</v>
      </c>
    </row>
    <row r="11" spans="1:23" x14ac:dyDescent="0.25">
      <c r="A11" s="14">
        <v>5</v>
      </c>
      <c r="B11" s="13" t="s">
        <v>133</v>
      </c>
      <c r="C11" s="12">
        <v>2268000</v>
      </c>
      <c r="D11" s="12">
        <v>420000</v>
      </c>
      <c r="E11" s="12">
        <f>(256000*2)+(118000*2)</f>
        <v>748000</v>
      </c>
      <c r="F11" s="12">
        <v>150000</v>
      </c>
      <c r="G11" s="12">
        <v>2695000</v>
      </c>
      <c r="H11" s="12">
        <v>1037000</v>
      </c>
      <c r="I11" s="12">
        <v>792000</v>
      </c>
      <c r="J11" s="12">
        <v>792000</v>
      </c>
      <c r="K11" s="419">
        <v>2</v>
      </c>
      <c r="L11" s="419">
        <f>0.5*K11*4</f>
        <v>4</v>
      </c>
      <c r="M11" s="419">
        <v>13</v>
      </c>
      <c r="N11" s="419">
        <f t="shared" si="0"/>
        <v>71920000</v>
      </c>
      <c r="O11" s="419">
        <v>1</v>
      </c>
      <c r="P11" s="419">
        <v>4</v>
      </c>
      <c r="Q11" s="419">
        <f t="shared" si="1"/>
        <v>7807000</v>
      </c>
      <c r="R11" s="419">
        <f t="shared" si="2"/>
        <v>1</v>
      </c>
      <c r="S11" s="419">
        <v>4</v>
      </c>
      <c r="T11" s="419">
        <f t="shared" si="3"/>
        <v>13381000</v>
      </c>
      <c r="U11" s="419">
        <f t="shared" si="4"/>
        <v>93108000</v>
      </c>
    </row>
    <row r="12" spans="1:23" x14ac:dyDescent="0.25">
      <c r="A12" s="14">
        <v>6</v>
      </c>
      <c r="B12" s="13" t="s">
        <v>132</v>
      </c>
      <c r="C12" s="12">
        <v>2674000</v>
      </c>
      <c r="D12" s="12">
        <v>410000</v>
      </c>
      <c r="E12" s="12">
        <f>(256000*2)+(194000*2)</f>
        <v>900000</v>
      </c>
      <c r="F12" s="12">
        <v>150000</v>
      </c>
      <c r="G12" s="12">
        <v>1605000</v>
      </c>
      <c r="H12" s="12">
        <v>1076000</v>
      </c>
      <c r="I12" s="12">
        <v>664000</v>
      </c>
      <c r="J12" s="12">
        <v>664000</v>
      </c>
      <c r="K12" s="419">
        <v>8</v>
      </c>
      <c r="L12" s="419">
        <v>13</v>
      </c>
      <c r="M12" s="419">
        <v>13</v>
      </c>
      <c r="N12" s="419">
        <f t="shared" si="0"/>
        <v>219336000</v>
      </c>
      <c r="O12" s="419">
        <v>2</v>
      </c>
      <c r="P12" s="419">
        <v>4</v>
      </c>
      <c r="Q12" s="419">
        <f t="shared" si="1"/>
        <v>16884000</v>
      </c>
      <c r="R12" s="419">
        <f t="shared" si="2"/>
        <v>2</v>
      </c>
      <c r="S12" s="419">
        <v>4</v>
      </c>
      <c r="T12" s="419">
        <f t="shared" si="3"/>
        <v>21258000</v>
      </c>
      <c r="U12" s="419">
        <f t="shared" si="4"/>
        <v>257478000</v>
      </c>
    </row>
    <row r="13" spans="1:23" x14ac:dyDescent="0.25">
      <c r="A13" s="14">
        <v>7</v>
      </c>
      <c r="B13" s="13" t="s">
        <v>131</v>
      </c>
      <c r="C13" s="12">
        <v>2995000</v>
      </c>
      <c r="D13" s="12">
        <v>380000</v>
      </c>
      <c r="E13" s="12">
        <f>(256000*2)+(150000*2)</f>
        <v>812000</v>
      </c>
      <c r="F13" s="12">
        <v>150000</v>
      </c>
      <c r="G13" s="12">
        <v>3316000</v>
      </c>
      <c r="H13" s="12">
        <v>1500000</v>
      </c>
      <c r="I13" s="12">
        <v>540000</v>
      </c>
      <c r="J13" s="12">
        <v>540000</v>
      </c>
      <c r="K13" s="419">
        <v>4</v>
      </c>
      <c r="L13" s="419">
        <v>7</v>
      </c>
      <c r="M13" s="419">
        <v>13</v>
      </c>
      <c r="N13" s="419">
        <f t="shared" si="0"/>
        <v>106589000</v>
      </c>
      <c r="O13" s="419">
        <v>1</v>
      </c>
      <c r="P13" s="419">
        <v>4</v>
      </c>
      <c r="Q13" s="419">
        <f t="shared" si="1"/>
        <v>9827000</v>
      </c>
      <c r="R13" s="419">
        <f t="shared" si="2"/>
        <v>1</v>
      </c>
      <c r="S13" s="419">
        <v>4</v>
      </c>
      <c r="T13" s="419">
        <f t="shared" si="3"/>
        <v>15875000</v>
      </c>
      <c r="U13" s="419">
        <f t="shared" si="4"/>
        <v>132291000</v>
      </c>
    </row>
    <row r="14" spans="1:23" x14ac:dyDescent="0.25">
      <c r="A14" s="14">
        <v>8</v>
      </c>
      <c r="B14" s="13" t="s">
        <v>130</v>
      </c>
      <c r="C14" s="12">
        <v>4182000</v>
      </c>
      <c r="D14" s="12">
        <v>380000</v>
      </c>
      <c r="E14" s="12">
        <f>(256000*2)+(171000*2)</f>
        <v>854000</v>
      </c>
      <c r="F14" s="12">
        <v>150000</v>
      </c>
      <c r="G14" s="12">
        <v>2059000</v>
      </c>
      <c r="H14" s="12">
        <v>1297000</v>
      </c>
      <c r="I14" s="12">
        <v>786000</v>
      </c>
      <c r="J14" s="12">
        <v>786000</v>
      </c>
      <c r="K14" s="419">
        <v>4</v>
      </c>
      <c r="L14" s="419">
        <v>7</v>
      </c>
      <c r="M14" s="419">
        <v>13</v>
      </c>
      <c r="N14" s="419">
        <f t="shared" si="0"/>
        <v>135856000</v>
      </c>
      <c r="O14" s="419">
        <v>1</v>
      </c>
      <c r="P14" s="419">
        <v>4</v>
      </c>
      <c r="Q14" s="419">
        <f t="shared" si="1"/>
        <v>10447000</v>
      </c>
      <c r="R14" s="419">
        <f t="shared" si="2"/>
        <v>1</v>
      </c>
      <c r="S14" s="419">
        <v>4</v>
      </c>
      <c r="T14" s="419">
        <f t="shared" si="3"/>
        <v>13333000</v>
      </c>
      <c r="U14" s="419">
        <f t="shared" si="4"/>
        <v>159636000</v>
      </c>
    </row>
    <row r="15" spans="1:23" x14ac:dyDescent="0.25">
      <c r="A15" s="14">
        <v>9</v>
      </c>
      <c r="B15" s="13" t="s">
        <v>129</v>
      </c>
      <c r="C15" s="12">
        <v>4867000</v>
      </c>
      <c r="D15" s="12">
        <v>410000</v>
      </c>
      <c r="E15" s="12">
        <f>(256000*2)+(313000*2)</f>
        <v>1138000</v>
      </c>
      <c r="F15" s="12">
        <v>150000</v>
      </c>
      <c r="G15" s="12">
        <v>2581000</v>
      </c>
      <c r="H15" s="12">
        <v>1075000</v>
      </c>
      <c r="I15" s="12">
        <v>704000</v>
      </c>
      <c r="J15" s="12">
        <v>704000</v>
      </c>
      <c r="K15" s="419">
        <v>4</v>
      </c>
      <c r="L15" s="419">
        <v>7</v>
      </c>
      <c r="M15" s="419">
        <v>13</v>
      </c>
      <c r="N15" s="419">
        <f t="shared" si="0"/>
        <v>138481000</v>
      </c>
      <c r="O15" s="419">
        <v>1</v>
      </c>
      <c r="P15" s="419">
        <v>4</v>
      </c>
      <c r="Q15" s="419">
        <f t="shared" si="1"/>
        <v>10870000</v>
      </c>
      <c r="R15" s="419">
        <f t="shared" si="2"/>
        <v>1</v>
      </c>
      <c r="S15" s="419">
        <v>4</v>
      </c>
      <c r="T15" s="419">
        <f t="shared" si="3"/>
        <v>15988000</v>
      </c>
      <c r="U15" s="419">
        <f t="shared" si="4"/>
        <v>165339000</v>
      </c>
    </row>
    <row r="16" spans="1:23" x14ac:dyDescent="0.25">
      <c r="A16" s="14">
        <v>10</v>
      </c>
      <c r="B16" s="13" t="s">
        <v>128</v>
      </c>
      <c r="C16" s="12">
        <v>10824000</v>
      </c>
      <c r="D16" s="12">
        <v>480000</v>
      </c>
      <c r="E16" s="12">
        <f>(256000*2)+(182000*2)</f>
        <v>876000</v>
      </c>
      <c r="F16" s="12">
        <v>150000</v>
      </c>
      <c r="G16" s="12">
        <v>3212000</v>
      </c>
      <c r="H16" s="12">
        <v>2056000</v>
      </c>
      <c r="I16" s="12">
        <v>600000</v>
      </c>
      <c r="J16" s="12">
        <v>600000</v>
      </c>
      <c r="K16" s="419">
        <v>4</v>
      </c>
      <c r="L16" s="419">
        <v>7</v>
      </c>
      <c r="M16" s="419">
        <v>13</v>
      </c>
      <c r="N16" s="419">
        <f t="shared" si="0"/>
        <v>175980000</v>
      </c>
      <c r="O16" s="419">
        <v>1</v>
      </c>
      <c r="P16" s="419">
        <v>4</v>
      </c>
      <c r="Q16" s="419">
        <f t="shared" si="1"/>
        <v>19788000</v>
      </c>
      <c r="R16" s="419">
        <f t="shared" si="2"/>
        <v>1</v>
      </c>
      <c r="S16" s="419">
        <v>4</v>
      </c>
      <c r="T16" s="419">
        <f t="shared" si="3"/>
        <v>23856000</v>
      </c>
      <c r="U16" s="419">
        <f t="shared" si="4"/>
        <v>219624000</v>
      </c>
    </row>
    <row r="17" spans="1:24" x14ac:dyDescent="0.25">
      <c r="A17" s="14">
        <v>11</v>
      </c>
      <c r="B17" s="13" t="s">
        <v>127</v>
      </c>
      <c r="C17" s="12">
        <v>8193000</v>
      </c>
      <c r="D17" s="12">
        <v>580000</v>
      </c>
      <c r="E17" s="12">
        <f>(256000*2)+(431000*2)</f>
        <v>1374000</v>
      </c>
      <c r="F17" s="12">
        <v>150000</v>
      </c>
      <c r="G17" s="12">
        <v>3318000</v>
      </c>
      <c r="H17" s="12">
        <v>2521000</v>
      </c>
      <c r="I17" s="12">
        <v>829000</v>
      </c>
      <c r="J17" s="12">
        <v>829000</v>
      </c>
      <c r="K17" s="419">
        <v>4</v>
      </c>
      <c r="L17" s="419">
        <v>7</v>
      </c>
      <c r="M17" s="419">
        <v>13</v>
      </c>
      <c r="N17" s="419">
        <f t="shared" si="0"/>
        <v>189385000</v>
      </c>
      <c r="O17" s="419">
        <v>1</v>
      </c>
      <c r="P17" s="419">
        <v>4</v>
      </c>
      <c r="Q17" s="419">
        <f t="shared" si="1"/>
        <v>19450000</v>
      </c>
      <c r="R17" s="419">
        <f t="shared" si="2"/>
        <v>1</v>
      </c>
      <c r="S17" s="419">
        <v>4</v>
      </c>
      <c r="T17" s="419">
        <f t="shared" si="3"/>
        <v>22441000</v>
      </c>
      <c r="U17" s="419">
        <f t="shared" si="4"/>
        <v>231276000</v>
      </c>
    </row>
    <row r="18" spans="1:24" s="9" customFormat="1" x14ac:dyDescent="0.25">
      <c r="A18" s="8"/>
      <c r="B18" s="8" t="s">
        <v>148</v>
      </c>
      <c r="C18" s="6">
        <f t="shared" ref="C18:J18" si="5">AVERAGE(C7:C17)</f>
        <v>4204545.4545454541</v>
      </c>
      <c r="D18" s="6">
        <f t="shared" si="5"/>
        <v>418181.81818181818</v>
      </c>
      <c r="E18" s="6">
        <f t="shared" si="5"/>
        <v>894545.45454545459</v>
      </c>
      <c r="F18" s="6">
        <f t="shared" si="5"/>
        <v>150000</v>
      </c>
      <c r="G18" s="6">
        <f t="shared" si="5"/>
        <v>2717545.4545454546</v>
      </c>
      <c r="H18" s="6">
        <f t="shared" si="5"/>
        <v>1498181.8181818181</v>
      </c>
      <c r="I18" s="6">
        <f t="shared" si="5"/>
        <v>712727.27272727271</v>
      </c>
      <c r="J18" s="6">
        <f t="shared" si="5"/>
        <v>712727.27272727271</v>
      </c>
      <c r="K18" s="5"/>
      <c r="L18" s="5">
        <v>1</v>
      </c>
      <c r="M18" s="5">
        <v>13</v>
      </c>
      <c r="N18" s="5">
        <f t="shared" si="0"/>
        <v>19088181.81818182</v>
      </c>
      <c r="O18" s="5">
        <v>1</v>
      </c>
      <c r="P18" s="5">
        <v>4</v>
      </c>
      <c r="Q18" s="5">
        <f t="shared" si="1"/>
        <v>11266363.636363635</v>
      </c>
      <c r="R18" s="5">
        <v>1</v>
      </c>
      <c r="S18" s="5">
        <v>4</v>
      </c>
      <c r="T18" s="5">
        <f t="shared" si="3"/>
        <v>15524454.545454543</v>
      </c>
      <c r="U18" s="5"/>
      <c r="V18" s="420">
        <f>AVERAGE(Q18,T18)</f>
        <v>13395409.09090909</v>
      </c>
      <c r="W18" s="421"/>
    </row>
    <row r="19" spans="1:24" s="9" customFormat="1" x14ac:dyDescent="0.25">
      <c r="A19" s="8"/>
      <c r="B19" s="8" t="s">
        <v>99</v>
      </c>
      <c r="C19" s="7"/>
      <c r="D19" s="7"/>
      <c r="E19" s="7"/>
      <c r="F19" s="7"/>
      <c r="G19" s="7"/>
      <c r="H19" s="7"/>
      <c r="I19" s="7"/>
      <c r="J19" s="7"/>
      <c r="K19" s="5">
        <f t="shared" ref="K19:U19" si="6">SUM(K7:K17)</f>
        <v>50</v>
      </c>
      <c r="L19" s="5">
        <f t="shared" si="6"/>
        <v>86</v>
      </c>
      <c r="M19" s="5">
        <f t="shared" si="6"/>
        <v>143</v>
      </c>
      <c r="N19" s="5">
        <f t="shared" si="6"/>
        <v>1621758000</v>
      </c>
      <c r="O19" s="5">
        <f t="shared" si="6"/>
        <v>14</v>
      </c>
      <c r="P19" s="5">
        <f t="shared" si="6"/>
        <v>44</v>
      </c>
      <c r="Q19" s="5">
        <f t="shared" si="6"/>
        <v>151064000</v>
      </c>
      <c r="R19" s="5">
        <f t="shared" si="6"/>
        <v>14</v>
      </c>
      <c r="S19" s="5">
        <f t="shared" si="6"/>
        <v>44</v>
      </c>
      <c r="T19" s="5">
        <f t="shared" si="6"/>
        <v>211763000</v>
      </c>
      <c r="U19" s="5">
        <f t="shared" si="6"/>
        <v>1984585000</v>
      </c>
      <c r="V19" s="420"/>
      <c r="W19" s="421"/>
    </row>
    <row r="20" spans="1:24" s="479" customFormat="1" x14ac:dyDescent="0.25">
      <c r="A20" s="505" t="s">
        <v>126</v>
      </c>
      <c r="B20" s="506" t="s">
        <v>125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478"/>
      <c r="P20" s="15"/>
      <c r="Q20" s="15"/>
      <c r="R20" s="478"/>
      <c r="S20" s="15"/>
      <c r="T20" s="15"/>
      <c r="U20" s="15"/>
      <c r="V20" s="2"/>
      <c r="X20" s="476"/>
    </row>
    <row r="21" spans="1:24" s="479" customFormat="1" x14ac:dyDescent="0.25">
      <c r="A21" s="480">
        <v>1</v>
      </c>
      <c r="B21" s="481" t="s">
        <v>124</v>
      </c>
      <c r="C21" s="15">
        <v>3808000</v>
      </c>
      <c r="D21" s="15">
        <v>370000</v>
      </c>
      <c r="E21" s="15">
        <f>426000+464000</f>
        <v>890000</v>
      </c>
      <c r="F21" s="15">
        <v>150000</v>
      </c>
      <c r="G21" s="15">
        <v>1518000</v>
      </c>
      <c r="H21" s="15">
        <v>879000</v>
      </c>
      <c r="I21" s="15">
        <v>510000</v>
      </c>
      <c r="J21" s="15">
        <v>510000</v>
      </c>
      <c r="K21" s="15">
        <f>'[1]risk-2'!W38</f>
        <v>10</v>
      </c>
      <c r="L21" s="478">
        <f>K21*1.5</f>
        <v>15</v>
      </c>
      <c r="M21" s="15">
        <v>13</v>
      </c>
      <c r="N21" s="15">
        <f t="shared" ref="N21:N31" si="7">(L21*(C21+E21))+(L21*M21*D21)+((L21*(M21-1)*I21))</f>
        <v>234420000</v>
      </c>
      <c r="O21" s="478">
        <f>K21/4</f>
        <v>2.5</v>
      </c>
      <c r="P21" s="15">
        <v>4</v>
      </c>
      <c r="Q21" s="15">
        <f t="shared" ref="Q21:Q32" si="8">(O21*(C21+E21))+(O21*P21*D21)+((O21*(P21-1)*H21))</f>
        <v>22037500</v>
      </c>
      <c r="R21" s="478">
        <f>O21</f>
        <v>2.5</v>
      </c>
      <c r="S21" s="15">
        <v>4</v>
      </c>
      <c r="T21" s="15">
        <f t="shared" ref="T21:T32" si="9">(R21*(C21+E21))+(R21*S21*(D21+F21))+((R21*(S21-1)*G21))</f>
        <v>28330000</v>
      </c>
      <c r="U21" s="15">
        <f t="shared" ref="U21:U31" si="10">SUM(N21,Q21,T21)</f>
        <v>284787500</v>
      </c>
      <c r="V21" s="2"/>
      <c r="X21" s="476">
        <f t="shared" ref="X21:X31" si="11">(13*D21)+(2*E21)</f>
        <v>6590000</v>
      </c>
    </row>
    <row r="22" spans="1:24" s="479" customFormat="1" x14ac:dyDescent="0.25">
      <c r="A22" s="480">
        <v>2</v>
      </c>
      <c r="B22" s="481" t="s">
        <v>123</v>
      </c>
      <c r="C22" s="15">
        <v>3016000</v>
      </c>
      <c r="D22" s="15">
        <v>370000</v>
      </c>
      <c r="E22" s="15">
        <f>426000+188000</f>
        <v>614000</v>
      </c>
      <c r="F22" s="15">
        <v>150000</v>
      </c>
      <c r="G22" s="15">
        <v>1500000</v>
      </c>
      <c r="H22" s="15">
        <v>1085000</v>
      </c>
      <c r="I22" s="15">
        <v>450000</v>
      </c>
      <c r="J22" s="15">
        <v>450000</v>
      </c>
      <c r="K22" s="15">
        <f>'[1]risk-2'!W52</f>
        <v>1</v>
      </c>
      <c r="L22" s="478">
        <f t="shared" ref="L22:L30" si="12">K22*1.5</f>
        <v>1.5</v>
      </c>
      <c r="M22" s="15">
        <v>13</v>
      </c>
      <c r="N22" s="15">
        <f t="shared" si="7"/>
        <v>20760000</v>
      </c>
      <c r="O22" s="478">
        <f t="shared" ref="O22:O31" si="13">K22/4</f>
        <v>0.25</v>
      </c>
      <c r="P22" s="15">
        <v>4</v>
      </c>
      <c r="Q22" s="15">
        <f t="shared" si="8"/>
        <v>2091250</v>
      </c>
      <c r="R22" s="478">
        <f t="shared" ref="R22:R31" si="14">O22</f>
        <v>0.25</v>
      </c>
      <c r="S22" s="15">
        <v>4</v>
      </c>
      <c r="T22" s="15">
        <f t="shared" si="9"/>
        <v>2552500</v>
      </c>
      <c r="U22" s="15">
        <f t="shared" si="10"/>
        <v>25403750</v>
      </c>
      <c r="V22" s="2"/>
      <c r="X22" s="476">
        <f t="shared" si="11"/>
        <v>6038000</v>
      </c>
    </row>
    <row r="23" spans="1:24" s="479" customFormat="1" x14ac:dyDescent="0.25">
      <c r="A23" s="480">
        <v>3</v>
      </c>
      <c r="B23" s="481" t="s">
        <v>122</v>
      </c>
      <c r="C23" s="15">
        <v>1583000</v>
      </c>
      <c r="D23" s="15">
        <v>380000</v>
      </c>
      <c r="E23" s="15">
        <f>426000+334000</f>
        <v>760000</v>
      </c>
      <c r="F23" s="15">
        <v>150000</v>
      </c>
      <c r="G23" s="15">
        <v>1625000</v>
      </c>
      <c r="H23" s="15">
        <v>875000</v>
      </c>
      <c r="I23" s="15">
        <v>400000</v>
      </c>
      <c r="J23" s="15">
        <v>400000</v>
      </c>
      <c r="K23" s="15">
        <f>'[1]risk-2'!W69</f>
        <v>10</v>
      </c>
      <c r="L23" s="478">
        <f t="shared" si="12"/>
        <v>15</v>
      </c>
      <c r="M23" s="15">
        <v>13</v>
      </c>
      <c r="N23" s="15">
        <f t="shared" si="7"/>
        <v>181245000</v>
      </c>
      <c r="O23" s="478">
        <f t="shared" si="13"/>
        <v>2.5</v>
      </c>
      <c r="P23" s="15">
        <v>4</v>
      </c>
      <c r="Q23" s="15">
        <f t="shared" si="8"/>
        <v>16220000</v>
      </c>
      <c r="R23" s="478">
        <f t="shared" si="14"/>
        <v>2.5</v>
      </c>
      <c r="S23" s="15">
        <v>4</v>
      </c>
      <c r="T23" s="15">
        <f t="shared" si="9"/>
        <v>23345000</v>
      </c>
      <c r="U23" s="15">
        <f t="shared" si="10"/>
        <v>220810000</v>
      </c>
      <c r="V23" s="2"/>
      <c r="X23" s="476">
        <f t="shared" si="11"/>
        <v>6460000</v>
      </c>
    </row>
    <row r="24" spans="1:24" s="479" customFormat="1" x14ac:dyDescent="0.25">
      <c r="A24" s="480">
        <v>4</v>
      </c>
      <c r="B24" s="481" t="s">
        <v>121</v>
      </c>
      <c r="C24" s="15">
        <v>0</v>
      </c>
      <c r="D24" s="15">
        <v>210000</v>
      </c>
      <c r="E24" s="15">
        <v>150000</v>
      </c>
      <c r="F24" s="15">
        <v>75000</v>
      </c>
      <c r="G24" s="15">
        <v>0</v>
      </c>
      <c r="H24" s="15">
        <v>0</v>
      </c>
      <c r="I24" s="15">
        <v>0</v>
      </c>
      <c r="J24" s="15">
        <v>0</v>
      </c>
      <c r="K24" s="15">
        <f>'[1]risk-2'!W77</f>
        <v>0</v>
      </c>
      <c r="L24" s="478">
        <f t="shared" si="12"/>
        <v>0</v>
      </c>
      <c r="M24" s="15">
        <v>13</v>
      </c>
      <c r="N24" s="15">
        <f t="shared" si="7"/>
        <v>0</v>
      </c>
      <c r="O24" s="478">
        <f t="shared" si="13"/>
        <v>0</v>
      </c>
      <c r="P24" s="15">
        <v>4</v>
      </c>
      <c r="Q24" s="15">
        <f t="shared" si="8"/>
        <v>0</v>
      </c>
      <c r="R24" s="478">
        <f t="shared" si="14"/>
        <v>0</v>
      </c>
      <c r="S24" s="15">
        <v>4</v>
      </c>
      <c r="T24" s="15">
        <f t="shared" si="9"/>
        <v>0</v>
      </c>
      <c r="U24" s="15">
        <f t="shared" si="10"/>
        <v>0</v>
      </c>
      <c r="V24" s="2"/>
      <c r="X24" s="476">
        <f>(13*D24)+(13*E24)</f>
        <v>4680000</v>
      </c>
    </row>
    <row r="25" spans="1:24" s="479" customFormat="1" x14ac:dyDescent="0.25">
      <c r="A25" s="480">
        <v>5</v>
      </c>
      <c r="B25" s="481" t="s">
        <v>120</v>
      </c>
      <c r="C25" s="15">
        <v>0</v>
      </c>
      <c r="D25" s="15">
        <v>430000</v>
      </c>
      <c r="E25" s="15">
        <v>330000</v>
      </c>
      <c r="F25" s="15">
        <v>150000</v>
      </c>
      <c r="G25" s="15">
        <v>1760000</v>
      </c>
      <c r="H25" s="15">
        <v>800000</v>
      </c>
      <c r="I25" s="15">
        <v>560000</v>
      </c>
      <c r="J25" s="15">
        <v>560000</v>
      </c>
      <c r="K25" s="15">
        <f>'[1]risk-2'!W105</f>
        <v>3</v>
      </c>
      <c r="L25" s="478">
        <f t="shared" si="12"/>
        <v>4.5</v>
      </c>
      <c r="M25" s="15">
        <v>13</v>
      </c>
      <c r="N25" s="15">
        <f t="shared" si="7"/>
        <v>56880000</v>
      </c>
      <c r="O25" s="478">
        <f t="shared" si="13"/>
        <v>0.75</v>
      </c>
      <c r="P25" s="15">
        <v>4</v>
      </c>
      <c r="Q25" s="15">
        <f t="shared" si="8"/>
        <v>3337500</v>
      </c>
      <c r="R25" s="478">
        <f t="shared" si="14"/>
        <v>0.75</v>
      </c>
      <c r="S25" s="15">
        <v>4</v>
      </c>
      <c r="T25" s="15">
        <f t="shared" si="9"/>
        <v>5947500</v>
      </c>
      <c r="U25" s="15">
        <f t="shared" si="10"/>
        <v>66165000</v>
      </c>
      <c r="V25" s="2"/>
      <c r="X25" s="476">
        <f t="shared" si="11"/>
        <v>6250000</v>
      </c>
    </row>
    <row r="26" spans="1:24" s="479" customFormat="1" x14ac:dyDescent="0.25">
      <c r="A26" s="480">
        <v>6</v>
      </c>
      <c r="B26" s="481" t="s">
        <v>119</v>
      </c>
      <c r="C26" s="15">
        <v>3262000</v>
      </c>
      <c r="D26" s="15">
        <v>480000</v>
      </c>
      <c r="E26" s="15">
        <f>426000+316000</f>
        <v>742000</v>
      </c>
      <c r="F26" s="15">
        <v>150000</v>
      </c>
      <c r="G26" s="15">
        <v>1810000</v>
      </c>
      <c r="H26" s="15">
        <v>990000</v>
      </c>
      <c r="I26" s="15">
        <v>910000</v>
      </c>
      <c r="J26" s="15">
        <v>910000</v>
      </c>
      <c r="K26" s="15">
        <f>'[1]risk-2'!W116</f>
        <v>5</v>
      </c>
      <c r="L26" s="478">
        <f t="shared" si="12"/>
        <v>7.5</v>
      </c>
      <c r="M26" s="15">
        <v>13</v>
      </c>
      <c r="N26" s="15">
        <f t="shared" si="7"/>
        <v>158730000</v>
      </c>
      <c r="O26" s="478">
        <f t="shared" si="13"/>
        <v>1.25</v>
      </c>
      <c r="P26" s="15">
        <v>4</v>
      </c>
      <c r="Q26" s="15">
        <f t="shared" si="8"/>
        <v>11117500</v>
      </c>
      <c r="R26" s="478">
        <f t="shared" si="14"/>
        <v>1.25</v>
      </c>
      <c r="S26" s="15">
        <v>4</v>
      </c>
      <c r="T26" s="15">
        <f t="shared" si="9"/>
        <v>14942500</v>
      </c>
      <c r="U26" s="15">
        <f t="shared" si="10"/>
        <v>184790000</v>
      </c>
      <c r="V26" s="2"/>
      <c r="X26" s="476">
        <f t="shared" si="11"/>
        <v>7724000</v>
      </c>
    </row>
    <row r="27" spans="1:24" s="479" customFormat="1" x14ac:dyDescent="0.25">
      <c r="A27" s="480">
        <v>7</v>
      </c>
      <c r="B27" s="481" t="s">
        <v>118</v>
      </c>
      <c r="C27" s="15">
        <v>3230000</v>
      </c>
      <c r="D27" s="15">
        <v>440000</v>
      </c>
      <c r="E27" s="15">
        <f>426000+426000</f>
        <v>852000</v>
      </c>
      <c r="F27" s="15">
        <v>150000</v>
      </c>
      <c r="G27" s="15">
        <v>1994000</v>
      </c>
      <c r="H27" s="15">
        <v>1000000</v>
      </c>
      <c r="I27" s="15">
        <v>580000</v>
      </c>
      <c r="J27" s="15">
        <v>580000</v>
      </c>
      <c r="K27" s="15">
        <f>'[1]risk-2'!W128</f>
        <v>2</v>
      </c>
      <c r="L27" s="478">
        <f t="shared" si="12"/>
        <v>3</v>
      </c>
      <c r="M27" s="15">
        <v>13</v>
      </c>
      <c r="N27" s="15">
        <f t="shared" si="7"/>
        <v>50286000</v>
      </c>
      <c r="O27" s="478">
        <f t="shared" si="13"/>
        <v>0.5</v>
      </c>
      <c r="P27" s="15">
        <v>4</v>
      </c>
      <c r="Q27" s="15">
        <f t="shared" si="8"/>
        <v>4421000</v>
      </c>
      <c r="R27" s="478">
        <f t="shared" si="14"/>
        <v>0.5</v>
      </c>
      <c r="S27" s="15">
        <v>4</v>
      </c>
      <c r="T27" s="15">
        <f t="shared" si="9"/>
        <v>6212000</v>
      </c>
      <c r="U27" s="15">
        <f t="shared" si="10"/>
        <v>60919000</v>
      </c>
      <c r="V27" s="2"/>
      <c r="X27" s="476">
        <f t="shared" si="11"/>
        <v>7424000</v>
      </c>
    </row>
    <row r="28" spans="1:24" s="479" customFormat="1" x14ac:dyDescent="0.25">
      <c r="A28" s="480">
        <v>8</v>
      </c>
      <c r="B28" s="481" t="s">
        <v>117</v>
      </c>
      <c r="C28" s="15">
        <v>2781000</v>
      </c>
      <c r="D28" s="15">
        <v>380000</v>
      </c>
      <c r="E28" s="15">
        <f>426000+262000</f>
        <v>688000</v>
      </c>
      <c r="F28" s="15">
        <v>150000</v>
      </c>
      <c r="G28" s="15">
        <v>1538000</v>
      </c>
      <c r="H28" s="15">
        <v>1125000</v>
      </c>
      <c r="I28" s="15">
        <v>538000</v>
      </c>
      <c r="J28" s="15">
        <v>538000</v>
      </c>
      <c r="K28" s="15">
        <f>'[1]risk-2'!W144</f>
        <v>1</v>
      </c>
      <c r="L28" s="478">
        <f t="shared" si="12"/>
        <v>1.5</v>
      </c>
      <c r="M28" s="15">
        <v>13</v>
      </c>
      <c r="N28" s="15">
        <f t="shared" si="7"/>
        <v>22297500</v>
      </c>
      <c r="O28" s="478">
        <f t="shared" si="13"/>
        <v>0.25</v>
      </c>
      <c r="P28" s="15">
        <v>4</v>
      </c>
      <c r="Q28" s="15">
        <f t="shared" si="8"/>
        <v>2091000</v>
      </c>
      <c r="R28" s="478">
        <f t="shared" si="14"/>
        <v>0.25</v>
      </c>
      <c r="S28" s="15">
        <v>4</v>
      </c>
      <c r="T28" s="15">
        <f t="shared" si="9"/>
        <v>2550750</v>
      </c>
      <c r="U28" s="15">
        <f t="shared" si="10"/>
        <v>26939250</v>
      </c>
      <c r="V28" s="2"/>
      <c r="X28" s="476">
        <f t="shared" si="11"/>
        <v>6316000</v>
      </c>
    </row>
    <row r="29" spans="1:24" s="479" customFormat="1" x14ac:dyDescent="0.25">
      <c r="A29" s="480">
        <v>9</v>
      </c>
      <c r="B29" s="481" t="s">
        <v>116</v>
      </c>
      <c r="C29" s="15">
        <v>5102000</v>
      </c>
      <c r="D29" s="15">
        <v>370000</v>
      </c>
      <c r="E29" s="15">
        <f>426000+276000</f>
        <v>702000</v>
      </c>
      <c r="F29" s="15">
        <v>150000</v>
      </c>
      <c r="G29" s="15">
        <v>1950000</v>
      </c>
      <c r="H29" s="15">
        <v>863000</v>
      </c>
      <c r="I29" s="15">
        <v>550000</v>
      </c>
      <c r="J29" s="15">
        <v>550000</v>
      </c>
      <c r="K29" s="15">
        <f>'[1]risk-2'!W158</f>
        <v>5</v>
      </c>
      <c r="L29" s="478">
        <f t="shared" si="12"/>
        <v>7.5</v>
      </c>
      <c r="M29" s="15">
        <v>13</v>
      </c>
      <c r="N29" s="15">
        <f t="shared" si="7"/>
        <v>129105000</v>
      </c>
      <c r="O29" s="478">
        <f t="shared" si="13"/>
        <v>1.25</v>
      </c>
      <c r="P29" s="15">
        <v>4</v>
      </c>
      <c r="Q29" s="15">
        <f t="shared" si="8"/>
        <v>12341250</v>
      </c>
      <c r="R29" s="478">
        <f t="shared" si="14"/>
        <v>1.25</v>
      </c>
      <c r="S29" s="15">
        <v>4</v>
      </c>
      <c r="T29" s="15">
        <f t="shared" si="9"/>
        <v>17167500</v>
      </c>
      <c r="U29" s="15">
        <f t="shared" si="10"/>
        <v>158613750</v>
      </c>
      <c r="V29" s="2"/>
      <c r="X29" s="476">
        <f t="shared" si="11"/>
        <v>6214000</v>
      </c>
    </row>
    <row r="30" spans="1:24" s="479" customFormat="1" x14ac:dyDescent="0.25">
      <c r="A30" s="480">
        <v>10</v>
      </c>
      <c r="B30" s="481" t="s">
        <v>115</v>
      </c>
      <c r="C30" s="15">
        <v>3829000</v>
      </c>
      <c r="D30" s="15">
        <v>430000</v>
      </c>
      <c r="E30" s="15">
        <f>426000+290000</f>
        <v>716000</v>
      </c>
      <c r="F30" s="15">
        <v>150000</v>
      </c>
      <c r="G30" s="15">
        <v>1550000</v>
      </c>
      <c r="H30" s="15">
        <v>847000</v>
      </c>
      <c r="I30" s="15">
        <v>580000</v>
      </c>
      <c r="J30" s="15">
        <v>580000</v>
      </c>
      <c r="K30" s="15">
        <f>'[1]risk-2'!W184</f>
        <v>6</v>
      </c>
      <c r="L30" s="478">
        <f t="shared" si="12"/>
        <v>9</v>
      </c>
      <c r="M30" s="15">
        <v>13</v>
      </c>
      <c r="N30" s="15">
        <f t="shared" si="7"/>
        <v>153855000</v>
      </c>
      <c r="O30" s="478">
        <f t="shared" si="13"/>
        <v>1.5</v>
      </c>
      <c r="P30" s="15">
        <v>4</v>
      </c>
      <c r="Q30" s="15">
        <f t="shared" si="8"/>
        <v>13209000</v>
      </c>
      <c r="R30" s="478">
        <f t="shared" si="14"/>
        <v>1.5</v>
      </c>
      <c r="S30" s="15">
        <v>4</v>
      </c>
      <c r="T30" s="15">
        <f t="shared" si="9"/>
        <v>17272500</v>
      </c>
      <c r="U30" s="15">
        <f t="shared" si="10"/>
        <v>184336500</v>
      </c>
      <c r="V30" s="2"/>
      <c r="X30" s="476">
        <f t="shared" si="11"/>
        <v>7022000</v>
      </c>
    </row>
    <row r="31" spans="1:24" s="479" customFormat="1" x14ac:dyDescent="0.25">
      <c r="A31" s="480">
        <v>11</v>
      </c>
      <c r="B31" s="481" t="s">
        <v>114</v>
      </c>
      <c r="C31" s="15">
        <v>6664000</v>
      </c>
      <c r="D31" s="15">
        <v>430000</v>
      </c>
      <c r="E31" s="15">
        <f>426000+376000</f>
        <v>802000</v>
      </c>
      <c r="F31" s="15">
        <v>150000</v>
      </c>
      <c r="G31" s="15">
        <v>1520000</v>
      </c>
      <c r="H31" s="15">
        <v>750000</v>
      </c>
      <c r="I31" s="15">
        <v>480000</v>
      </c>
      <c r="J31" s="15">
        <v>480000</v>
      </c>
      <c r="K31" s="15">
        <f>'[1]risk-2'!W195</f>
        <v>6</v>
      </c>
      <c r="L31" s="478">
        <f>K31*1.5</f>
        <v>9</v>
      </c>
      <c r="M31" s="15">
        <v>13</v>
      </c>
      <c r="N31" s="15">
        <f t="shared" si="7"/>
        <v>169344000</v>
      </c>
      <c r="O31" s="478">
        <f t="shared" si="13"/>
        <v>1.5</v>
      </c>
      <c r="P31" s="15">
        <v>4</v>
      </c>
      <c r="Q31" s="15">
        <f t="shared" si="8"/>
        <v>17154000</v>
      </c>
      <c r="R31" s="478">
        <f t="shared" si="14"/>
        <v>1.5</v>
      </c>
      <c r="S31" s="15">
        <v>4</v>
      </c>
      <c r="T31" s="15">
        <f t="shared" si="9"/>
        <v>21519000</v>
      </c>
      <c r="U31" s="15">
        <f t="shared" si="10"/>
        <v>208017000</v>
      </c>
      <c r="V31" s="2"/>
      <c r="X31" s="476">
        <f t="shared" si="11"/>
        <v>7194000</v>
      </c>
    </row>
    <row r="32" spans="1:24" s="487" customFormat="1" x14ac:dyDescent="0.25">
      <c r="A32" s="482"/>
      <c r="B32" s="482" t="s">
        <v>148</v>
      </c>
      <c r="C32" s="483">
        <f>AVERAGE(C21:C31)</f>
        <v>3025000</v>
      </c>
      <c r="D32" s="483">
        <f t="shared" ref="D32:J32" si="15">AVERAGE(D21:D31)</f>
        <v>390000</v>
      </c>
      <c r="E32" s="483">
        <f t="shared" si="15"/>
        <v>658727.27272727271</v>
      </c>
      <c r="F32" s="483">
        <f t="shared" si="15"/>
        <v>143181.81818181818</v>
      </c>
      <c r="G32" s="483">
        <f t="shared" si="15"/>
        <v>1524090.9090909092</v>
      </c>
      <c r="H32" s="483">
        <f t="shared" si="15"/>
        <v>837636.36363636365</v>
      </c>
      <c r="I32" s="483">
        <f t="shared" si="15"/>
        <v>505272.72727272729</v>
      </c>
      <c r="J32" s="483">
        <f t="shared" si="15"/>
        <v>505272.72727272729</v>
      </c>
      <c r="K32" s="484"/>
      <c r="L32" s="483">
        <v>1</v>
      </c>
      <c r="M32" s="483">
        <v>13</v>
      </c>
      <c r="N32" s="485">
        <f>(L32*(C32+E32))+(L32*M32*D32)+((L32*(M32-1)*I32))</f>
        <v>14817000</v>
      </c>
      <c r="O32" s="486">
        <v>1</v>
      </c>
      <c r="P32" s="483">
        <v>4</v>
      </c>
      <c r="Q32" s="485">
        <f t="shared" si="8"/>
        <v>7756636.3636363633</v>
      </c>
      <c r="R32" s="486">
        <v>1</v>
      </c>
      <c r="S32" s="483">
        <v>4</v>
      </c>
      <c r="T32" s="485">
        <f t="shared" si="9"/>
        <v>10388727.272727273</v>
      </c>
      <c r="U32" s="484"/>
      <c r="V32" s="10">
        <f>(L33*N32)+(O33*Q32)+(R33*T32)</f>
        <v>1311330204.5454545</v>
      </c>
      <c r="X32" s="477">
        <f>AVERAGE(X21:X31)</f>
        <v>6537454.5454545459</v>
      </c>
    </row>
    <row r="33" spans="1:24" s="487" customFormat="1" x14ac:dyDescent="0.25">
      <c r="A33" s="482"/>
      <c r="B33" s="482" t="s">
        <v>99</v>
      </c>
      <c r="C33" s="484"/>
      <c r="D33" s="484"/>
      <c r="E33" s="484"/>
      <c r="F33" s="484"/>
      <c r="G33" s="484"/>
      <c r="H33" s="484"/>
      <c r="I33" s="484"/>
      <c r="J33" s="484"/>
      <c r="K33" s="483">
        <f>SUM(K21:K31)</f>
        <v>49</v>
      </c>
      <c r="L33" s="483">
        <f>SUM(L21:L31)</f>
        <v>73.5</v>
      </c>
      <c r="M33" s="483">
        <f t="shared" ref="M33:U33" si="16">SUM(M21:M31)</f>
        <v>143</v>
      </c>
      <c r="N33" s="483">
        <f t="shared" si="16"/>
        <v>1176922500</v>
      </c>
      <c r="O33" s="486">
        <f t="shared" si="16"/>
        <v>12.25</v>
      </c>
      <c r="P33" s="483">
        <f t="shared" si="16"/>
        <v>44</v>
      </c>
      <c r="Q33" s="483">
        <f t="shared" si="16"/>
        <v>104020000</v>
      </c>
      <c r="R33" s="486">
        <f t="shared" si="16"/>
        <v>12.25</v>
      </c>
      <c r="S33" s="483">
        <f t="shared" si="16"/>
        <v>44</v>
      </c>
      <c r="T33" s="483">
        <f t="shared" si="16"/>
        <v>139839250</v>
      </c>
      <c r="U33" s="485">
        <f t="shared" si="16"/>
        <v>1420781750</v>
      </c>
      <c r="V33" s="10">
        <f>[1]POK!J122</f>
        <v>1556567582.0000002</v>
      </c>
      <c r="X33" s="477"/>
    </row>
    <row r="34" spans="1:24" s="479" customFormat="1" x14ac:dyDescent="0.25">
      <c r="A34" s="505" t="s">
        <v>113</v>
      </c>
      <c r="B34" s="50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78"/>
      <c r="P34" s="15"/>
      <c r="Q34" s="15"/>
      <c r="R34" s="478"/>
      <c r="S34" s="15"/>
      <c r="T34" s="15"/>
      <c r="U34" s="15"/>
      <c r="V34" s="2"/>
      <c r="X34" s="476"/>
    </row>
    <row r="35" spans="1:24" s="479" customFormat="1" x14ac:dyDescent="0.25">
      <c r="A35" s="480">
        <v>1</v>
      </c>
      <c r="B35" s="481" t="s">
        <v>112</v>
      </c>
      <c r="C35" s="15">
        <v>4492000</v>
      </c>
      <c r="D35" s="15">
        <v>360000</v>
      </c>
      <c r="E35" s="15">
        <f>426000+246000</f>
        <v>672000</v>
      </c>
      <c r="F35" s="15">
        <v>150000</v>
      </c>
      <c r="G35" s="15">
        <v>1625000</v>
      </c>
      <c r="H35" s="15">
        <v>1063000</v>
      </c>
      <c r="I35" s="15">
        <v>546000</v>
      </c>
      <c r="J35" s="15">
        <v>546000</v>
      </c>
      <c r="K35" s="15">
        <f>'[1]risk-3'!W31</f>
        <v>7</v>
      </c>
      <c r="L35" s="478">
        <f t="shared" ref="L35:L45" si="17">K35*1.5</f>
        <v>10.5</v>
      </c>
      <c r="M35" s="15">
        <v>13</v>
      </c>
      <c r="N35" s="15">
        <f t="shared" ref="N35:N46" si="18">(L35*(C35+E35))+(L35*M35*D35)+((L35*(M35-1)*I35))</f>
        <v>172158000</v>
      </c>
      <c r="O35" s="478">
        <f t="shared" ref="O35:O45" si="19">K35/4</f>
        <v>1.75</v>
      </c>
      <c r="P35" s="15">
        <v>4</v>
      </c>
      <c r="Q35" s="15">
        <f t="shared" ref="Q35:Q46" si="20">(O35*(C35+E35))+(O35*P35*D35)+((O35*(P35-1)*H35))</f>
        <v>17137750</v>
      </c>
      <c r="R35" s="478">
        <f>O35</f>
        <v>1.75</v>
      </c>
      <c r="S35" s="15">
        <v>4</v>
      </c>
      <c r="T35" s="15">
        <f t="shared" ref="T35:T46" si="21">(R35*(C35+E35))+(R35*S35*(D35+F35))+((R35*(S35-1)*G35))</f>
        <v>21138250</v>
      </c>
      <c r="U35" s="15">
        <f t="shared" ref="U35:U45" si="22">SUM(N35,Q35,T35)</f>
        <v>210434000</v>
      </c>
      <c r="V35" s="2"/>
      <c r="X35" s="476">
        <f t="shared" ref="X35:X45" si="23">(13*D35)+(2*E35)</f>
        <v>6024000</v>
      </c>
    </row>
    <row r="36" spans="1:24" s="479" customFormat="1" x14ac:dyDescent="0.25">
      <c r="A36" s="480">
        <v>2</v>
      </c>
      <c r="B36" s="481" t="s">
        <v>111</v>
      </c>
      <c r="C36" s="15">
        <v>2460000</v>
      </c>
      <c r="D36" s="15">
        <v>370000</v>
      </c>
      <c r="E36" s="15">
        <f>426000+294000</f>
        <v>720000</v>
      </c>
      <c r="F36" s="15">
        <v>150000</v>
      </c>
      <c r="G36" s="15">
        <v>1500000</v>
      </c>
      <c r="H36" s="15">
        <v>925000</v>
      </c>
      <c r="I36" s="15">
        <v>500000</v>
      </c>
      <c r="J36" s="15">
        <v>500000</v>
      </c>
      <c r="K36" s="15">
        <f>'[1]risk-3'!W44</f>
        <v>2</v>
      </c>
      <c r="L36" s="478">
        <f t="shared" si="17"/>
        <v>3</v>
      </c>
      <c r="M36" s="15">
        <v>13</v>
      </c>
      <c r="N36" s="15">
        <f t="shared" si="18"/>
        <v>41970000</v>
      </c>
      <c r="O36" s="478">
        <f t="shared" si="19"/>
        <v>0.5</v>
      </c>
      <c r="P36" s="15">
        <v>4</v>
      </c>
      <c r="Q36" s="15">
        <f t="shared" si="20"/>
        <v>3717500</v>
      </c>
      <c r="R36" s="478">
        <f t="shared" ref="R36:R45" si="24">O36</f>
        <v>0.5</v>
      </c>
      <c r="S36" s="15">
        <v>4</v>
      </c>
      <c r="T36" s="15">
        <f t="shared" si="21"/>
        <v>4880000</v>
      </c>
      <c r="U36" s="15">
        <f t="shared" si="22"/>
        <v>50567500</v>
      </c>
      <c r="V36" s="2"/>
      <c r="X36" s="476">
        <f t="shared" si="23"/>
        <v>6250000</v>
      </c>
    </row>
    <row r="37" spans="1:24" s="479" customFormat="1" x14ac:dyDescent="0.25">
      <c r="A37" s="480">
        <v>3</v>
      </c>
      <c r="B37" s="481" t="s">
        <v>110</v>
      </c>
      <c r="C37" s="15">
        <v>2621000</v>
      </c>
      <c r="D37" s="15">
        <v>380000</v>
      </c>
      <c r="E37" s="15">
        <f>426000+218000</f>
        <v>644000</v>
      </c>
      <c r="F37" s="15">
        <v>150000</v>
      </c>
      <c r="G37" s="15">
        <v>988000</v>
      </c>
      <c r="H37" s="15">
        <v>900000</v>
      </c>
      <c r="I37" s="15">
        <v>560000</v>
      </c>
      <c r="J37" s="15">
        <v>560000</v>
      </c>
      <c r="K37" s="15">
        <f>'[1]risk-3'!W56</f>
        <v>2</v>
      </c>
      <c r="L37" s="478">
        <f t="shared" si="17"/>
        <v>3</v>
      </c>
      <c r="M37" s="15">
        <v>13</v>
      </c>
      <c r="N37" s="15">
        <f t="shared" si="18"/>
        <v>44775000</v>
      </c>
      <c r="O37" s="478">
        <f t="shared" si="19"/>
        <v>0.5</v>
      </c>
      <c r="P37" s="15">
        <v>4</v>
      </c>
      <c r="Q37" s="15">
        <f t="shared" si="20"/>
        <v>3742500</v>
      </c>
      <c r="R37" s="478">
        <f t="shared" si="24"/>
        <v>0.5</v>
      </c>
      <c r="S37" s="15">
        <v>4</v>
      </c>
      <c r="T37" s="15">
        <f t="shared" si="21"/>
        <v>4174500</v>
      </c>
      <c r="U37" s="15">
        <f t="shared" si="22"/>
        <v>52692000</v>
      </c>
      <c r="V37" s="2"/>
      <c r="X37" s="411">
        <f t="shared" si="23"/>
        <v>6228000</v>
      </c>
    </row>
    <row r="38" spans="1:24" s="479" customFormat="1" x14ac:dyDescent="0.25">
      <c r="A38" s="480">
        <v>4</v>
      </c>
      <c r="B38" s="481" t="s">
        <v>109</v>
      </c>
      <c r="C38" s="15">
        <v>2182000</v>
      </c>
      <c r="D38" s="15">
        <v>370000</v>
      </c>
      <c r="E38" s="15">
        <f>426000+150000</f>
        <v>576000</v>
      </c>
      <c r="F38" s="15">
        <v>150000</v>
      </c>
      <c r="G38" s="15">
        <v>1480000</v>
      </c>
      <c r="H38" s="15">
        <v>949000</v>
      </c>
      <c r="I38" s="15">
        <v>450000</v>
      </c>
      <c r="J38" s="15">
        <v>450000</v>
      </c>
      <c r="K38" s="15">
        <f>'[1]risk-3'!W93</f>
        <v>12</v>
      </c>
      <c r="L38" s="478">
        <f t="shared" si="17"/>
        <v>18</v>
      </c>
      <c r="M38" s="15">
        <v>13</v>
      </c>
      <c r="N38" s="15">
        <f t="shared" si="18"/>
        <v>233424000</v>
      </c>
      <c r="O38" s="478">
        <f t="shared" si="19"/>
        <v>3</v>
      </c>
      <c r="P38" s="15">
        <v>4</v>
      </c>
      <c r="Q38" s="15">
        <f t="shared" si="20"/>
        <v>21255000</v>
      </c>
      <c r="R38" s="478">
        <f t="shared" si="24"/>
        <v>3</v>
      </c>
      <c r="S38" s="15">
        <v>4</v>
      </c>
      <c r="T38" s="15">
        <f t="shared" si="21"/>
        <v>27834000</v>
      </c>
      <c r="U38" s="15">
        <f t="shared" si="22"/>
        <v>282513000</v>
      </c>
      <c r="V38" s="2"/>
      <c r="X38" s="476">
        <f t="shared" si="23"/>
        <v>5962000</v>
      </c>
    </row>
    <row r="39" spans="1:24" s="479" customFormat="1" x14ac:dyDescent="0.25">
      <c r="A39" s="480">
        <v>5</v>
      </c>
      <c r="B39" s="481" t="s">
        <v>108</v>
      </c>
      <c r="C39" s="15">
        <v>0</v>
      </c>
      <c r="D39" s="15">
        <v>370000</v>
      </c>
      <c r="E39" s="15">
        <v>300000</v>
      </c>
      <c r="F39" s="15">
        <v>150000</v>
      </c>
      <c r="G39" s="15">
        <v>1788000</v>
      </c>
      <c r="H39" s="15">
        <v>1000000</v>
      </c>
      <c r="I39" s="15">
        <v>718000</v>
      </c>
      <c r="J39" s="15">
        <v>718000</v>
      </c>
      <c r="K39" s="15">
        <f>'[1]risk-3'!W103</f>
        <v>0</v>
      </c>
      <c r="L39" s="478">
        <f t="shared" si="17"/>
        <v>0</v>
      </c>
      <c r="M39" s="15">
        <v>13</v>
      </c>
      <c r="N39" s="15">
        <f t="shared" si="18"/>
        <v>0</v>
      </c>
      <c r="O39" s="478">
        <f t="shared" si="19"/>
        <v>0</v>
      </c>
      <c r="P39" s="15">
        <v>4</v>
      </c>
      <c r="Q39" s="15">
        <f t="shared" si="20"/>
        <v>0</v>
      </c>
      <c r="R39" s="478">
        <f t="shared" si="24"/>
        <v>0</v>
      </c>
      <c r="S39" s="15">
        <v>4</v>
      </c>
      <c r="T39" s="15">
        <f t="shared" si="21"/>
        <v>0</v>
      </c>
      <c r="U39" s="15">
        <f t="shared" si="22"/>
        <v>0</v>
      </c>
      <c r="V39" s="2"/>
      <c r="X39" s="476">
        <f t="shared" si="23"/>
        <v>5410000</v>
      </c>
    </row>
    <row r="40" spans="1:24" s="479" customFormat="1" x14ac:dyDescent="0.25">
      <c r="A40" s="480">
        <v>6</v>
      </c>
      <c r="B40" s="481" t="s">
        <v>107</v>
      </c>
      <c r="C40" s="15">
        <v>5081000</v>
      </c>
      <c r="D40" s="15">
        <v>430000</v>
      </c>
      <c r="E40" s="15">
        <f>426000+200000</f>
        <v>626000</v>
      </c>
      <c r="F40" s="15">
        <v>150000</v>
      </c>
      <c r="G40" s="15">
        <v>1313000</v>
      </c>
      <c r="H40" s="15">
        <v>938000</v>
      </c>
      <c r="I40" s="15">
        <v>550000</v>
      </c>
      <c r="J40" s="15">
        <v>550000</v>
      </c>
      <c r="K40" s="15">
        <f>'[1]risk-3'!W124</f>
        <v>6</v>
      </c>
      <c r="L40" s="478">
        <f t="shared" si="17"/>
        <v>9</v>
      </c>
      <c r="M40" s="15">
        <v>13</v>
      </c>
      <c r="N40" s="15">
        <f t="shared" si="18"/>
        <v>161073000</v>
      </c>
      <c r="O40" s="478">
        <f t="shared" si="19"/>
        <v>1.5</v>
      </c>
      <c r="P40" s="15">
        <v>4</v>
      </c>
      <c r="Q40" s="15">
        <f t="shared" si="20"/>
        <v>15361500</v>
      </c>
      <c r="R40" s="478">
        <f t="shared" si="24"/>
        <v>1.5</v>
      </c>
      <c r="S40" s="15">
        <v>4</v>
      </c>
      <c r="T40" s="15">
        <f t="shared" si="21"/>
        <v>17949000</v>
      </c>
      <c r="U40" s="15">
        <f t="shared" si="22"/>
        <v>194383500</v>
      </c>
      <c r="V40" s="2"/>
      <c r="X40" s="476">
        <f t="shared" si="23"/>
        <v>6842000</v>
      </c>
    </row>
    <row r="41" spans="1:24" s="479" customFormat="1" x14ac:dyDescent="0.25">
      <c r="A41" s="480">
        <v>7</v>
      </c>
      <c r="B41" s="481" t="s">
        <v>106</v>
      </c>
      <c r="C41" s="15">
        <v>2984000</v>
      </c>
      <c r="D41" s="15">
        <v>360000</v>
      </c>
      <c r="E41" s="15">
        <f>426000+212000</f>
        <v>638000</v>
      </c>
      <c r="F41" s="15">
        <v>150000</v>
      </c>
      <c r="G41" s="15">
        <v>1950000</v>
      </c>
      <c r="H41" s="15">
        <v>938000</v>
      </c>
      <c r="I41" s="15">
        <v>659000</v>
      </c>
      <c r="J41" s="15">
        <v>659000</v>
      </c>
      <c r="K41" s="15">
        <f>'[1]risk-3'!W140</f>
        <v>4</v>
      </c>
      <c r="L41" s="478">
        <f t="shared" si="17"/>
        <v>6</v>
      </c>
      <c r="M41" s="15">
        <v>13</v>
      </c>
      <c r="N41" s="15">
        <f t="shared" si="18"/>
        <v>97260000</v>
      </c>
      <c r="O41" s="478">
        <f t="shared" si="19"/>
        <v>1</v>
      </c>
      <c r="P41" s="15">
        <v>4</v>
      </c>
      <c r="Q41" s="15">
        <f t="shared" si="20"/>
        <v>7876000</v>
      </c>
      <c r="R41" s="478">
        <f t="shared" si="24"/>
        <v>1</v>
      </c>
      <c r="S41" s="15">
        <v>4</v>
      </c>
      <c r="T41" s="15">
        <f t="shared" si="21"/>
        <v>11512000</v>
      </c>
      <c r="U41" s="15">
        <f t="shared" si="22"/>
        <v>116648000</v>
      </c>
      <c r="V41" s="2"/>
      <c r="X41" s="476">
        <f t="shared" si="23"/>
        <v>5956000</v>
      </c>
    </row>
    <row r="42" spans="1:24" s="479" customFormat="1" x14ac:dyDescent="0.25">
      <c r="A42" s="480">
        <v>8</v>
      </c>
      <c r="B42" s="481" t="s">
        <v>105</v>
      </c>
      <c r="C42" s="15">
        <v>3797000</v>
      </c>
      <c r="D42" s="15">
        <v>430000</v>
      </c>
      <c r="E42" s="15">
        <f>426000+200000</f>
        <v>626000</v>
      </c>
      <c r="F42" s="15">
        <v>150000</v>
      </c>
      <c r="G42" s="15">
        <v>2188000</v>
      </c>
      <c r="H42" s="15">
        <v>1188000</v>
      </c>
      <c r="I42" s="15">
        <v>688000</v>
      </c>
      <c r="J42" s="15">
        <v>688000</v>
      </c>
      <c r="K42" s="15">
        <f>'[1]risk-3'!W156</f>
        <v>8</v>
      </c>
      <c r="L42" s="478">
        <f t="shared" si="17"/>
        <v>12</v>
      </c>
      <c r="M42" s="15">
        <v>13</v>
      </c>
      <c r="N42" s="15">
        <f t="shared" si="18"/>
        <v>219228000</v>
      </c>
      <c r="O42" s="478">
        <f t="shared" si="19"/>
        <v>2</v>
      </c>
      <c r="P42" s="15">
        <v>4</v>
      </c>
      <c r="Q42" s="15">
        <f t="shared" si="20"/>
        <v>19414000</v>
      </c>
      <c r="R42" s="478">
        <f t="shared" si="24"/>
        <v>2</v>
      </c>
      <c r="S42" s="15">
        <v>4</v>
      </c>
      <c r="T42" s="15">
        <f t="shared" si="21"/>
        <v>26614000</v>
      </c>
      <c r="U42" s="15">
        <f t="shared" si="22"/>
        <v>265256000</v>
      </c>
      <c r="V42" s="2"/>
      <c r="X42" s="476">
        <f t="shared" si="23"/>
        <v>6842000</v>
      </c>
    </row>
    <row r="43" spans="1:24" s="479" customFormat="1" x14ac:dyDescent="0.25">
      <c r="A43" s="480">
        <v>9</v>
      </c>
      <c r="B43" s="481" t="s">
        <v>104</v>
      </c>
      <c r="C43" s="15">
        <v>5113000</v>
      </c>
      <c r="D43" s="15">
        <v>370000</v>
      </c>
      <c r="E43" s="15">
        <f>426000+188000</f>
        <v>614000</v>
      </c>
      <c r="F43" s="15">
        <v>150000</v>
      </c>
      <c r="G43" s="15">
        <v>1625000</v>
      </c>
      <c r="H43" s="15">
        <v>1125000</v>
      </c>
      <c r="I43" s="15">
        <v>650000</v>
      </c>
      <c r="J43" s="15">
        <v>650000</v>
      </c>
      <c r="K43" s="15">
        <f>'[1]risk-3'!W169</f>
        <v>5</v>
      </c>
      <c r="L43" s="478">
        <f t="shared" si="17"/>
        <v>7.5</v>
      </c>
      <c r="M43" s="15">
        <v>13</v>
      </c>
      <c r="N43" s="15">
        <f t="shared" si="18"/>
        <v>137527500</v>
      </c>
      <c r="O43" s="478">
        <f t="shared" si="19"/>
        <v>1.25</v>
      </c>
      <c r="P43" s="15">
        <v>4</v>
      </c>
      <c r="Q43" s="15">
        <f t="shared" si="20"/>
        <v>13227500</v>
      </c>
      <c r="R43" s="478">
        <f t="shared" si="24"/>
        <v>1.25</v>
      </c>
      <c r="S43" s="15">
        <v>4</v>
      </c>
      <c r="T43" s="15">
        <f t="shared" si="21"/>
        <v>15852500</v>
      </c>
      <c r="U43" s="15">
        <f t="shared" si="22"/>
        <v>166607500</v>
      </c>
      <c r="V43" s="2"/>
      <c r="X43" s="476">
        <f t="shared" si="23"/>
        <v>6038000</v>
      </c>
    </row>
    <row r="44" spans="1:24" s="479" customFormat="1" x14ac:dyDescent="0.25">
      <c r="A44" s="480">
        <v>10</v>
      </c>
      <c r="B44" s="481" t="s">
        <v>103</v>
      </c>
      <c r="C44" s="15">
        <v>4824000</v>
      </c>
      <c r="D44" s="15">
        <v>370000</v>
      </c>
      <c r="E44" s="15">
        <f>426000+400000</f>
        <v>826000</v>
      </c>
      <c r="F44" s="15">
        <v>150000</v>
      </c>
      <c r="G44" s="15">
        <v>1438000</v>
      </c>
      <c r="H44" s="15">
        <v>688000</v>
      </c>
      <c r="I44" s="15">
        <v>479000</v>
      </c>
      <c r="J44" s="15">
        <v>479000</v>
      </c>
      <c r="K44" s="15">
        <f>'[1]risk-3'!W177</f>
        <v>1</v>
      </c>
      <c r="L44" s="478">
        <f t="shared" si="17"/>
        <v>1.5</v>
      </c>
      <c r="M44" s="15">
        <v>13</v>
      </c>
      <c r="N44" s="15">
        <f t="shared" si="18"/>
        <v>24312000</v>
      </c>
      <c r="O44" s="478">
        <f t="shared" si="19"/>
        <v>0.25</v>
      </c>
      <c r="P44" s="15">
        <v>4</v>
      </c>
      <c r="Q44" s="15">
        <f t="shared" si="20"/>
        <v>2298500</v>
      </c>
      <c r="R44" s="478">
        <f t="shared" si="24"/>
        <v>0.25</v>
      </c>
      <c r="S44" s="15">
        <v>4</v>
      </c>
      <c r="T44" s="15">
        <f t="shared" si="21"/>
        <v>3011000</v>
      </c>
      <c r="U44" s="15">
        <f t="shared" si="22"/>
        <v>29621500</v>
      </c>
      <c r="V44" s="2"/>
      <c r="X44" s="476">
        <f t="shared" si="23"/>
        <v>6462000</v>
      </c>
    </row>
    <row r="45" spans="1:24" s="479" customFormat="1" x14ac:dyDescent="0.25">
      <c r="A45" s="480">
        <v>11</v>
      </c>
      <c r="B45" s="481" t="s">
        <v>102</v>
      </c>
      <c r="C45" s="15">
        <v>7081000</v>
      </c>
      <c r="D45" s="15">
        <v>380000</v>
      </c>
      <c r="E45" s="15">
        <f>426000+480000</f>
        <v>906000</v>
      </c>
      <c r="F45" s="15">
        <v>150000</v>
      </c>
      <c r="G45" s="15">
        <v>1288000</v>
      </c>
      <c r="H45" s="15">
        <v>740000</v>
      </c>
      <c r="I45" s="15">
        <v>667000</v>
      </c>
      <c r="J45" s="15">
        <v>667000</v>
      </c>
      <c r="K45" s="15">
        <f>'[1]risk-3'!W190</f>
        <v>4</v>
      </c>
      <c r="L45" s="478">
        <f t="shared" si="17"/>
        <v>6</v>
      </c>
      <c r="M45" s="15">
        <v>13</v>
      </c>
      <c r="N45" s="15">
        <f t="shared" si="18"/>
        <v>125586000</v>
      </c>
      <c r="O45" s="478">
        <f t="shared" si="19"/>
        <v>1</v>
      </c>
      <c r="P45" s="15">
        <v>4</v>
      </c>
      <c r="Q45" s="15">
        <f t="shared" si="20"/>
        <v>11727000</v>
      </c>
      <c r="R45" s="478">
        <f t="shared" si="24"/>
        <v>1</v>
      </c>
      <c r="S45" s="15">
        <v>4</v>
      </c>
      <c r="T45" s="15">
        <f t="shared" si="21"/>
        <v>13971000</v>
      </c>
      <c r="U45" s="15">
        <f t="shared" si="22"/>
        <v>151284000</v>
      </c>
      <c r="V45" s="2"/>
      <c r="X45" s="476">
        <f t="shared" si="23"/>
        <v>6752000</v>
      </c>
    </row>
    <row r="46" spans="1:24" s="487" customFormat="1" x14ac:dyDescent="0.25">
      <c r="A46" s="482"/>
      <c r="B46" s="482" t="s">
        <v>148</v>
      </c>
      <c r="C46" s="483">
        <f>AVERAGE(C35:C45)</f>
        <v>3694090.9090909092</v>
      </c>
      <c r="D46" s="483">
        <f t="shared" ref="D46:J46" si="25">AVERAGE(D35:D45)</f>
        <v>380909.09090909088</v>
      </c>
      <c r="E46" s="483">
        <f t="shared" si="25"/>
        <v>649818.18181818177</v>
      </c>
      <c r="F46" s="483">
        <f t="shared" si="25"/>
        <v>150000</v>
      </c>
      <c r="G46" s="483">
        <f t="shared" si="25"/>
        <v>1562090.9090909092</v>
      </c>
      <c r="H46" s="483">
        <f t="shared" si="25"/>
        <v>950363.63636363635</v>
      </c>
      <c r="I46" s="483">
        <f t="shared" si="25"/>
        <v>587909.09090909094</v>
      </c>
      <c r="J46" s="483">
        <f t="shared" si="25"/>
        <v>587909.09090909094</v>
      </c>
      <c r="K46" s="484"/>
      <c r="L46" s="483">
        <v>1</v>
      </c>
      <c r="M46" s="483">
        <v>13</v>
      </c>
      <c r="N46" s="485">
        <f t="shared" si="18"/>
        <v>16350636.363636365</v>
      </c>
      <c r="O46" s="486">
        <v>1</v>
      </c>
      <c r="P46" s="483">
        <v>4</v>
      </c>
      <c r="Q46" s="485">
        <f t="shared" si="20"/>
        <v>8718636.3636363633</v>
      </c>
      <c r="R46" s="486">
        <v>1</v>
      </c>
      <c r="S46" s="483">
        <v>4</v>
      </c>
      <c r="T46" s="485">
        <f t="shared" si="21"/>
        <v>11153818.181818182</v>
      </c>
      <c r="U46" s="484"/>
      <c r="V46" s="10">
        <f>(L47*N46)+(O47*Q46)+(R47*T46)</f>
        <v>1504197477.2727273</v>
      </c>
      <c r="X46" s="477">
        <f>AVERAGE(X35:X45)</f>
        <v>6251454.5454545459</v>
      </c>
    </row>
    <row r="47" spans="1:24" s="487" customFormat="1" x14ac:dyDescent="0.25">
      <c r="A47" s="482"/>
      <c r="B47" s="482" t="s">
        <v>99</v>
      </c>
      <c r="C47" s="484"/>
      <c r="D47" s="484"/>
      <c r="E47" s="484"/>
      <c r="F47" s="484"/>
      <c r="G47" s="484"/>
      <c r="H47" s="484"/>
      <c r="I47" s="484"/>
      <c r="J47" s="484"/>
      <c r="K47" s="483">
        <f>SUM(K35:K45)</f>
        <v>51</v>
      </c>
      <c r="L47" s="483">
        <f>SUM(L35:L45)</f>
        <v>76.5</v>
      </c>
      <c r="M47" s="483">
        <f t="shared" ref="M47:U47" si="26">SUM(M35:M45)</f>
        <v>143</v>
      </c>
      <c r="N47" s="483">
        <f t="shared" si="26"/>
        <v>1257313500</v>
      </c>
      <c r="O47" s="486">
        <f t="shared" si="26"/>
        <v>12.75</v>
      </c>
      <c r="P47" s="483">
        <f t="shared" si="26"/>
        <v>44</v>
      </c>
      <c r="Q47" s="483">
        <f t="shared" si="26"/>
        <v>115757250</v>
      </c>
      <c r="R47" s="486">
        <f t="shared" si="26"/>
        <v>12.75</v>
      </c>
      <c r="S47" s="483">
        <f t="shared" si="26"/>
        <v>44</v>
      </c>
      <c r="T47" s="483">
        <f t="shared" si="26"/>
        <v>146936250</v>
      </c>
      <c r="U47" s="485">
        <f t="shared" si="26"/>
        <v>1520007000</v>
      </c>
      <c r="V47" s="10">
        <f>[1]POK!J205</f>
        <v>1491193377.5</v>
      </c>
      <c r="X47" s="477"/>
    </row>
    <row r="48" spans="1:24" s="479" customFormat="1" x14ac:dyDescent="0.25">
      <c r="A48" s="488"/>
      <c r="B48" s="488"/>
      <c r="C48" s="476"/>
      <c r="D48" s="476"/>
      <c r="E48" s="476"/>
      <c r="F48" s="476"/>
      <c r="G48" s="476"/>
      <c r="H48" s="476"/>
      <c r="I48" s="476"/>
      <c r="J48" s="476"/>
      <c r="K48" s="476"/>
      <c r="L48" s="476"/>
      <c r="M48" s="476"/>
      <c r="N48" s="476"/>
      <c r="O48" s="489"/>
      <c r="P48" s="476"/>
      <c r="Q48" s="476"/>
      <c r="R48" s="489"/>
      <c r="S48" s="476"/>
      <c r="T48" s="476"/>
      <c r="U48" s="476"/>
      <c r="V48" s="2"/>
      <c r="X48" s="476"/>
    </row>
    <row r="49" spans="1:24" s="479" customFormat="1" x14ac:dyDescent="0.25">
      <c r="A49" s="490" t="s">
        <v>101</v>
      </c>
      <c r="B49" s="488"/>
      <c r="C49" s="476"/>
      <c r="D49" s="476"/>
      <c r="E49" s="476"/>
      <c r="F49" s="476"/>
      <c r="G49" s="476"/>
      <c r="H49" s="476"/>
      <c r="I49" s="476"/>
      <c r="J49" s="476"/>
      <c r="K49" s="476"/>
      <c r="L49" s="476"/>
      <c r="M49" s="476"/>
      <c r="N49" s="476"/>
      <c r="O49" s="489"/>
      <c r="P49" s="476"/>
      <c r="Q49" s="476"/>
      <c r="R49" s="489"/>
      <c r="S49" s="476"/>
      <c r="T49" s="476"/>
      <c r="U49" s="476"/>
      <c r="V49" s="2"/>
      <c r="X49" s="476"/>
    </row>
    <row r="50" spans="1:24" s="487" customFormat="1" x14ac:dyDescent="0.25">
      <c r="A50" s="482"/>
      <c r="B50" s="482" t="s">
        <v>148</v>
      </c>
      <c r="C50" s="483">
        <f t="shared" ref="C50:J50" si="27">AVERAGE(C18,C32,C46)</f>
        <v>3641212.1212121211</v>
      </c>
      <c r="D50" s="483">
        <f t="shared" si="27"/>
        <v>396363.63636363629</v>
      </c>
      <c r="E50" s="483">
        <f t="shared" si="27"/>
        <v>734363.63636363635</v>
      </c>
      <c r="F50" s="483">
        <f t="shared" si="27"/>
        <v>147727.27272727274</v>
      </c>
      <c r="G50" s="483">
        <f t="shared" si="27"/>
        <v>1934575.7575757576</v>
      </c>
      <c r="H50" s="483">
        <f t="shared" si="27"/>
        <v>1095393.9393939392</v>
      </c>
      <c r="I50" s="483">
        <f t="shared" si="27"/>
        <v>601969.6969696969</v>
      </c>
      <c r="J50" s="483">
        <f t="shared" si="27"/>
        <v>601969.6969696969</v>
      </c>
      <c r="K50" s="484"/>
      <c r="L50" s="483">
        <v>1</v>
      </c>
      <c r="M50" s="483">
        <v>13</v>
      </c>
      <c r="N50" s="485">
        <f>(L50*(C50+E50))+(L50*M50*D50)+((L50*(M50-1)*I50))</f>
        <v>16751939.393939393</v>
      </c>
      <c r="O50" s="486">
        <v>1</v>
      </c>
      <c r="P50" s="483">
        <v>4</v>
      </c>
      <c r="Q50" s="485">
        <f>(O50*(C50+E50))+(O50*P50*D50)+((O50*(P50-1)*H50))</f>
        <v>9247212.1212121211</v>
      </c>
      <c r="R50" s="486">
        <v>1</v>
      </c>
      <c r="S50" s="483">
        <v>4</v>
      </c>
      <c r="T50" s="485">
        <f>(R50*(C50+E50))+(R50*S50*(D50+F50))+((R50*(S50-1)*G50))</f>
        <v>12355666.666666668</v>
      </c>
      <c r="U50" s="484"/>
      <c r="V50" s="10">
        <f>(L51*N50)+(O51*Q50)+(R51*T50)</f>
        <v>4795969969.696969</v>
      </c>
      <c r="X50" s="477"/>
    </row>
    <row r="51" spans="1:24" s="487" customFormat="1" x14ac:dyDescent="0.25">
      <c r="A51" s="482"/>
      <c r="B51" s="482" t="s">
        <v>99</v>
      </c>
      <c r="C51" s="484"/>
      <c r="D51" s="484"/>
      <c r="E51" s="484"/>
      <c r="F51" s="484"/>
      <c r="G51" s="484"/>
      <c r="H51" s="484"/>
      <c r="I51" s="484"/>
      <c r="J51" s="484"/>
      <c r="K51" s="483">
        <f>SUM(K19,K33,K47)</f>
        <v>150</v>
      </c>
      <c r="L51" s="483">
        <f>SUM(L19,L33,L47)</f>
        <v>236</v>
      </c>
      <c r="M51" s="483">
        <f>SUM(M19,M33,M47)</f>
        <v>429</v>
      </c>
      <c r="N51" s="483">
        <f>SUM(N19,N33,N47)</f>
        <v>4055994000</v>
      </c>
      <c r="O51" s="486">
        <f t="shared" ref="O51:T51" si="28">SUM(O19,O33,O47)</f>
        <v>39</v>
      </c>
      <c r="P51" s="483">
        <f t="shared" si="28"/>
        <v>132</v>
      </c>
      <c r="Q51" s="483">
        <f t="shared" si="28"/>
        <v>370841250</v>
      </c>
      <c r="R51" s="486">
        <f t="shared" si="28"/>
        <v>39</v>
      </c>
      <c r="S51" s="483">
        <f t="shared" si="28"/>
        <v>132</v>
      </c>
      <c r="T51" s="483">
        <f t="shared" si="28"/>
        <v>498538500</v>
      </c>
      <c r="U51" s="485">
        <f>SUM(U19,U33,U47)</f>
        <v>4925373750</v>
      </c>
      <c r="V51" s="10">
        <f>SUM(V19,V33,V47)</f>
        <v>3047760959.5</v>
      </c>
      <c r="X51" s="477"/>
    </row>
    <row r="58" spans="1:24" x14ac:dyDescent="0.25">
      <c r="A58" s="21" t="s">
        <v>145</v>
      </c>
    </row>
    <row r="59" spans="1:24" x14ac:dyDescent="0.25">
      <c r="A59" s="20" t="s">
        <v>147</v>
      </c>
    </row>
    <row r="60" spans="1:24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413"/>
      <c r="L60" s="413"/>
      <c r="M60" s="413" t="s">
        <v>146</v>
      </c>
      <c r="N60" s="413"/>
      <c r="O60" s="413"/>
      <c r="P60" s="413"/>
      <c r="Q60" s="413"/>
      <c r="R60" s="413"/>
      <c r="S60" s="413"/>
      <c r="T60" s="413"/>
      <c r="U60" s="413"/>
    </row>
    <row r="61" spans="1:24" x14ac:dyDescent="0.25">
      <c r="A61" s="503" t="s">
        <v>142</v>
      </c>
      <c r="B61" s="503" t="s">
        <v>141</v>
      </c>
      <c r="C61" s="503" t="s">
        <v>71</v>
      </c>
      <c r="D61" s="503" t="s">
        <v>72</v>
      </c>
      <c r="E61" s="503" t="s">
        <v>73</v>
      </c>
      <c r="F61" s="503" t="s">
        <v>74</v>
      </c>
      <c r="G61" s="509" t="s">
        <v>75</v>
      </c>
      <c r="H61" s="510"/>
      <c r="I61" s="510"/>
      <c r="J61" s="511"/>
      <c r="K61" s="507" t="s">
        <v>76</v>
      </c>
      <c r="L61" s="496" t="s">
        <v>77</v>
      </c>
      <c r="M61" s="497"/>
      <c r="N61" s="498"/>
      <c r="O61" s="496" t="s">
        <v>65</v>
      </c>
      <c r="P61" s="497"/>
      <c r="Q61" s="498"/>
      <c r="R61" s="496" t="s">
        <v>140</v>
      </c>
      <c r="S61" s="497"/>
      <c r="T61" s="498"/>
      <c r="U61" s="499" t="s">
        <v>99</v>
      </c>
    </row>
    <row r="62" spans="1:24" x14ac:dyDescent="0.25">
      <c r="A62" s="504"/>
      <c r="B62" s="504"/>
      <c r="C62" s="504"/>
      <c r="D62" s="504"/>
      <c r="E62" s="504"/>
      <c r="F62" s="504"/>
      <c r="G62" s="18" t="s">
        <v>79</v>
      </c>
      <c r="H62" s="18" t="s">
        <v>80</v>
      </c>
      <c r="I62" s="18" t="s">
        <v>81</v>
      </c>
      <c r="J62" s="18" t="s">
        <v>82</v>
      </c>
      <c r="K62" s="508"/>
      <c r="L62" s="416" t="s">
        <v>83</v>
      </c>
      <c r="M62" s="416" t="s">
        <v>84</v>
      </c>
      <c r="N62" s="417" t="s">
        <v>139</v>
      </c>
      <c r="O62" s="416" t="s">
        <v>83</v>
      </c>
      <c r="P62" s="416" t="s">
        <v>84</v>
      </c>
      <c r="Q62" s="417" t="s">
        <v>139</v>
      </c>
      <c r="R62" s="416" t="s">
        <v>83</v>
      </c>
      <c r="S62" s="416" t="s">
        <v>84</v>
      </c>
      <c r="T62" s="417" t="s">
        <v>139</v>
      </c>
      <c r="U62" s="500"/>
    </row>
    <row r="63" spans="1:24" x14ac:dyDescent="0.25">
      <c r="A63" s="501" t="s">
        <v>138</v>
      </c>
      <c r="B63" s="502" t="s">
        <v>125</v>
      </c>
      <c r="C63" s="17"/>
      <c r="D63" s="16"/>
      <c r="E63" s="17"/>
      <c r="F63" s="17"/>
      <c r="G63" s="17"/>
      <c r="H63" s="17"/>
      <c r="I63" s="16"/>
      <c r="J63" s="16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</row>
    <row r="64" spans="1:24" x14ac:dyDescent="0.25">
      <c r="A64" s="14">
        <v>1</v>
      </c>
      <c r="B64" s="13" t="s">
        <v>137</v>
      </c>
      <c r="C64" s="12">
        <v>2952000</v>
      </c>
      <c r="D64" s="12">
        <v>380000</v>
      </c>
      <c r="E64" s="12">
        <f>340000+380000</f>
        <v>720000</v>
      </c>
      <c r="F64" s="12">
        <v>150000</v>
      </c>
      <c r="G64" s="12">
        <v>1155000</v>
      </c>
      <c r="H64" s="12">
        <v>884000</v>
      </c>
      <c r="I64" s="12">
        <v>477000</v>
      </c>
      <c r="J64" s="12">
        <v>370000</v>
      </c>
      <c r="K64" s="419">
        <v>2</v>
      </c>
      <c r="L64" s="419">
        <v>3</v>
      </c>
      <c r="M64" s="419">
        <v>5</v>
      </c>
      <c r="N64" s="419">
        <f t="shared" ref="N64:N75" si="29">(L64*(C64+E64))+(L64*M64*D64)+((L64*(M64-1)*I64))</f>
        <v>22440000</v>
      </c>
      <c r="O64" s="419">
        <v>1</v>
      </c>
      <c r="P64" s="419">
        <v>3</v>
      </c>
      <c r="Q64" s="419">
        <f t="shared" ref="Q64:Q75" si="30">(O64*(C64+E64))+(O64*P64*D64)+((O64*(P64-1)*H64))</f>
        <v>6580000</v>
      </c>
      <c r="R64" s="419">
        <v>1</v>
      </c>
      <c r="S64" s="419">
        <v>3</v>
      </c>
      <c r="T64" s="419">
        <f t="shared" ref="T64:T75" si="31">(R64*(C64+E64))+(R64*S64*(D64+F64))+((R64*(S64-1)*G64))</f>
        <v>7572000</v>
      </c>
      <c r="U64" s="419">
        <f t="shared" ref="U64:U74" si="32">SUM(N64,Q64,T64)</f>
        <v>36592000</v>
      </c>
    </row>
    <row r="65" spans="1:23" x14ac:dyDescent="0.25">
      <c r="A65" s="14">
        <v>2</v>
      </c>
      <c r="B65" s="13" t="s">
        <v>136</v>
      </c>
      <c r="C65" s="12">
        <v>2268000</v>
      </c>
      <c r="D65" s="12">
        <v>380000</v>
      </c>
      <c r="E65" s="12">
        <f>340000+250000</f>
        <v>590000</v>
      </c>
      <c r="F65" s="12">
        <v>150000</v>
      </c>
      <c r="G65" s="12">
        <v>1228000</v>
      </c>
      <c r="H65" s="12">
        <v>605000</v>
      </c>
      <c r="I65" s="12">
        <v>514000</v>
      </c>
      <c r="J65" s="12">
        <v>310000</v>
      </c>
      <c r="K65" s="419">
        <v>2</v>
      </c>
      <c r="L65" s="419">
        <v>3</v>
      </c>
      <c r="M65" s="419">
        <v>5</v>
      </c>
      <c r="N65" s="419">
        <f t="shared" si="29"/>
        <v>20442000</v>
      </c>
      <c r="O65" s="419">
        <v>1</v>
      </c>
      <c r="P65" s="419">
        <v>3</v>
      </c>
      <c r="Q65" s="419">
        <f t="shared" si="30"/>
        <v>5208000</v>
      </c>
      <c r="R65" s="419">
        <v>1</v>
      </c>
      <c r="S65" s="419">
        <v>3</v>
      </c>
      <c r="T65" s="419">
        <f t="shared" si="31"/>
        <v>6904000</v>
      </c>
      <c r="U65" s="419">
        <f t="shared" si="32"/>
        <v>32554000</v>
      </c>
    </row>
    <row r="66" spans="1:23" x14ac:dyDescent="0.25">
      <c r="A66" s="14">
        <v>3</v>
      </c>
      <c r="B66" s="13" t="s">
        <v>135</v>
      </c>
      <c r="C66" s="12">
        <v>2139000</v>
      </c>
      <c r="D66" s="12">
        <v>410000</v>
      </c>
      <c r="E66" s="12">
        <f>340000+180000</f>
        <v>520000</v>
      </c>
      <c r="F66" s="12">
        <v>150000</v>
      </c>
      <c r="G66" s="12">
        <v>1310000</v>
      </c>
      <c r="H66" s="12">
        <v>850000</v>
      </c>
      <c r="I66" s="12">
        <v>533000</v>
      </c>
      <c r="J66" s="12">
        <v>304000</v>
      </c>
      <c r="K66" s="419">
        <v>2</v>
      </c>
      <c r="L66" s="419">
        <v>3</v>
      </c>
      <c r="M66" s="419">
        <v>5</v>
      </c>
      <c r="N66" s="419">
        <f t="shared" si="29"/>
        <v>20523000</v>
      </c>
      <c r="O66" s="419">
        <v>1</v>
      </c>
      <c r="P66" s="419">
        <v>3</v>
      </c>
      <c r="Q66" s="419">
        <f t="shared" si="30"/>
        <v>5589000</v>
      </c>
      <c r="R66" s="419">
        <v>1</v>
      </c>
      <c r="S66" s="419">
        <v>3</v>
      </c>
      <c r="T66" s="419">
        <f t="shared" si="31"/>
        <v>6959000</v>
      </c>
      <c r="U66" s="419">
        <f t="shared" si="32"/>
        <v>33071000</v>
      </c>
    </row>
    <row r="67" spans="1:23" x14ac:dyDescent="0.25">
      <c r="A67" s="14">
        <v>4</v>
      </c>
      <c r="B67" s="13" t="s">
        <v>134</v>
      </c>
      <c r="C67" s="12">
        <v>2888000</v>
      </c>
      <c r="D67" s="12">
        <v>370000</v>
      </c>
      <c r="E67" s="12">
        <f>340000+240000</f>
        <v>580000</v>
      </c>
      <c r="F67" s="12">
        <v>150000</v>
      </c>
      <c r="G67" s="12">
        <v>1285000</v>
      </c>
      <c r="H67" s="12">
        <v>650000</v>
      </c>
      <c r="I67" s="12">
        <v>502000</v>
      </c>
      <c r="J67" s="12">
        <v>280000</v>
      </c>
      <c r="K67" s="419">
        <v>2</v>
      </c>
      <c r="L67" s="419">
        <v>3</v>
      </c>
      <c r="M67" s="419">
        <v>5</v>
      </c>
      <c r="N67" s="419">
        <f t="shared" si="29"/>
        <v>21978000</v>
      </c>
      <c r="O67" s="419">
        <v>1</v>
      </c>
      <c r="P67" s="419">
        <v>3</v>
      </c>
      <c r="Q67" s="419">
        <f t="shared" si="30"/>
        <v>5878000</v>
      </c>
      <c r="R67" s="419">
        <v>1</v>
      </c>
      <c r="S67" s="419">
        <v>3</v>
      </c>
      <c r="T67" s="419">
        <f t="shared" si="31"/>
        <v>7598000</v>
      </c>
      <c r="U67" s="419">
        <f t="shared" si="32"/>
        <v>35454000</v>
      </c>
    </row>
    <row r="68" spans="1:23" x14ac:dyDescent="0.25">
      <c r="A68" s="14">
        <v>5</v>
      </c>
      <c r="B68" s="13" t="s">
        <v>133</v>
      </c>
      <c r="C68" s="12">
        <v>2268000</v>
      </c>
      <c r="D68" s="12">
        <v>420000</v>
      </c>
      <c r="E68" s="12">
        <f>340000+188000</f>
        <v>528000</v>
      </c>
      <c r="F68" s="12">
        <v>150000</v>
      </c>
      <c r="G68" s="12">
        <v>1334000</v>
      </c>
      <c r="H68" s="12">
        <v>747000</v>
      </c>
      <c r="I68" s="12">
        <v>629000</v>
      </c>
      <c r="J68" s="12">
        <v>461000</v>
      </c>
      <c r="K68" s="419">
        <v>2</v>
      </c>
      <c r="L68" s="419">
        <v>3</v>
      </c>
      <c r="M68" s="419">
        <v>5</v>
      </c>
      <c r="N68" s="419">
        <f t="shared" si="29"/>
        <v>22236000</v>
      </c>
      <c r="O68" s="419">
        <v>1</v>
      </c>
      <c r="P68" s="419">
        <v>3</v>
      </c>
      <c r="Q68" s="419">
        <f t="shared" si="30"/>
        <v>5550000</v>
      </c>
      <c r="R68" s="419">
        <v>1</v>
      </c>
      <c r="S68" s="419">
        <v>3</v>
      </c>
      <c r="T68" s="419">
        <f t="shared" si="31"/>
        <v>7174000</v>
      </c>
      <c r="U68" s="419">
        <f t="shared" si="32"/>
        <v>34960000</v>
      </c>
    </row>
    <row r="69" spans="1:23" x14ac:dyDescent="0.25">
      <c r="A69" s="14">
        <v>6</v>
      </c>
      <c r="B69" s="13" t="s">
        <v>132</v>
      </c>
      <c r="C69" s="12">
        <v>2674000</v>
      </c>
      <c r="D69" s="12">
        <v>410000</v>
      </c>
      <c r="E69" s="12">
        <f>340000+296000</f>
        <v>636000</v>
      </c>
      <c r="F69" s="12">
        <v>150000</v>
      </c>
      <c r="G69" s="12">
        <v>1359000</v>
      </c>
      <c r="H69" s="12">
        <v>841000</v>
      </c>
      <c r="I69" s="12">
        <v>499000</v>
      </c>
      <c r="J69" s="12">
        <v>329000</v>
      </c>
      <c r="K69" s="419">
        <v>2</v>
      </c>
      <c r="L69" s="419">
        <v>3</v>
      </c>
      <c r="M69" s="419">
        <v>5</v>
      </c>
      <c r="N69" s="419">
        <f t="shared" si="29"/>
        <v>22068000</v>
      </c>
      <c r="O69" s="419">
        <v>1</v>
      </c>
      <c r="P69" s="419">
        <v>3</v>
      </c>
      <c r="Q69" s="419">
        <f t="shared" si="30"/>
        <v>6222000</v>
      </c>
      <c r="R69" s="419">
        <v>1</v>
      </c>
      <c r="S69" s="419">
        <v>3</v>
      </c>
      <c r="T69" s="419">
        <f t="shared" si="31"/>
        <v>7708000</v>
      </c>
      <c r="U69" s="419">
        <f t="shared" si="32"/>
        <v>35998000</v>
      </c>
    </row>
    <row r="70" spans="1:23" x14ac:dyDescent="0.25">
      <c r="A70" s="14">
        <v>7</v>
      </c>
      <c r="B70" s="13" t="s">
        <v>131</v>
      </c>
      <c r="C70" s="12">
        <v>2995000</v>
      </c>
      <c r="D70" s="12">
        <v>380000</v>
      </c>
      <c r="E70" s="12">
        <f>340000+200000</f>
        <v>540000</v>
      </c>
      <c r="F70" s="12">
        <v>150000</v>
      </c>
      <c r="G70" s="12">
        <v>1679000</v>
      </c>
      <c r="H70" s="12">
        <v>816000</v>
      </c>
      <c r="I70" s="12">
        <v>500000</v>
      </c>
      <c r="J70" s="12">
        <v>379000</v>
      </c>
      <c r="K70" s="419">
        <v>2</v>
      </c>
      <c r="L70" s="419">
        <v>3</v>
      </c>
      <c r="M70" s="419">
        <v>5</v>
      </c>
      <c r="N70" s="419">
        <f t="shared" si="29"/>
        <v>22305000</v>
      </c>
      <c r="O70" s="419">
        <v>1</v>
      </c>
      <c r="P70" s="419">
        <v>3</v>
      </c>
      <c r="Q70" s="419">
        <f t="shared" si="30"/>
        <v>6307000</v>
      </c>
      <c r="R70" s="419">
        <v>1</v>
      </c>
      <c r="S70" s="419">
        <v>3</v>
      </c>
      <c r="T70" s="419">
        <f t="shared" si="31"/>
        <v>8483000</v>
      </c>
      <c r="U70" s="419">
        <f t="shared" si="32"/>
        <v>37095000</v>
      </c>
    </row>
    <row r="71" spans="1:23" x14ac:dyDescent="0.25">
      <c r="A71" s="14">
        <v>8</v>
      </c>
      <c r="B71" s="13" t="s">
        <v>130</v>
      </c>
      <c r="C71" s="12">
        <v>4182000</v>
      </c>
      <c r="D71" s="12">
        <v>380000</v>
      </c>
      <c r="E71" s="12">
        <f>340000+262000</f>
        <v>602000</v>
      </c>
      <c r="F71" s="12">
        <v>150000</v>
      </c>
      <c r="G71" s="12">
        <v>1070000</v>
      </c>
      <c r="H71" s="12">
        <v>802000</v>
      </c>
      <c r="I71" s="12">
        <v>488000</v>
      </c>
      <c r="J71" s="12">
        <v>420000</v>
      </c>
      <c r="K71" s="419">
        <v>2</v>
      </c>
      <c r="L71" s="419">
        <v>3</v>
      </c>
      <c r="M71" s="419">
        <v>5</v>
      </c>
      <c r="N71" s="419">
        <f t="shared" si="29"/>
        <v>25908000</v>
      </c>
      <c r="O71" s="419">
        <v>1</v>
      </c>
      <c r="P71" s="419">
        <v>3</v>
      </c>
      <c r="Q71" s="419">
        <f t="shared" si="30"/>
        <v>7528000</v>
      </c>
      <c r="R71" s="419">
        <v>1</v>
      </c>
      <c r="S71" s="419">
        <v>3</v>
      </c>
      <c r="T71" s="419">
        <f t="shared" si="31"/>
        <v>8514000</v>
      </c>
      <c r="U71" s="419">
        <f t="shared" si="32"/>
        <v>41950000</v>
      </c>
    </row>
    <row r="72" spans="1:23" x14ac:dyDescent="0.25">
      <c r="A72" s="14">
        <v>9</v>
      </c>
      <c r="B72" s="13" t="s">
        <v>129</v>
      </c>
      <c r="C72" s="12">
        <v>4867000</v>
      </c>
      <c r="D72" s="12">
        <v>410000</v>
      </c>
      <c r="E72" s="12">
        <f>340000+434000</f>
        <v>774000</v>
      </c>
      <c r="F72" s="12">
        <v>150000</v>
      </c>
      <c r="G72" s="12">
        <v>1030000</v>
      </c>
      <c r="H72" s="12">
        <v>910000</v>
      </c>
      <c r="I72" s="12">
        <v>425000</v>
      </c>
      <c r="J72" s="12">
        <v>360000</v>
      </c>
      <c r="K72" s="419">
        <v>2</v>
      </c>
      <c r="L72" s="419">
        <v>3</v>
      </c>
      <c r="M72" s="419">
        <v>5</v>
      </c>
      <c r="N72" s="419">
        <f t="shared" si="29"/>
        <v>28173000</v>
      </c>
      <c r="O72" s="419">
        <v>1</v>
      </c>
      <c r="P72" s="419">
        <v>3</v>
      </c>
      <c r="Q72" s="419">
        <f t="shared" si="30"/>
        <v>8691000</v>
      </c>
      <c r="R72" s="419">
        <v>1</v>
      </c>
      <c r="S72" s="419">
        <v>3</v>
      </c>
      <c r="T72" s="419">
        <f t="shared" si="31"/>
        <v>9381000</v>
      </c>
      <c r="U72" s="419">
        <f t="shared" si="32"/>
        <v>46245000</v>
      </c>
    </row>
    <row r="73" spans="1:23" x14ac:dyDescent="0.25">
      <c r="A73" s="14">
        <v>10</v>
      </c>
      <c r="B73" s="13" t="s">
        <v>128</v>
      </c>
      <c r="C73" s="12">
        <v>10824000</v>
      </c>
      <c r="D73" s="12">
        <v>480000</v>
      </c>
      <c r="E73" s="12">
        <f>340000+290000</f>
        <v>630000</v>
      </c>
      <c r="F73" s="12">
        <v>150000</v>
      </c>
      <c r="G73" s="12">
        <v>1482000</v>
      </c>
      <c r="H73" s="12">
        <v>976000</v>
      </c>
      <c r="I73" s="12">
        <v>798000</v>
      </c>
      <c r="J73" s="12">
        <v>370000</v>
      </c>
      <c r="K73" s="419">
        <v>2</v>
      </c>
      <c r="L73" s="419">
        <v>3</v>
      </c>
      <c r="M73" s="419">
        <v>5</v>
      </c>
      <c r="N73" s="419">
        <f t="shared" si="29"/>
        <v>51138000</v>
      </c>
      <c r="O73" s="419">
        <v>1</v>
      </c>
      <c r="P73" s="419">
        <v>3</v>
      </c>
      <c r="Q73" s="419">
        <f t="shared" si="30"/>
        <v>14846000</v>
      </c>
      <c r="R73" s="419">
        <v>1</v>
      </c>
      <c r="S73" s="419">
        <v>3</v>
      </c>
      <c r="T73" s="419">
        <f t="shared" si="31"/>
        <v>16308000</v>
      </c>
      <c r="U73" s="419">
        <f t="shared" si="32"/>
        <v>82292000</v>
      </c>
    </row>
    <row r="74" spans="1:23" x14ac:dyDescent="0.25">
      <c r="A74" s="14">
        <v>11</v>
      </c>
      <c r="B74" s="13" t="s">
        <v>127</v>
      </c>
      <c r="C74" s="12">
        <v>8193000</v>
      </c>
      <c r="D74" s="12">
        <v>580000</v>
      </c>
      <c r="E74" s="12">
        <f>340000+710000</f>
        <v>1050000</v>
      </c>
      <c r="F74" s="12">
        <v>150000</v>
      </c>
      <c r="G74" s="12">
        <v>1668000</v>
      </c>
      <c r="H74" s="12">
        <v>754000</v>
      </c>
      <c r="I74" s="12">
        <v>460000</v>
      </c>
      <c r="J74" s="12">
        <v>414000</v>
      </c>
      <c r="K74" s="419">
        <v>2</v>
      </c>
      <c r="L74" s="419">
        <v>3</v>
      </c>
      <c r="M74" s="419">
        <v>5</v>
      </c>
      <c r="N74" s="419">
        <f t="shared" si="29"/>
        <v>41949000</v>
      </c>
      <c r="O74" s="419">
        <v>1</v>
      </c>
      <c r="P74" s="419">
        <v>3</v>
      </c>
      <c r="Q74" s="419">
        <f t="shared" si="30"/>
        <v>12491000</v>
      </c>
      <c r="R74" s="419">
        <v>1</v>
      </c>
      <c r="S74" s="419">
        <v>3</v>
      </c>
      <c r="T74" s="419">
        <f t="shared" si="31"/>
        <v>14769000</v>
      </c>
      <c r="U74" s="419">
        <f t="shared" si="32"/>
        <v>69209000</v>
      </c>
    </row>
    <row r="75" spans="1:23" s="9" customFormat="1" x14ac:dyDescent="0.25">
      <c r="A75" s="8"/>
      <c r="B75" s="8" t="s">
        <v>100</v>
      </c>
      <c r="C75" s="6">
        <f t="shared" ref="C75:J75" si="33">AVERAGE(C64:C74)</f>
        <v>4204545.4545454541</v>
      </c>
      <c r="D75" s="6">
        <f t="shared" si="33"/>
        <v>418181.81818181818</v>
      </c>
      <c r="E75" s="6">
        <f t="shared" si="33"/>
        <v>651818.18181818177</v>
      </c>
      <c r="F75" s="6">
        <f t="shared" si="33"/>
        <v>150000</v>
      </c>
      <c r="G75" s="6">
        <f t="shared" si="33"/>
        <v>1327272.7272727273</v>
      </c>
      <c r="H75" s="6">
        <f t="shared" si="33"/>
        <v>803181.81818181823</v>
      </c>
      <c r="I75" s="6">
        <f t="shared" si="33"/>
        <v>529545.45454545459</v>
      </c>
      <c r="J75" s="6">
        <f t="shared" si="33"/>
        <v>363363.63636363635</v>
      </c>
      <c r="K75" s="5"/>
      <c r="L75" s="5">
        <v>1</v>
      </c>
      <c r="M75" s="5">
        <v>5</v>
      </c>
      <c r="N75" s="5">
        <f t="shared" si="29"/>
        <v>9065454.5454545449</v>
      </c>
      <c r="O75" s="5">
        <v>1</v>
      </c>
      <c r="P75" s="5">
        <v>3</v>
      </c>
      <c r="Q75" s="5">
        <f t="shared" si="30"/>
        <v>7717272.7272727266</v>
      </c>
      <c r="R75" s="5">
        <v>1</v>
      </c>
      <c r="S75" s="5">
        <v>3</v>
      </c>
      <c r="T75" s="5">
        <f t="shared" si="31"/>
        <v>9215454.5454545449</v>
      </c>
      <c r="U75" s="5"/>
      <c r="V75" s="420">
        <f>AVERAGE(Q75,T75)</f>
        <v>8466363.6363636367</v>
      </c>
      <c r="W75" s="421"/>
    </row>
    <row r="76" spans="1:23" x14ac:dyDescent="0.25">
      <c r="A76" s="8"/>
      <c r="B76" s="8" t="s">
        <v>99</v>
      </c>
      <c r="C76" s="7"/>
      <c r="D76" s="7"/>
      <c r="E76" s="7"/>
      <c r="F76" s="7"/>
      <c r="G76" s="7"/>
      <c r="H76" s="7"/>
      <c r="I76" s="7"/>
      <c r="J76" s="7"/>
      <c r="K76" s="5">
        <f t="shared" ref="K76:U76" si="34">SUM(K64:K74)</f>
        <v>22</v>
      </c>
      <c r="L76" s="5">
        <f t="shared" si="34"/>
        <v>33</v>
      </c>
      <c r="M76" s="5">
        <f t="shared" si="34"/>
        <v>55</v>
      </c>
      <c r="N76" s="5">
        <f t="shared" si="34"/>
        <v>299160000</v>
      </c>
      <c r="O76" s="5">
        <f t="shared" si="34"/>
        <v>11</v>
      </c>
      <c r="P76" s="5">
        <f t="shared" si="34"/>
        <v>33</v>
      </c>
      <c r="Q76" s="5">
        <f t="shared" si="34"/>
        <v>84890000</v>
      </c>
      <c r="R76" s="5">
        <f t="shared" si="34"/>
        <v>11</v>
      </c>
      <c r="S76" s="5">
        <f t="shared" si="34"/>
        <v>33</v>
      </c>
      <c r="T76" s="5">
        <f t="shared" si="34"/>
        <v>101370000</v>
      </c>
      <c r="U76" s="5">
        <f t="shared" si="34"/>
        <v>485420000</v>
      </c>
    </row>
    <row r="77" spans="1:23" x14ac:dyDescent="0.25">
      <c r="A77" s="501" t="s">
        <v>126</v>
      </c>
      <c r="B77" s="502" t="s">
        <v>125</v>
      </c>
      <c r="C77" s="12"/>
      <c r="D77" s="12"/>
      <c r="E77" s="12"/>
      <c r="F77" s="12"/>
      <c r="G77" s="12"/>
      <c r="H77" s="12"/>
      <c r="I77" s="12"/>
      <c r="J77" s="12"/>
      <c r="K77" s="419"/>
      <c r="L77" s="419"/>
      <c r="M77" s="419"/>
      <c r="N77" s="419"/>
      <c r="O77" s="419"/>
      <c r="P77" s="419"/>
      <c r="Q77" s="419"/>
      <c r="R77" s="419"/>
      <c r="S77" s="419"/>
      <c r="T77" s="419"/>
      <c r="U77" s="419"/>
    </row>
    <row r="78" spans="1:23" x14ac:dyDescent="0.25">
      <c r="A78" s="14">
        <v>1</v>
      </c>
      <c r="B78" s="13" t="s">
        <v>124</v>
      </c>
      <c r="C78" s="12">
        <v>3808000</v>
      </c>
      <c r="D78" s="12">
        <v>370000</v>
      </c>
      <c r="E78" s="12">
        <f>340000+464000</f>
        <v>804000</v>
      </c>
      <c r="F78" s="12">
        <v>150000</v>
      </c>
      <c r="G78" s="12">
        <v>1214000</v>
      </c>
      <c r="H78" s="12">
        <v>703000</v>
      </c>
      <c r="I78" s="12">
        <v>505000</v>
      </c>
      <c r="J78" s="12">
        <v>310000</v>
      </c>
      <c r="K78" s="419">
        <v>2</v>
      </c>
      <c r="L78" s="419">
        <v>3</v>
      </c>
      <c r="M78" s="419">
        <v>5</v>
      </c>
      <c r="N78" s="419">
        <f t="shared" ref="N78:N89" si="35">(L78*(C78+E78))+(L78*M78*D78)+((L78*(M78-1)*I78))</f>
        <v>25446000</v>
      </c>
      <c r="O78" s="419">
        <v>1</v>
      </c>
      <c r="P78" s="419">
        <v>3</v>
      </c>
      <c r="Q78" s="419">
        <f t="shared" ref="Q78:Q89" si="36">(O78*(C78+E78))+(O78*P78*D78)+((O78*(P78-1)*H78))</f>
        <v>7128000</v>
      </c>
      <c r="R78" s="419">
        <v>1</v>
      </c>
      <c r="S78" s="419">
        <v>3</v>
      </c>
      <c r="T78" s="419">
        <f t="shared" ref="T78:T89" si="37">(R78*(C78+E78))+(R78*S78*(D78+F78))+((R78*(S78-1)*G78))</f>
        <v>8600000</v>
      </c>
      <c r="U78" s="419">
        <f t="shared" ref="U78:U88" si="38">SUM(N78,Q78,T78)</f>
        <v>41174000</v>
      </c>
    </row>
    <row r="79" spans="1:23" x14ac:dyDescent="0.25">
      <c r="A79" s="14">
        <v>2</v>
      </c>
      <c r="B79" s="13" t="s">
        <v>123</v>
      </c>
      <c r="C79" s="12">
        <v>3016000</v>
      </c>
      <c r="D79" s="12">
        <v>370000</v>
      </c>
      <c r="E79" s="12">
        <f>340000+150000</f>
        <v>490000</v>
      </c>
      <c r="F79" s="12">
        <v>150000</v>
      </c>
      <c r="G79" s="12">
        <v>1168000</v>
      </c>
      <c r="H79" s="12">
        <v>868000</v>
      </c>
      <c r="I79" s="12">
        <v>450000</v>
      </c>
      <c r="J79" s="12">
        <v>380000</v>
      </c>
      <c r="K79" s="419">
        <v>2</v>
      </c>
      <c r="L79" s="419">
        <v>3</v>
      </c>
      <c r="M79" s="419">
        <v>5</v>
      </c>
      <c r="N79" s="419">
        <f t="shared" si="35"/>
        <v>21468000</v>
      </c>
      <c r="O79" s="419">
        <v>1</v>
      </c>
      <c r="P79" s="419">
        <v>3</v>
      </c>
      <c r="Q79" s="419">
        <f t="shared" si="36"/>
        <v>6352000</v>
      </c>
      <c r="R79" s="419">
        <v>1</v>
      </c>
      <c r="S79" s="419">
        <v>3</v>
      </c>
      <c r="T79" s="419">
        <f t="shared" si="37"/>
        <v>7402000</v>
      </c>
      <c r="U79" s="419">
        <f t="shared" si="38"/>
        <v>35222000</v>
      </c>
    </row>
    <row r="80" spans="1:23" x14ac:dyDescent="0.25">
      <c r="A80" s="14">
        <v>3</v>
      </c>
      <c r="B80" s="13" t="s">
        <v>122</v>
      </c>
      <c r="C80" s="12">
        <v>1583000</v>
      </c>
      <c r="D80" s="12">
        <v>380000</v>
      </c>
      <c r="E80" s="12">
        <f>340000+290000</f>
        <v>630000</v>
      </c>
      <c r="F80" s="12">
        <v>150000</v>
      </c>
      <c r="G80" s="12">
        <v>1299000</v>
      </c>
      <c r="H80" s="12">
        <v>790000</v>
      </c>
      <c r="I80" s="12">
        <v>374000</v>
      </c>
      <c r="J80" s="12">
        <v>356000</v>
      </c>
      <c r="K80" s="419">
        <v>2</v>
      </c>
      <c r="L80" s="419">
        <v>3</v>
      </c>
      <c r="M80" s="419">
        <v>5</v>
      </c>
      <c r="N80" s="419">
        <f t="shared" si="35"/>
        <v>16827000</v>
      </c>
      <c r="O80" s="419">
        <v>1</v>
      </c>
      <c r="P80" s="419">
        <v>3</v>
      </c>
      <c r="Q80" s="419">
        <f t="shared" si="36"/>
        <v>4933000</v>
      </c>
      <c r="R80" s="419">
        <v>1</v>
      </c>
      <c r="S80" s="419">
        <v>3</v>
      </c>
      <c r="T80" s="419">
        <f t="shared" si="37"/>
        <v>6401000</v>
      </c>
      <c r="U80" s="419">
        <f t="shared" si="38"/>
        <v>28161000</v>
      </c>
    </row>
    <row r="81" spans="1:23" x14ac:dyDescent="0.25">
      <c r="A81" s="14">
        <v>4</v>
      </c>
      <c r="B81" s="13" t="s">
        <v>121</v>
      </c>
      <c r="C81" s="12">
        <v>0</v>
      </c>
      <c r="D81" s="12">
        <v>210000</v>
      </c>
      <c r="E81" s="12">
        <v>110000</v>
      </c>
      <c r="F81" s="12">
        <v>75000</v>
      </c>
      <c r="G81" s="12">
        <v>0</v>
      </c>
      <c r="H81" s="12">
        <v>0</v>
      </c>
      <c r="I81" s="12">
        <v>0</v>
      </c>
      <c r="J81" s="12">
        <v>0</v>
      </c>
      <c r="K81" s="419">
        <v>2</v>
      </c>
      <c r="L81" s="419">
        <v>3</v>
      </c>
      <c r="M81" s="419">
        <v>5</v>
      </c>
      <c r="N81" s="419">
        <f t="shared" si="35"/>
        <v>3480000</v>
      </c>
      <c r="O81" s="419">
        <v>1</v>
      </c>
      <c r="P81" s="419">
        <v>3</v>
      </c>
      <c r="Q81" s="419">
        <f t="shared" si="36"/>
        <v>740000</v>
      </c>
      <c r="R81" s="419">
        <v>1</v>
      </c>
      <c r="S81" s="419">
        <v>3</v>
      </c>
      <c r="T81" s="419">
        <f t="shared" si="37"/>
        <v>965000</v>
      </c>
      <c r="U81" s="419">
        <f t="shared" si="38"/>
        <v>5185000</v>
      </c>
    </row>
    <row r="82" spans="1:23" x14ac:dyDescent="0.25">
      <c r="A82" s="14">
        <v>5</v>
      </c>
      <c r="B82" s="13" t="s">
        <v>120</v>
      </c>
      <c r="C82" s="12">
        <v>0</v>
      </c>
      <c r="D82" s="12">
        <v>430000</v>
      </c>
      <c r="E82" s="15">
        <v>330000</v>
      </c>
      <c r="F82" s="12">
        <v>150000</v>
      </c>
      <c r="G82" s="12">
        <v>1753000</v>
      </c>
      <c r="H82" s="12">
        <v>949000</v>
      </c>
      <c r="I82" s="12">
        <v>515000</v>
      </c>
      <c r="J82" s="12">
        <v>463000</v>
      </c>
      <c r="K82" s="419">
        <v>2</v>
      </c>
      <c r="L82" s="419">
        <v>3</v>
      </c>
      <c r="M82" s="419">
        <v>5</v>
      </c>
      <c r="N82" s="419">
        <f t="shared" si="35"/>
        <v>13620000</v>
      </c>
      <c r="O82" s="419">
        <v>1</v>
      </c>
      <c r="P82" s="419">
        <v>3</v>
      </c>
      <c r="Q82" s="419">
        <f t="shared" si="36"/>
        <v>3518000</v>
      </c>
      <c r="R82" s="419">
        <v>1</v>
      </c>
      <c r="S82" s="419">
        <v>3</v>
      </c>
      <c r="T82" s="419">
        <f t="shared" si="37"/>
        <v>5576000</v>
      </c>
      <c r="U82" s="419">
        <f t="shared" si="38"/>
        <v>22714000</v>
      </c>
    </row>
    <row r="83" spans="1:23" x14ac:dyDescent="0.25">
      <c r="A83" s="14">
        <v>6</v>
      </c>
      <c r="B83" s="13" t="s">
        <v>119</v>
      </c>
      <c r="C83" s="12">
        <v>3262000</v>
      </c>
      <c r="D83" s="12">
        <v>480000</v>
      </c>
      <c r="E83" s="12">
        <f>340000+300000</f>
        <v>640000</v>
      </c>
      <c r="F83" s="12">
        <v>150000</v>
      </c>
      <c r="G83" s="12">
        <v>1810000</v>
      </c>
      <c r="H83" s="12">
        <v>1304000</v>
      </c>
      <c r="I83" s="12">
        <v>904000</v>
      </c>
      <c r="J83" s="12">
        <v>658000</v>
      </c>
      <c r="K83" s="419">
        <v>2</v>
      </c>
      <c r="L83" s="419">
        <v>3</v>
      </c>
      <c r="M83" s="419">
        <v>5</v>
      </c>
      <c r="N83" s="419">
        <f t="shared" si="35"/>
        <v>29754000</v>
      </c>
      <c r="O83" s="419">
        <v>1</v>
      </c>
      <c r="P83" s="419">
        <v>3</v>
      </c>
      <c r="Q83" s="419">
        <f t="shared" si="36"/>
        <v>7950000</v>
      </c>
      <c r="R83" s="419">
        <v>1</v>
      </c>
      <c r="S83" s="419">
        <v>3</v>
      </c>
      <c r="T83" s="419">
        <f t="shared" si="37"/>
        <v>9412000</v>
      </c>
      <c r="U83" s="419">
        <f t="shared" si="38"/>
        <v>47116000</v>
      </c>
    </row>
    <row r="84" spans="1:23" x14ac:dyDescent="0.25">
      <c r="A84" s="14">
        <v>7</v>
      </c>
      <c r="B84" s="13" t="s">
        <v>118</v>
      </c>
      <c r="C84" s="12">
        <v>3230000</v>
      </c>
      <c r="D84" s="12">
        <v>440000</v>
      </c>
      <c r="E84" s="12">
        <f>340000+426000</f>
        <v>766000</v>
      </c>
      <c r="F84" s="12">
        <v>150000</v>
      </c>
      <c r="G84" s="12">
        <v>2738000</v>
      </c>
      <c r="H84" s="12">
        <v>737000</v>
      </c>
      <c r="I84" s="12">
        <v>540000</v>
      </c>
      <c r="J84" s="12">
        <v>360000</v>
      </c>
      <c r="K84" s="419">
        <v>2</v>
      </c>
      <c r="L84" s="419">
        <v>3</v>
      </c>
      <c r="M84" s="419">
        <v>5</v>
      </c>
      <c r="N84" s="419">
        <f t="shared" si="35"/>
        <v>25068000</v>
      </c>
      <c r="O84" s="419">
        <v>1</v>
      </c>
      <c r="P84" s="419">
        <v>3</v>
      </c>
      <c r="Q84" s="419">
        <f t="shared" si="36"/>
        <v>6790000</v>
      </c>
      <c r="R84" s="419">
        <v>1</v>
      </c>
      <c r="S84" s="419">
        <v>3</v>
      </c>
      <c r="T84" s="419">
        <f t="shared" si="37"/>
        <v>11242000</v>
      </c>
      <c r="U84" s="419">
        <f t="shared" si="38"/>
        <v>43100000</v>
      </c>
    </row>
    <row r="85" spans="1:23" x14ac:dyDescent="0.25">
      <c r="A85" s="14">
        <v>8</v>
      </c>
      <c r="B85" s="13" t="s">
        <v>117</v>
      </c>
      <c r="C85" s="12">
        <v>2781000</v>
      </c>
      <c r="D85" s="12">
        <v>380000</v>
      </c>
      <c r="E85" s="12">
        <f>340000+214000</f>
        <v>554000</v>
      </c>
      <c r="F85" s="12">
        <v>150000</v>
      </c>
      <c r="G85" s="12">
        <v>1130000</v>
      </c>
      <c r="H85" s="12">
        <v>866000</v>
      </c>
      <c r="I85" s="12">
        <v>430000</v>
      </c>
      <c r="J85" s="12">
        <v>361000</v>
      </c>
      <c r="K85" s="419">
        <v>2</v>
      </c>
      <c r="L85" s="419">
        <v>3</v>
      </c>
      <c r="M85" s="419">
        <v>5</v>
      </c>
      <c r="N85" s="419">
        <f t="shared" si="35"/>
        <v>20865000</v>
      </c>
      <c r="O85" s="419">
        <v>1</v>
      </c>
      <c r="P85" s="419">
        <v>3</v>
      </c>
      <c r="Q85" s="419">
        <f t="shared" si="36"/>
        <v>6207000</v>
      </c>
      <c r="R85" s="419">
        <v>1</v>
      </c>
      <c r="S85" s="419">
        <v>3</v>
      </c>
      <c r="T85" s="419">
        <f t="shared" si="37"/>
        <v>7185000</v>
      </c>
      <c r="U85" s="419">
        <f t="shared" si="38"/>
        <v>34257000</v>
      </c>
    </row>
    <row r="86" spans="1:23" x14ac:dyDescent="0.25">
      <c r="A86" s="14">
        <v>9</v>
      </c>
      <c r="B86" s="13" t="s">
        <v>116</v>
      </c>
      <c r="C86" s="12">
        <v>5102000</v>
      </c>
      <c r="D86" s="12">
        <v>370000</v>
      </c>
      <c r="E86" s="12">
        <f>340000+220000</f>
        <v>560000</v>
      </c>
      <c r="F86" s="12">
        <v>150000</v>
      </c>
      <c r="G86" s="12">
        <v>1553000</v>
      </c>
      <c r="H86" s="12">
        <v>640000</v>
      </c>
      <c r="I86" s="12">
        <v>549000</v>
      </c>
      <c r="J86" s="12">
        <v>342000</v>
      </c>
      <c r="K86" s="419">
        <v>2</v>
      </c>
      <c r="L86" s="419">
        <v>3</v>
      </c>
      <c r="M86" s="419">
        <v>5</v>
      </c>
      <c r="N86" s="419">
        <f t="shared" si="35"/>
        <v>29124000</v>
      </c>
      <c r="O86" s="419">
        <v>1</v>
      </c>
      <c r="P86" s="419">
        <v>3</v>
      </c>
      <c r="Q86" s="419">
        <f t="shared" si="36"/>
        <v>8052000</v>
      </c>
      <c r="R86" s="419">
        <v>1</v>
      </c>
      <c r="S86" s="419">
        <v>3</v>
      </c>
      <c r="T86" s="419">
        <f t="shared" si="37"/>
        <v>10328000</v>
      </c>
      <c r="U86" s="419">
        <f t="shared" si="38"/>
        <v>47504000</v>
      </c>
    </row>
    <row r="87" spans="1:23" x14ac:dyDescent="0.25">
      <c r="A87" s="14">
        <v>10</v>
      </c>
      <c r="B87" s="13" t="s">
        <v>115</v>
      </c>
      <c r="C87" s="12">
        <v>3829000</v>
      </c>
      <c r="D87" s="12">
        <v>430000</v>
      </c>
      <c r="E87" s="12">
        <f>340000+290000</f>
        <v>630000</v>
      </c>
      <c r="F87" s="12">
        <v>150000</v>
      </c>
      <c r="G87" s="12">
        <v>1912000</v>
      </c>
      <c r="H87" s="12">
        <v>968000</v>
      </c>
      <c r="I87" s="12">
        <v>539000</v>
      </c>
      <c r="J87" s="12">
        <v>378000</v>
      </c>
      <c r="K87" s="419">
        <v>2</v>
      </c>
      <c r="L87" s="419">
        <v>3</v>
      </c>
      <c r="M87" s="419">
        <v>5</v>
      </c>
      <c r="N87" s="419">
        <f t="shared" si="35"/>
        <v>26295000</v>
      </c>
      <c r="O87" s="419">
        <v>1</v>
      </c>
      <c r="P87" s="419">
        <v>3</v>
      </c>
      <c r="Q87" s="419">
        <f t="shared" si="36"/>
        <v>7685000</v>
      </c>
      <c r="R87" s="419">
        <v>1</v>
      </c>
      <c r="S87" s="419">
        <v>3</v>
      </c>
      <c r="T87" s="419">
        <f t="shared" si="37"/>
        <v>10023000</v>
      </c>
      <c r="U87" s="419">
        <f t="shared" si="38"/>
        <v>44003000</v>
      </c>
    </row>
    <row r="88" spans="1:23" x14ac:dyDescent="0.25">
      <c r="A88" s="14">
        <v>11</v>
      </c>
      <c r="B88" s="13" t="s">
        <v>114</v>
      </c>
      <c r="C88" s="12">
        <v>6664000</v>
      </c>
      <c r="D88" s="12">
        <v>430000</v>
      </c>
      <c r="E88" s="12">
        <f>340000+348000</f>
        <v>688000</v>
      </c>
      <c r="F88" s="12">
        <v>150000</v>
      </c>
      <c r="G88" s="12">
        <v>1512000</v>
      </c>
      <c r="H88" s="12">
        <v>600000</v>
      </c>
      <c r="I88" s="12">
        <v>478000</v>
      </c>
      <c r="J88" s="12">
        <v>380000</v>
      </c>
      <c r="K88" s="419">
        <v>2</v>
      </c>
      <c r="L88" s="419">
        <v>3</v>
      </c>
      <c r="M88" s="419">
        <v>5</v>
      </c>
      <c r="N88" s="419">
        <f t="shared" si="35"/>
        <v>34242000</v>
      </c>
      <c r="O88" s="419">
        <v>1</v>
      </c>
      <c r="P88" s="419">
        <v>3</v>
      </c>
      <c r="Q88" s="419">
        <f t="shared" si="36"/>
        <v>9842000</v>
      </c>
      <c r="R88" s="419">
        <v>1</v>
      </c>
      <c r="S88" s="419">
        <v>3</v>
      </c>
      <c r="T88" s="419">
        <f t="shared" si="37"/>
        <v>12116000</v>
      </c>
      <c r="U88" s="419">
        <f t="shared" si="38"/>
        <v>56200000</v>
      </c>
    </row>
    <row r="89" spans="1:23" s="9" customFormat="1" x14ac:dyDescent="0.25">
      <c r="A89" s="8"/>
      <c r="B89" s="8" t="s">
        <v>100</v>
      </c>
      <c r="C89" s="6">
        <f t="shared" ref="C89:J89" si="39">AVERAGE(C78:C88)</f>
        <v>3025000</v>
      </c>
      <c r="D89" s="6">
        <f t="shared" si="39"/>
        <v>390000</v>
      </c>
      <c r="E89" s="6">
        <f t="shared" si="39"/>
        <v>563818.18181818177</v>
      </c>
      <c r="F89" s="6">
        <f t="shared" si="39"/>
        <v>143181.81818181818</v>
      </c>
      <c r="G89" s="6">
        <f t="shared" si="39"/>
        <v>1462636.3636363635</v>
      </c>
      <c r="H89" s="6">
        <f t="shared" si="39"/>
        <v>765909.09090909094</v>
      </c>
      <c r="I89" s="6">
        <f t="shared" si="39"/>
        <v>480363.63636363635</v>
      </c>
      <c r="J89" s="6">
        <f t="shared" si="39"/>
        <v>362545.45454545453</v>
      </c>
      <c r="K89" s="5"/>
      <c r="L89" s="5">
        <v>1</v>
      </c>
      <c r="M89" s="5">
        <v>5</v>
      </c>
      <c r="N89" s="5">
        <f t="shared" si="35"/>
        <v>7460272.7272727266</v>
      </c>
      <c r="O89" s="5">
        <v>1</v>
      </c>
      <c r="P89" s="5">
        <v>3</v>
      </c>
      <c r="Q89" s="5">
        <f t="shared" si="36"/>
        <v>6290636.3636363633</v>
      </c>
      <c r="R89" s="5">
        <v>1</v>
      </c>
      <c r="S89" s="5">
        <v>3</v>
      </c>
      <c r="T89" s="5">
        <f t="shared" si="37"/>
        <v>8113636.3636363633</v>
      </c>
      <c r="U89" s="5"/>
      <c r="V89" s="420">
        <f>AVERAGE(Q89,T89)</f>
        <v>7202136.3636363633</v>
      </c>
      <c r="W89" s="421"/>
    </row>
    <row r="90" spans="1:23" x14ac:dyDescent="0.25">
      <c r="A90" s="8"/>
      <c r="B90" s="8" t="s">
        <v>99</v>
      </c>
      <c r="C90" s="7"/>
      <c r="D90" s="7"/>
      <c r="E90" s="7"/>
      <c r="F90" s="7"/>
      <c r="G90" s="7"/>
      <c r="H90" s="7"/>
      <c r="I90" s="7"/>
      <c r="J90" s="7"/>
      <c r="K90" s="5">
        <f t="shared" ref="K90:U90" si="40">SUM(K78:K88)</f>
        <v>22</v>
      </c>
      <c r="L90" s="5">
        <f t="shared" si="40"/>
        <v>33</v>
      </c>
      <c r="M90" s="5">
        <f t="shared" si="40"/>
        <v>55</v>
      </c>
      <c r="N90" s="5">
        <f t="shared" si="40"/>
        <v>246189000</v>
      </c>
      <c r="O90" s="5">
        <f t="shared" si="40"/>
        <v>11</v>
      </c>
      <c r="P90" s="5">
        <f t="shared" si="40"/>
        <v>33</v>
      </c>
      <c r="Q90" s="5">
        <f t="shared" si="40"/>
        <v>69197000</v>
      </c>
      <c r="R90" s="5">
        <f t="shared" si="40"/>
        <v>11</v>
      </c>
      <c r="S90" s="5">
        <f t="shared" si="40"/>
        <v>33</v>
      </c>
      <c r="T90" s="5">
        <f t="shared" si="40"/>
        <v>89250000</v>
      </c>
      <c r="U90" s="5">
        <f t="shared" si="40"/>
        <v>404636000</v>
      </c>
    </row>
    <row r="91" spans="1:23" x14ac:dyDescent="0.25">
      <c r="A91" s="501" t="s">
        <v>113</v>
      </c>
      <c r="B91" s="502"/>
      <c r="C91" s="12"/>
      <c r="D91" s="12"/>
      <c r="E91" s="12"/>
      <c r="F91" s="12"/>
      <c r="G91" s="12"/>
      <c r="H91" s="12"/>
      <c r="I91" s="12"/>
      <c r="J91" s="12"/>
      <c r="K91" s="419"/>
      <c r="L91" s="419"/>
      <c r="M91" s="419"/>
      <c r="N91" s="419"/>
      <c r="O91" s="419"/>
      <c r="P91" s="419"/>
      <c r="Q91" s="419"/>
      <c r="R91" s="419"/>
      <c r="S91" s="419"/>
      <c r="T91" s="419"/>
      <c r="U91" s="419"/>
    </row>
    <row r="92" spans="1:23" x14ac:dyDescent="0.25">
      <c r="A92" s="14">
        <v>1</v>
      </c>
      <c r="B92" s="13" t="s">
        <v>112</v>
      </c>
      <c r="C92" s="12">
        <v>4492000</v>
      </c>
      <c r="D92" s="12">
        <v>360000</v>
      </c>
      <c r="E92" s="12">
        <f>340000+240000</f>
        <v>580000</v>
      </c>
      <c r="F92" s="12">
        <v>150000</v>
      </c>
      <c r="G92" s="12">
        <v>1308000</v>
      </c>
      <c r="H92" s="12">
        <v>1080000</v>
      </c>
      <c r="I92" s="12">
        <v>410000</v>
      </c>
      <c r="J92" s="12">
        <v>370000</v>
      </c>
      <c r="K92" s="419">
        <v>2</v>
      </c>
      <c r="L92" s="419">
        <v>3</v>
      </c>
      <c r="M92" s="419">
        <v>5</v>
      </c>
      <c r="N92" s="419">
        <f t="shared" ref="N92:N103" si="41">(L92*(C92+E92))+(L92*M92*D92)+((L92*(M92-1)*I92))</f>
        <v>25536000</v>
      </c>
      <c r="O92" s="419">
        <v>1</v>
      </c>
      <c r="P92" s="419">
        <v>3</v>
      </c>
      <c r="Q92" s="419">
        <f t="shared" ref="Q92:Q103" si="42">(O92*(C92+E92))+(O92*P92*D92)+((O92*(P92-1)*H92))</f>
        <v>8312000</v>
      </c>
      <c r="R92" s="419">
        <v>1</v>
      </c>
      <c r="S92" s="419">
        <v>3</v>
      </c>
      <c r="T92" s="419">
        <f t="shared" ref="T92:T103" si="43">(R92*(C92+E92))+(R92*S92*(D92+F92))+((R92*(S92-1)*G92))</f>
        <v>9218000</v>
      </c>
      <c r="U92" s="419">
        <f t="shared" ref="U92:U102" si="44">SUM(N92,Q92,T92)</f>
        <v>43066000</v>
      </c>
    </row>
    <row r="93" spans="1:23" x14ac:dyDescent="0.25">
      <c r="A93" s="14">
        <v>2</v>
      </c>
      <c r="B93" s="13" t="s">
        <v>111</v>
      </c>
      <c r="C93" s="12">
        <v>2460000</v>
      </c>
      <c r="D93" s="12">
        <v>370000</v>
      </c>
      <c r="E93" s="12">
        <f>340000+240000</f>
        <v>580000</v>
      </c>
      <c r="F93" s="12">
        <v>150000</v>
      </c>
      <c r="G93" s="12">
        <v>1176000</v>
      </c>
      <c r="H93" s="12">
        <v>697000</v>
      </c>
      <c r="I93" s="12">
        <v>382000</v>
      </c>
      <c r="J93" s="12">
        <v>290000</v>
      </c>
      <c r="K93" s="419">
        <v>2</v>
      </c>
      <c r="L93" s="419">
        <v>3</v>
      </c>
      <c r="M93" s="419">
        <v>5</v>
      </c>
      <c r="N93" s="419">
        <f t="shared" si="41"/>
        <v>19254000</v>
      </c>
      <c r="O93" s="419">
        <v>1</v>
      </c>
      <c r="P93" s="419">
        <v>3</v>
      </c>
      <c r="Q93" s="419">
        <f t="shared" si="42"/>
        <v>5544000</v>
      </c>
      <c r="R93" s="419">
        <v>1</v>
      </c>
      <c r="S93" s="419">
        <v>3</v>
      </c>
      <c r="T93" s="419">
        <f t="shared" si="43"/>
        <v>6952000</v>
      </c>
      <c r="U93" s="419">
        <f t="shared" si="44"/>
        <v>31750000</v>
      </c>
    </row>
    <row r="94" spans="1:23" x14ac:dyDescent="0.25">
      <c r="A94" s="14">
        <v>3</v>
      </c>
      <c r="B94" s="13" t="s">
        <v>110</v>
      </c>
      <c r="C94" s="12">
        <v>2621000</v>
      </c>
      <c r="D94" s="12">
        <v>380000</v>
      </c>
      <c r="E94" s="12">
        <f>340000+190000</f>
        <v>530000</v>
      </c>
      <c r="F94" s="12">
        <v>150000</v>
      </c>
      <c r="G94" s="12">
        <v>790000</v>
      </c>
      <c r="H94" s="12">
        <v>712000</v>
      </c>
      <c r="I94" s="12">
        <v>599000</v>
      </c>
      <c r="J94" s="12">
        <v>510000</v>
      </c>
      <c r="K94" s="419">
        <v>2</v>
      </c>
      <c r="L94" s="419">
        <v>3</v>
      </c>
      <c r="M94" s="419">
        <v>5</v>
      </c>
      <c r="N94" s="419">
        <f t="shared" si="41"/>
        <v>22341000</v>
      </c>
      <c r="O94" s="419">
        <v>1</v>
      </c>
      <c r="P94" s="419">
        <v>3</v>
      </c>
      <c r="Q94" s="419">
        <f t="shared" si="42"/>
        <v>5715000</v>
      </c>
      <c r="R94" s="419">
        <v>1</v>
      </c>
      <c r="S94" s="419">
        <v>3</v>
      </c>
      <c r="T94" s="419">
        <f t="shared" si="43"/>
        <v>6321000</v>
      </c>
      <c r="U94" s="419">
        <f t="shared" si="44"/>
        <v>34377000</v>
      </c>
    </row>
    <row r="95" spans="1:23" x14ac:dyDescent="0.25">
      <c r="A95" s="14">
        <v>4</v>
      </c>
      <c r="B95" s="13" t="s">
        <v>109</v>
      </c>
      <c r="C95" s="12">
        <v>2182000</v>
      </c>
      <c r="D95" s="12">
        <v>370000</v>
      </c>
      <c r="E95" s="12">
        <f>340000+150000</f>
        <v>490000</v>
      </c>
      <c r="F95" s="12">
        <v>150000</v>
      </c>
      <c r="G95" s="12">
        <v>1478000</v>
      </c>
      <c r="H95" s="12">
        <v>1024000</v>
      </c>
      <c r="I95" s="12">
        <v>497000</v>
      </c>
      <c r="J95" s="12">
        <v>350000</v>
      </c>
      <c r="K95" s="419">
        <v>2</v>
      </c>
      <c r="L95" s="419">
        <v>3</v>
      </c>
      <c r="M95" s="419">
        <v>5</v>
      </c>
      <c r="N95" s="419">
        <f t="shared" si="41"/>
        <v>19530000</v>
      </c>
      <c r="O95" s="419">
        <v>1</v>
      </c>
      <c r="P95" s="419">
        <v>3</v>
      </c>
      <c r="Q95" s="419">
        <f t="shared" si="42"/>
        <v>5830000</v>
      </c>
      <c r="R95" s="419">
        <v>1</v>
      </c>
      <c r="S95" s="419">
        <v>3</v>
      </c>
      <c r="T95" s="419">
        <f t="shared" si="43"/>
        <v>7188000</v>
      </c>
      <c r="U95" s="419">
        <f t="shared" si="44"/>
        <v>32548000</v>
      </c>
    </row>
    <row r="96" spans="1:23" x14ac:dyDescent="0.25">
      <c r="A96" s="14">
        <v>5</v>
      </c>
      <c r="B96" s="13" t="s">
        <v>108</v>
      </c>
      <c r="C96" s="12">
        <v>0</v>
      </c>
      <c r="D96" s="12">
        <v>370000</v>
      </c>
      <c r="E96" s="15">
        <v>300000</v>
      </c>
      <c r="F96" s="12">
        <v>150000</v>
      </c>
      <c r="G96" s="12">
        <v>1430000</v>
      </c>
      <c r="H96" s="12">
        <v>1024000</v>
      </c>
      <c r="I96" s="12">
        <v>797000</v>
      </c>
      <c r="J96" s="12">
        <v>400000</v>
      </c>
      <c r="K96" s="419">
        <v>2</v>
      </c>
      <c r="L96" s="419">
        <v>3</v>
      </c>
      <c r="M96" s="419">
        <v>5</v>
      </c>
      <c r="N96" s="419">
        <f t="shared" si="41"/>
        <v>16014000</v>
      </c>
      <c r="O96" s="419">
        <v>1</v>
      </c>
      <c r="P96" s="419">
        <v>3</v>
      </c>
      <c r="Q96" s="419">
        <f t="shared" si="42"/>
        <v>3458000</v>
      </c>
      <c r="R96" s="419">
        <v>1</v>
      </c>
      <c r="S96" s="419">
        <v>3</v>
      </c>
      <c r="T96" s="419">
        <f t="shared" si="43"/>
        <v>4720000</v>
      </c>
      <c r="U96" s="419">
        <f t="shared" si="44"/>
        <v>24192000</v>
      </c>
    </row>
    <row r="97" spans="1:23" x14ac:dyDescent="0.25">
      <c r="A97" s="14">
        <v>6</v>
      </c>
      <c r="B97" s="13" t="s">
        <v>107</v>
      </c>
      <c r="C97" s="12">
        <v>5081000</v>
      </c>
      <c r="D97" s="12">
        <v>430000</v>
      </c>
      <c r="E97" s="12">
        <f>340000+160000</f>
        <v>500000</v>
      </c>
      <c r="F97" s="12">
        <v>150000</v>
      </c>
      <c r="G97" s="12">
        <v>1000000</v>
      </c>
      <c r="H97" s="12">
        <v>700000</v>
      </c>
      <c r="I97" s="12">
        <v>662000</v>
      </c>
      <c r="J97" s="12">
        <v>400000</v>
      </c>
      <c r="K97" s="419">
        <v>2</v>
      </c>
      <c r="L97" s="419">
        <v>3</v>
      </c>
      <c r="M97" s="419">
        <v>5</v>
      </c>
      <c r="N97" s="419">
        <f t="shared" si="41"/>
        <v>31137000</v>
      </c>
      <c r="O97" s="419">
        <v>1</v>
      </c>
      <c r="P97" s="419">
        <v>3</v>
      </c>
      <c r="Q97" s="419">
        <f t="shared" si="42"/>
        <v>8271000</v>
      </c>
      <c r="R97" s="419">
        <v>1</v>
      </c>
      <c r="S97" s="419">
        <v>3</v>
      </c>
      <c r="T97" s="419">
        <f t="shared" si="43"/>
        <v>9321000</v>
      </c>
      <c r="U97" s="419">
        <f t="shared" si="44"/>
        <v>48729000</v>
      </c>
    </row>
    <row r="98" spans="1:23" x14ac:dyDescent="0.25">
      <c r="A98" s="14">
        <v>7</v>
      </c>
      <c r="B98" s="13" t="s">
        <v>106</v>
      </c>
      <c r="C98" s="12">
        <v>2984000</v>
      </c>
      <c r="D98" s="12">
        <v>360000</v>
      </c>
      <c r="E98" s="12">
        <f>340000+180000</f>
        <v>520000</v>
      </c>
      <c r="F98" s="12">
        <v>150000</v>
      </c>
      <c r="G98" s="12">
        <v>1596000</v>
      </c>
      <c r="H98" s="12">
        <v>923000</v>
      </c>
      <c r="I98" s="12">
        <v>558000</v>
      </c>
      <c r="J98" s="12">
        <v>436000</v>
      </c>
      <c r="K98" s="419">
        <v>2</v>
      </c>
      <c r="L98" s="419">
        <v>3</v>
      </c>
      <c r="M98" s="419">
        <v>5</v>
      </c>
      <c r="N98" s="419">
        <f t="shared" si="41"/>
        <v>22608000</v>
      </c>
      <c r="O98" s="419">
        <v>1</v>
      </c>
      <c r="P98" s="419">
        <v>3</v>
      </c>
      <c r="Q98" s="419">
        <f t="shared" si="42"/>
        <v>6430000</v>
      </c>
      <c r="R98" s="419">
        <v>1</v>
      </c>
      <c r="S98" s="419">
        <v>3</v>
      </c>
      <c r="T98" s="419">
        <f t="shared" si="43"/>
        <v>8226000</v>
      </c>
      <c r="U98" s="419">
        <f t="shared" si="44"/>
        <v>37264000</v>
      </c>
    </row>
    <row r="99" spans="1:23" x14ac:dyDescent="0.25">
      <c r="A99" s="14">
        <v>8</v>
      </c>
      <c r="B99" s="13" t="s">
        <v>105</v>
      </c>
      <c r="C99" s="12">
        <v>3797000</v>
      </c>
      <c r="D99" s="12">
        <v>430000</v>
      </c>
      <c r="E99" s="12">
        <f>340000+160000</f>
        <v>500000</v>
      </c>
      <c r="F99" s="12">
        <v>150000</v>
      </c>
      <c r="G99" s="12">
        <v>3021000</v>
      </c>
      <c r="H99" s="12">
        <v>1596000</v>
      </c>
      <c r="I99" s="12">
        <v>550000</v>
      </c>
      <c r="J99" s="12">
        <v>450000</v>
      </c>
      <c r="K99" s="419">
        <v>2</v>
      </c>
      <c r="L99" s="419">
        <v>3</v>
      </c>
      <c r="M99" s="419">
        <v>5</v>
      </c>
      <c r="N99" s="419">
        <f t="shared" si="41"/>
        <v>25941000</v>
      </c>
      <c r="O99" s="419">
        <v>1</v>
      </c>
      <c r="P99" s="419">
        <v>3</v>
      </c>
      <c r="Q99" s="419">
        <f t="shared" si="42"/>
        <v>8779000</v>
      </c>
      <c r="R99" s="419">
        <v>1</v>
      </c>
      <c r="S99" s="419">
        <v>3</v>
      </c>
      <c r="T99" s="419">
        <f t="shared" si="43"/>
        <v>12079000</v>
      </c>
      <c r="U99" s="419">
        <f t="shared" si="44"/>
        <v>46799000</v>
      </c>
    </row>
    <row r="100" spans="1:23" x14ac:dyDescent="0.25">
      <c r="A100" s="14">
        <v>9</v>
      </c>
      <c r="B100" s="13" t="s">
        <v>104</v>
      </c>
      <c r="C100" s="12">
        <v>5113000</v>
      </c>
      <c r="D100" s="12">
        <v>370000</v>
      </c>
      <c r="E100" s="12">
        <f>340000+150000</f>
        <v>490000</v>
      </c>
      <c r="F100" s="12">
        <v>150000</v>
      </c>
      <c r="G100" s="12">
        <v>1298000</v>
      </c>
      <c r="H100" s="12">
        <v>894000</v>
      </c>
      <c r="I100" s="12">
        <v>493000</v>
      </c>
      <c r="J100" s="12">
        <v>389000</v>
      </c>
      <c r="K100" s="419">
        <v>2</v>
      </c>
      <c r="L100" s="419">
        <v>3</v>
      </c>
      <c r="M100" s="419">
        <v>5</v>
      </c>
      <c r="N100" s="419">
        <f t="shared" si="41"/>
        <v>28275000</v>
      </c>
      <c r="O100" s="419">
        <v>1</v>
      </c>
      <c r="P100" s="419">
        <v>3</v>
      </c>
      <c r="Q100" s="419">
        <f t="shared" si="42"/>
        <v>8501000</v>
      </c>
      <c r="R100" s="419">
        <v>1</v>
      </c>
      <c r="S100" s="419">
        <v>3</v>
      </c>
      <c r="T100" s="419">
        <f t="shared" si="43"/>
        <v>9759000</v>
      </c>
      <c r="U100" s="419">
        <f t="shared" si="44"/>
        <v>46535000</v>
      </c>
    </row>
    <row r="101" spans="1:23" x14ac:dyDescent="0.25">
      <c r="A101" s="14">
        <v>10</v>
      </c>
      <c r="B101" s="13" t="s">
        <v>103</v>
      </c>
      <c r="C101" s="12">
        <v>4824000</v>
      </c>
      <c r="D101" s="12">
        <v>370000</v>
      </c>
      <c r="E101" s="12">
        <f>340000+400000</f>
        <v>740000</v>
      </c>
      <c r="F101" s="12">
        <v>150000</v>
      </c>
      <c r="G101" s="12">
        <v>1134000</v>
      </c>
      <c r="H101" s="12">
        <v>910000</v>
      </c>
      <c r="I101" s="12">
        <v>423000</v>
      </c>
      <c r="J101" s="12">
        <v>240000</v>
      </c>
      <c r="K101" s="419">
        <v>2</v>
      </c>
      <c r="L101" s="419">
        <v>3</v>
      </c>
      <c r="M101" s="419">
        <v>5</v>
      </c>
      <c r="N101" s="419">
        <f t="shared" si="41"/>
        <v>27318000</v>
      </c>
      <c r="O101" s="419">
        <v>1</v>
      </c>
      <c r="P101" s="419">
        <v>3</v>
      </c>
      <c r="Q101" s="419">
        <f t="shared" si="42"/>
        <v>8494000</v>
      </c>
      <c r="R101" s="419">
        <v>1</v>
      </c>
      <c r="S101" s="419">
        <v>3</v>
      </c>
      <c r="T101" s="419">
        <f t="shared" si="43"/>
        <v>9392000</v>
      </c>
      <c r="U101" s="419">
        <f t="shared" si="44"/>
        <v>45204000</v>
      </c>
    </row>
    <row r="102" spans="1:23" x14ac:dyDescent="0.25">
      <c r="A102" s="14">
        <v>11</v>
      </c>
      <c r="B102" s="13" t="s">
        <v>102</v>
      </c>
      <c r="C102" s="12">
        <v>7081000</v>
      </c>
      <c r="D102" s="12">
        <v>380000</v>
      </c>
      <c r="E102" s="12">
        <f>340000+420000</f>
        <v>760000</v>
      </c>
      <c r="F102" s="12">
        <v>150000</v>
      </c>
      <c r="G102" s="12">
        <v>1030000</v>
      </c>
      <c r="H102" s="12">
        <v>680000</v>
      </c>
      <c r="I102" s="12">
        <v>545000</v>
      </c>
      <c r="J102" s="12">
        <v>414000</v>
      </c>
      <c r="K102" s="419">
        <v>2</v>
      </c>
      <c r="L102" s="419">
        <v>3</v>
      </c>
      <c r="M102" s="419">
        <v>5</v>
      </c>
      <c r="N102" s="419">
        <f t="shared" si="41"/>
        <v>35763000</v>
      </c>
      <c r="O102" s="419">
        <v>1</v>
      </c>
      <c r="P102" s="419">
        <v>3</v>
      </c>
      <c r="Q102" s="419">
        <f t="shared" si="42"/>
        <v>10341000</v>
      </c>
      <c r="R102" s="419">
        <v>1</v>
      </c>
      <c r="S102" s="419">
        <v>3</v>
      </c>
      <c r="T102" s="419">
        <f t="shared" si="43"/>
        <v>11491000</v>
      </c>
      <c r="U102" s="419">
        <f t="shared" si="44"/>
        <v>57595000</v>
      </c>
    </row>
    <row r="103" spans="1:23" s="9" customFormat="1" x14ac:dyDescent="0.25">
      <c r="A103" s="8"/>
      <c r="B103" s="8" t="s">
        <v>100</v>
      </c>
      <c r="C103" s="6">
        <f t="shared" ref="C103:J103" si="45">AVERAGE(C92:C102)</f>
        <v>3694090.9090909092</v>
      </c>
      <c r="D103" s="6">
        <f t="shared" si="45"/>
        <v>380909.09090909088</v>
      </c>
      <c r="E103" s="6">
        <f t="shared" si="45"/>
        <v>544545.45454545459</v>
      </c>
      <c r="F103" s="6">
        <f t="shared" si="45"/>
        <v>150000</v>
      </c>
      <c r="G103" s="6">
        <f t="shared" si="45"/>
        <v>1387363.6363636365</v>
      </c>
      <c r="H103" s="6">
        <f t="shared" si="45"/>
        <v>930909.09090909094</v>
      </c>
      <c r="I103" s="6">
        <f t="shared" si="45"/>
        <v>537818.18181818177</v>
      </c>
      <c r="J103" s="6">
        <f t="shared" si="45"/>
        <v>386272.72727272729</v>
      </c>
      <c r="K103" s="5"/>
      <c r="L103" s="5">
        <v>1</v>
      </c>
      <c r="M103" s="5">
        <v>5</v>
      </c>
      <c r="N103" s="5">
        <f t="shared" si="41"/>
        <v>8294454.5454545449</v>
      </c>
      <c r="O103" s="5">
        <v>1</v>
      </c>
      <c r="P103" s="5">
        <v>3</v>
      </c>
      <c r="Q103" s="5">
        <f t="shared" si="42"/>
        <v>7243181.8181818174</v>
      </c>
      <c r="R103" s="5">
        <v>1</v>
      </c>
      <c r="S103" s="5">
        <v>3</v>
      </c>
      <c r="T103" s="5">
        <f t="shared" si="43"/>
        <v>8606090.9090909082</v>
      </c>
      <c r="U103" s="5"/>
      <c r="V103" s="420">
        <f>AVERAGE(Q103,T103)</f>
        <v>7924636.3636363633</v>
      </c>
      <c r="W103" s="421"/>
    </row>
    <row r="104" spans="1:23" x14ac:dyDescent="0.25">
      <c r="A104" s="8"/>
      <c r="B104" s="8" t="s">
        <v>99</v>
      </c>
      <c r="C104" s="7"/>
      <c r="D104" s="7"/>
      <c r="E104" s="7"/>
      <c r="F104" s="7"/>
      <c r="G104" s="7"/>
      <c r="H104" s="7"/>
      <c r="I104" s="7"/>
      <c r="J104" s="7"/>
      <c r="K104" s="5">
        <f t="shared" ref="K104:U104" si="46">SUM(K92:K102)</f>
        <v>22</v>
      </c>
      <c r="L104" s="5">
        <f t="shared" si="46"/>
        <v>33</v>
      </c>
      <c r="M104" s="5">
        <f t="shared" si="46"/>
        <v>55</v>
      </c>
      <c r="N104" s="5">
        <f t="shared" si="46"/>
        <v>273717000</v>
      </c>
      <c r="O104" s="5">
        <f t="shared" si="46"/>
        <v>11</v>
      </c>
      <c r="P104" s="5">
        <f t="shared" si="46"/>
        <v>33</v>
      </c>
      <c r="Q104" s="5">
        <f t="shared" si="46"/>
        <v>79675000</v>
      </c>
      <c r="R104" s="5">
        <f t="shared" si="46"/>
        <v>11</v>
      </c>
      <c r="S104" s="5">
        <f t="shared" si="46"/>
        <v>33</v>
      </c>
      <c r="T104" s="5">
        <f t="shared" si="46"/>
        <v>94667000</v>
      </c>
      <c r="U104" s="5">
        <f t="shared" si="46"/>
        <v>448059000</v>
      </c>
    </row>
    <row r="106" spans="1:23" x14ac:dyDescent="0.25">
      <c r="A106" s="11" t="s">
        <v>101</v>
      </c>
    </row>
    <row r="107" spans="1:23" s="9" customFormat="1" x14ac:dyDescent="0.25">
      <c r="A107" s="8"/>
      <c r="B107" s="8" t="s">
        <v>100</v>
      </c>
      <c r="C107" s="6">
        <f t="shared" ref="C107:J107" si="47">AVERAGE(C75,C89,C103)</f>
        <v>3641212.1212121211</v>
      </c>
      <c r="D107" s="6">
        <f t="shared" si="47"/>
        <v>396363.63636363629</v>
      </c>
      <c r="E107" s="6">
        <f t="shared" si="47"/>
        <v>586727.27272727271</v>
      </c>
      <c r="F107" s="6">
        <f t="shared" si="47"/>
        <v>147727.27272727274</v>
      </c>
      <c r="G107" s="6">
        <f t="shared" si="47"/>
        <v>1392424.2424242424</v>
      </c>
      <c r="H107" s="6">
        <f t="shared" si="47"/>
        <v>833333.33333333337</v>
      </c>
      <c r="I107" s="6">
        <f t="shared" si="47"/>
        <v>515909.09090909088</v>
      </c>
      <c r="J107" s="6">
        <f t="shared" si="47"/>
        <v>370727.27272727271</v>
      </c>
      <c r="K107" s="5"/>
      <c r="L107" s="5">
        <v>1</v>
      </c>
      <c r="M107" s="5">
        <v>5</v>
      </c>
      <c r="N107" s="5">
        <f>(L107*(C107+E107))+(L107*M107*D107)+((L107*(M107-1)*I107))</f>
        <v>8273393.9393939385</v>
      </c>
      <c r="O107" s="5">
        <v>1</v>
      </c>
      <c r="P107" s="5">
        <v>3</v>
      </c>
      <c r="Q107" s="5">
        <f>(O107*(C107+E107))+(O107*P107*D107)+((O107*(P107-1)*H107))</f>
        <v>7083696.9696969697</v>
      </c>
      <c r="R107" s="5">
        <v>1</v>
      </c>
      <c r="S107" s="5">
        <v>3</v>
      </c>
      <c r="T107" s="5">
        <f>(R107*(C107+E107))+(R107*S107*(D107+F107))+((R107*(S107-1)*G107))</f>
        <v>8645060.6060606055</v>
      </c>
      <c r="U107" s="5"/>
      <c r="V107" s="420">
        <f>AVERAGE(Q107,T107)</f>
        <v>7864378.7878787871</v>
      </c>
      <c r="W107" s="421"/>
    </row>
    <row r="108" spans="1:23" x14ac:dyDescent="0.25">
      <c r="A108" s="8"/>
      <c r="B108" s="8" t="s">
        <v>99</v>
      </c>
      <c r="C108" s="7"/>
      <c r="D108" s="7"/>
      <c r="E108" s="7"/>
      <c r="F108" s="7"/>
      <c r="G108" s="7"/>
      <c r="H108" s="7"/>
      <c r="I108" s="7"/>
      <c r="J108" s="7"/>
      <c r="K108" s="5">
        <f t="shared" ref="K108:U108" si="48">SUM(K76,K90,K104)</f>
        <v>66</v>
      </c>
      <c r="L108" s="5">
        <f t="shared" si="48"/>
        <v>99</v>
      </c>
      <c r="M108" s="5">
        <f t="shared" si="48"/>
        <v>165</v>
      </c>
      <c r="N108" s="5">
        <f t="shared" si="48"/>
        <v>819066000</v>
      </c>
      <c r="O108" s="5">
        <f t="shared" si="48"/>
        <v>33</v>
      </c>
      <c r="P108" s="5">
        <f t="shared" si="48"/>
        <v>99</v>
      </c>
      <c r="Q108" s="5">
        <f t="shared" si="48"/>
        <v>233762000</v>
      </c>
      <c r="R108" s="5">
        <f t="shared" si="48"/>
        <v>33</v>
      </c>
      <c r="S108" s="5">
        <f t="shared" si="48"/>
        <v>99</v>
      </c>
      <c r="T108" s="5">
        <f t="shared" si="48"/>
        <v>285287000</v>
      </c>
      <c r="U108" s="5">
        <f t="shared" si="48"/>
        <v>1338115000</v>
      </c>
    </row>
    <row r="112" spans="1:23" x14ac:dyDescent="0.25">
      <c r="A112" s="21" t="s">
        <v>145</v>
      </c>
    </row>
    <row r="113" spans="1:21" x14ac:dyDescent="0.25">
      <c r="A113" s="20" t="s">
        <v>144</v>
      </c>
    </row>
    <row r="114" spans="1:2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413"/>
      <c r="L114" s="413"/>
      <c r="M114" s="413" t="s">
        <v>143</v>
      </c>
      <c r="N114" s="413"/>
      <c r="O114" s="413"/>
      <c r="P114" s="413"/>
      <c r="Q114" s="413"/>
      <c r="R114" s="413"/>
      <c r="S114" s="413"/>
      <c r="T114" s="413"/>
      <c r="U114" s="413"/>
    </row>
    <row r="115" spans="1:21" x14ac:dyDescent="0.25">
      <c r="A115" s="503" t="s">
        <v>142</v>
      </c>
      <c r="B115" s="503" t="s">
        <v>141</v>
      </c>
      <c r="C115" s="503" t="s">
        <v>71</v>
      </c>
      <c r="D115" s="503" t="s">
        <v>72</v>
      </c>
      <c r="E115" s="503" t="s">
        <v>73</v>
      </c>
      <c r="F115" s="503" t="s">
        <v>74</v>
      </c>
      <c r="G115" s="509" t="s">
        <v>75</v>
      </c>
      <c r="H115" s="510"/>
      <c r="I115" s="510"/>
      <c r="J115" s="511"/>
      <c r="K115" s="507" t="s">
        <v>76</v>
      </c>
      <c r="L115" s="496" t="s">
        <v>77</v>
      </c>
      <c r="M115" s="497"/>
      <c r="N115" s="498"/>
      <c r="O115" s="496" t="s">
        <v>65</v>
      </c>
      <c r="P115" s="497"/>
      <c r="Q115" s="498"/>
      <c r="R115" s="496" t="s">
        <v>140</v>
      </c>
      <c r="S115" s="497"/>
      <c r="T115" s="498"/>
      <c r="U115" s="499" t="s">
        <v>99</v>
      </c>
    </row>
    <row r="116" spans="1:21" x14ac:dyDescent="0.25">
      <c r="A116" s="504"/>
      <c r="B116" s="504"/>
      <c r="C116" s="504"/>
      <c r="D116" s="504"/>
      <c r="E116" s="504"/>
      <c r="F116" s="504"/>
      <c r="G116" s="18" t="s">
        <v>79</v>
      </c>
      <c r="H116" s="18" t="s">
        <v>80</v>
      </c>
      <c r="I116" s="18" t="s">
        <v>81</v>
      </c>
      <c r="J116" s="18" t="s">
        <v>82</v>
      </c>
      <c r="K116" s="508"/>
      <c r="L116" s="416" t="s">
        <v>83</v>
      </c>
      <c r="M116" s="416" t="s">
        <v>84</v>
      </c>
      <c r="N116" s="417" t="s">
        <v>139</v>
      </c>
      <c r="O116" s="416" t="s">
        <v>83</v>
      </c>
      <c r="P116" s="416" t="s">
        <v>84</v>
      </c>
      <c r="Q116" s="417" t="s">
        <v>139</v>
      </c>
      <c r="R116" s="416" t="s">
        <v>83</v>
      </c>
      <c r="S116" s="416" t="s">
        <v>84</v>
      </c>
      <c r="T116" s="417" t="s">
        <v>139</v>
      </c>
      <c r="U116" s="500"/>
    </row>
    <row r="117" spans="1:21" x14ac:dyDescent="0.25">
      <c r="A117" s="501" t="s">
        <v>138</v>
      </c>
      <c r="B117" s="502" t="s">
        <v>125</v>
      </c>
      <c r="C117" s="17"/>
      <c r="D117" s="16"/>
      <c r="E117" s="17"/>
      <c r="F117" s="17"/>
      <c r="G117" s="17"/>
      <c r="H117" s="17"/>
      <c r="I117" s="16"/>
      <c r="J117" s="16"/>
      <c r="K117" s="418"/>
      <c r="L117" s="418"/>
      <c r="M117" s="418"/>
      <c r="N117" s="418"/>
      <c r="O117" s="418"/>
      <c r="P117" s="418"/>
      <c r="Q117" s="418"/>
      <c r="R117" s="418"/>
      <c r="S117" s="418"/>
      <c r="T117" s="418"/>
      <c r="U117" s="418"/>
    </row>
    <row r="118" spans="1:21" x14ac:dyDescent="0.25">
      <c r="A118" s="14">
        <v>1</v>
      </c>
      <c r="B118" s="13" t="s">
        <v>137</v>
      </c>
      <c r="C118" s="12">
        <v>2952000</v>
      </c>
      <c r="D118" s="12">
        <v>380000</v>
      </c>
      <c r="E118" s="12">
        <f>340000+380000</f>
        <v>720000</v>
      </c>
      <c r="F118" s="12">
        <v>150000</v>
      </c>
      <c r="G118" s="12">
        <v>1155000</v>
      </c>
      <c r="H118" s="12">
        <v>884000</v>
      </c>
      <c r="I118" s="12">
        <v>477000</v>
      </c>
      <c r="J118" s="12">
        <v>370000</v>
      </c>
      <c r="K118" s="419">
        <v>2</v>
      </c>
      <c r="L118" s="419">
        <v>1</v>
      </c>
      <c r="M118" s="419">
        <v>4</v>
      </c>
      <c r="N118" s="419">
        <f t="shared" ref="N118:N129" si="49">(L118*(C118+E118))+(L118*M118*D118)+((L118*(M118-1)*I118))</f>
        <v>6623000</v>
      </c>
      <c r="O118" s="419">
        <v>1</v>
      </c>
      <c r="P118" s="419">
        <v>3</v>
      </c>
      <c r="Q118" s="419">
        <f t="shared" ref="Q118:Q129" si="50">(O118*(C118+E118))+(O118*P118*D118)+((O118*(P118-1)*H118))</f>
        <v>6580000</v>
      </c>
      <c r="R118" s="419">
        <v>1</v>
      </c>
      <c r="S118" s="419">
        <v>3</v>
      </c>
      <c r="T118" s="419">
        <f t="shared" ref="T118:T129" si="51">(R118*(C118+E118))+(R118*S118*(D118+F118))+((R118*(S118-1)*G118))</f>
        <v>7572000</v>
      </c>
      <c r="U118" s="419">
        <f t="shared" ref="U118:U128" si="52">SUM(N118,Q118,T118)</f>
        <v>20775000</v>
      </c>
    </row>
    <row r="119" spans="1:21" x14ac:dyDescent="0.25">
      <c r="A119" s="14">
        <v>2</v>
      </c>
      <c r="B119" s="13" t="s">
        <v>136</v>
      </c>
      <c r="C119" s="12">
        <v>2268000</v>
      </c>
      <c r="D119" s="12">
        <v>380000</v>
      </c>
      <c r="E119" s="12">
        <f>340000+250000</f>
        <v>590000</v>
      </c>
      <c r="F119" s="12">
        <v>150000</v>
      </c>
      <c r="G119" s="12">
        <v>1228000</v>
      </c>
      <c r="H119" s="12">
        <v>605000</v>
      </c>
      <c r="I119" s="12">
        <v>514000</v>
      </c>
      <c r="J119" s="12">
        <v>310000</v>
      </c>
      <c r="K119" s="419">
        <v>2</v>
      </c>
      <c r="L119" s="419">
        <v>1</v>
      </c>
      <c r="M119" s="419">
        <v>4</v>
      </c>
      <c r="N119" s="419">
        <f t="shared" si="49"/>
        <v>5920000</v>
      </c>
      <c r="O119" s="419">
        <v>1</v>
      </c>
      <c r="P119" s="419">
        <v>3</v>
      </c>
      <c r="Q119" s="419">
        <f t="shared" si="50"/>
        <v>5208000</v>
      </c>
      <c r="R119" s="419">
        <v>1</v>
      </c>
      <c r="S119" s="419">
        <v>3</v>
      </c>
      <c r="T119" s="419">
        <f t="shared" si="51"/>
        <v>6904000</v>
      </c>
      <c r="U119" s="419">
        <f t="shared" si="52"/>
        <v>18032000</v>
      </c>
    </row>
    <row r="120" spans="1:21" x14ac:dyDescent="0.25">
      <c r="A120" s="14">
        <v>3</v>
      </c>
      <c r="B120" s="13" t="s">
        <v>135</v>
      </c>
      <c r="C120" s="12">
        <v>2139000</v>
      </c>
      <c r="D120" s="12">
        <v>410000</v>
      </c>
      <c r="E120" s="12">
        <f>340000+180000</f>
        <v>520000</v>
      </c>
      <c r="F120" s="12">
        <v>150000</v>
      </c>
      <c r="G120" s="12">
        <v>1310000</v>
      </c>
      <c r="H120" s="12">
        <v>850000</v>
      </c>
      <c r="I120" s="12">
        <v>533000</v>
      </c>
      <c r="J120" s="12">
        <v>304000</v>
      </c>
      <c r="K120" s="419">
        <v>2</v>
      </c>
      <c r="L120" s="419">
        <v>1</v>
      </c>
      <c r="M120" s="419">
        <v>4</v>
      </c>
      <c r="N120" s="419">
        <f t="shared" si="49"/>
        <v>5898000</v>
      </c>
      <c r="O120" s="419">
        <v>1</v>
      </c>
      <c r="P120" s="419">
        <v>3</v>
      </c>
      <c r="Q120" s="419">
        <f t="shared" si="50"/>
        <v>5589000</v>
      </c>
      <c r="R120" s="419">
        <v>1</v>
      </c>
      <c r="S120" s="419">
        <v>3</v>
      </c>
      <c r="T120" s="419">
        <f t="shared" si="51"/>
        <v>6959000</v>
      </c>
      <c r="U120" s="419">
        <f t="shared" si="52"/>
        <v>18446000</v>
      </c>
    </row>
    <row r="121" spans="1:21" x14ac:dyDescent="0.25">
      <c r="A121" s="14">
        <v>4</v>
      </c>
      <c r="B121" s="13" t="s">
        <v>134</v>
      </c>
      <c r="C121" s="12">
        <v>2888000</v>
      </c>
      <c r="D121" s="12">
        <v>370000</v>
      </c>
      <c r="E121" s="12">
        <f>340000+240000</f>
        <v>580000</v>
      </c>
      <c r="F121" s="12">
        <v>150000</v>
      </c>
      <c r="G121" s="12">
        <v>1285000</v>
      </c>
      <c r="H121" s="12">
        <v>650000</v>
      </c>
      <c r="I121" s="12">
        <v>502000</v>
      </c>
      <c r="J121" s="12">
        <v>280000</v>
      </c>
      <c r="K121" s="419">
        <v>2</v>
      </c>
      <c r="L121" s="419">
        <v>1</v>
      </c>
      <c r="M121" s="419">
        <v>4</v>
      </c>
      <c r="N121" s="419">
        <f t="shared" si="49"/>
        <v>6454000</v>
      </c>
      <c r="O121" s="419">
        <v>1</v>
      </c>
      <c r="P121" s="419">
        <v>3</v>
      </c>
      <c r="Q121" s="419">
        <f t="shared" si="50"/>
        <v>5878000</v>
      </c>
      <c r="R121" s="419">
        <v>1</v>
      </c>
      <c r="S121" s="419">
        <v>3</v>
      </c>
      <c r="T121" s="419">
        <f t="shared" si="51"/>
        <v>7598000</v>
      </c>
      <c r="U121" s="419">
        <f t="shared" si="52"/>
        <v>19930000</v>
      </c>
    </row>
    <row r="122" spans="1:21" x14ac:dyDescent="0.25">
      <c r="A122" s="14">
        <v>5</v>
      </c>
      <c r="B122" s="13" t="s">
        <v>133</v>
      </c>
      <c r="C122" s="12">
        <v>2268000</v>
      </c>
      <c r="D122" s="12">
        <v>420000</v>
      </c>
      <c r="E122" s="12">
        <f>340000+188000</f>
        <v>528000</v>
      </c>
      <c r="F122" s="12">
        <v>150000</v>
      </c>
      <c r="G122" s="12">
        <v>1334000</v>
      </c>
      <c r="H122" s="12">
        <v>747000</v>
      </c>
      <c r="I122" s="12">
        <v>629000</v>
      </c>
      <c r="J122" s="12">
        <v>461000</v>
      </c>
      <c r="K122" s="419">
        <v>2</v>
      </c>
      <c r="L122" s="419">
        <v>1</v>
      </c>
      <c r="M122" s="419">
        <v>4</v>
      </c>
      <c r="N122" s="419">
        <f t="shared" si="49"/>
        <v>6363000</v>
      </c>
      <c r="O122" s="419">
        <v>1</v>
      </c>
      <c r="P122" s="419">
        <v>3</v>
      </c>
      <c r="Q122" s="419">
        <f t="shared" si="50"/>
        <v>5550000</v>
      </c>
      <c r="R122" s="419">
        <v>1</v>
      </c>
      <c r="S122" s="419">
        <v>3</v>
      </c>
      <c r="T122" s="419">
        <f t="shared" si="51"/>
        <v>7174000</v>
      </c>
      <c r="U122" s="419">
        <f t="shared" si="52"/>
        <v>19087000</v>
      </c>
    </row>
    <row r="123" spans="1:21" x14ac:dyDescent="0.25">
      <c r="A123" s="14">
        <v>6</v>
      </c>
      <c r="B123" s="13" t="s">
        <v>132</v>
      </c>
      <c r="C123" s="12">
        <v>2674000</v>
      </c>
      <c r="D123" s="12">
        <v>410000</v>
      </c>
      <c r="E123" s="12">
        <f>340000+296000</f>
        <v>636000</v>
      </c>
      <c r="F123" s="12">
        <v>150000</v>
      </c>
      <c r="G123" s="12">
        <v>1359000</v>
      </c>
      <c r="H123" s="12">
        <v>841000</v>
      </c>
      <c r="I123" s="12">
        <v>499000</v>
      </c>
      <c r="J123" s="12">
        <v>329000</v>
      </c>
      <c r="K123" s="419">
        <v>2</v>
      </c>
      <c r="L123" s="419">
        <v>1</v>
      </c>
      <c r="M123" s="419">
        <v>4</v>
      </c>
      <c r="N123" s="419">
        <f t="shared" si="49"/>
        <v>6447000</v>
      </c>
      <c r="O123" s="419">
        <v>1</v>
      </c>
      <c r="P123" s="419">
        <v>3</v>
      </c>
      <c r="Q123" s="419">
        <f t="shared" si="50"/>
        <v>6222000</v>
      </c>
      <c r="R123" s="419">
        <v>1</v>
      </c>
      <c r="S123" s="419">
        <v>3</v>
      </c>
      <c r="T123" s="419">
        <f t="shared" si="51"/>
        <v>7708000</v>
      </c>
      <c r="U123" s="419">
        <f t="shared" si="52"/>
        <v>20377000</v>
      </c>
    </row>
    <row r="124" spans="1:21" x14ac:dyDescent="0.25">
      <c r="A124" s="14">
        <v>7</v>
      </c>
      <c r="B124" s="13" t="s">
        <v>131</v>
      </c>
      <c r="C124" s="12">
        <v>2995000</v>
      </c>
      <c r="D124" s="12">
        <v>380000</v>
      </c>
      <c r="E124" s="12">
        <f>340000+200000</f>
        <v>540000</v>
      </c>
      <c r="F124" s="12">
        <v>150000</v>
      </c>
      <c r="G124" s="12">
        <v>1679000</v>
      </c>
      <c r="H124" s="12">
        <v>816000</v>
      </c>
      <c r="I124" s="12">
        <v>500000</v>
      </c>
      <c r="J124" s="12">
        <v>379000</v>
      </c>
      <c r="K124" s="419">
        <v>2</v>
      </c>
      <c r="L124" s="419">
        <v>1</v>
      </c>
      <c r="M124" s="419">
        <v>4</v>
      </c>
      <c r="N124" s="419">
        <f t="shared" si="49"/>
        <v>6555000</v>
      </c>
      <c r="O124" s="419">
        <v>1</v>
      </c>
      <c r="P124" s="419">
        <v>3</v>
      </c>
      <c r="Q124" s="419">
        <f t="shared" si="50"/>
        <v>6307000</v>
      </c>
      <c r="R124" s="419">
        <v>1</v>
      </c>
      <c r="S124" s="419">
        <v>3</v>
      </c>
      <c r="T124" s="419">
        <f t="shared" si="51"/>
        <v>8483000</v>
      </c>
      <c r="U124" s="419">
        <f t="shared" si="52"/>
        <v>21345000</v>
      </c>
    </row>
    <row r="125" spans="1:21" x14ac:dyDescent="0.25">
      <c r="A125" s="14">
        <v>8</v>
      </c>
      <c r="B125" s="13" t="s">
        <v>130</v>
      </c>
      <c r="C125" s="12">
        <v>4182000</v>
      </c>
      <c r="D125" s="12">
        <v>380000</v>
      </c>
      <c r="E125" s="12">
        <f>340000+262000</f>
        <v>602000</v>
      </c>
      <c r="F125" s="12">
        <v>150000</v>
      </c>
      <c r="G125" s="12">
        <v>1070000</v>
      </c>
      <c r="H125" s="12">
        <v>802000</v>
      </c>
      <c r="I125" s="12">
        <v>488000</v>
      </c>
      <c r="J125" s="12">
        <v>420000</v>
      </c>
      <c r="K125" s="419">
        <v>2</v>
      </c>
      <c r="L125" s="419">
        <v>1</v>
      </c>
      <c r="M125" s="419">
        <v>4</v>
      </c>
      <c r="N125" s="419">
        <f t="shared" si="49"/>
        <v>7768000</v>
      </c>
      <c r="O125" s="419">
        <v>1</v>
      </c>
      <c r="P125" s="419">
        <v>3</v>
      </c>
      <c r="Q125" s="419">
        <f t="shared" si="50"/>
        <v>7528000</v>
      </c>
      <c r="R125" s="419">
        <v>1</v>
      </c>
      <c r="S125" s="419">
        <v>3</v>
      </c>
      <c r="T125" s="419">
        <f t="shared" si="51"/>
        <v>8514000</v>
      </c>
      <c r="U125" s="419">
        <f t="shared" si="52"/>
        <v>23810000</v>
      </c>
    </row>
    <row r="126" spans="1:21" x14ac:dyDescent="0.25">
      <c r="A126" s="14">
        <v>9</v>
      </c>
      <c r="B126" s="13" t="s">
        <v>129</v>
      </c>
      <c r="C126" s="12">
        <v>4867000</v>
      </c>
      <c r="D126" s="12">
        <v>410000</v>
      </c>
      <c r="E126" s="12">
        <f>340000+434000</f>
        <v>774000</v>
      </c>
      <c r="F126" s="12">
        <v>150000</v>
      </c>
      <c r="G126" s="12">
        <v>1030000</v>
      </c>
      <c r="H126" s="12">
        <v>910000</v>
      </c>
      <c r="I126" s="12">
        <v>425000</v>
      </c>
      <c r="J126" s="12">
        <v>360000</v>
      </c>
      <c r="K126" s="419">
        <v>2</v>
      </c>
      <c r="L126" s="419">
        <v>1</v>
      </c>
      <c r="M126" s="419">
        <v>4</v>
      </c>
      <c r="N126" s="419">
        <f t="shared" si="49"/>
        <v>8556000</v>
      </c>
      <c r="O126" s="419">
        <v>1</v>
      </c>
      <c r="P126" s="419">
        <v>3</v>
      </c>
      <c r="Q126" s="419">
        <f t="shared" si="50"/>
        <v>8691000</v>
      </c>
      <c r="R126" s="419">
        <v>1</v>
      </c>
      <c r="S126" s="419">
        <v>3</v>
      </c>
      <c r="T126" s="419">
        <f t="shared" si="51"/>
        <v>9381000</v>
      </c>
      <c r="U126" s="419">
        <f t="shared" si="52"/>
        <v>26628000</v>
      </c>
    </row>
    <row r="127" spans="1:21" x14ac:dyDescent="0.25">
      <c r="A127" s="14">
        <v>10</v>
      </c>
      <c r="B127" s="13" t="s">
        <v>128</v>
      </c>
      <c r="C127" s="12">
        <v>10824000</v>
      </c>
      <c r="D127" s="12">
        <v>480000</v>
      </c>
      <c r="E127" s="12">
        <f>340000+290000</f>
        <v>630000</v>
      </c>
      <c r="F127" s="12">
        <v>150000</v>
      </c>
      <c r="G127" s="12">
        <v>1482000</v>
      </c>
      <c r="H127" s="12">
        <v>976000</v>
      </c>
      <c r="I127" s="12">
        <v>798000</v>
      </c>
      <c r="J127" s="12">
        <v>370000</v>
      </c>
      <c r="K127" s="419">
        <v>2</v>
      </c>
      <c r="L127" s="419">
        <v>1</v>
      </c>
      <c r="M127" s="419">
        <v>4</v>
      </c>
      <c r="N127" s="419">
        <f t="shared" si="49"/>
        <v>15768000</v>
      </c>
      <c r="O127" s="419">
        <v>1</v>
      </c>
      <c r="P127" s="419">
        <v>3</v>
      </c>
      <c r="Q127" s="419">
        <f t="shared" si="50"/>
        <v>14846000</v>
      </c>
      <c r="R127" s="419">
        <v>1</v>
      </c>
      <c r="S127" s="419">
        <v>3</v>
      </c>
      <c r="T127" s="419">
        <f t="shared" si="51"/>
        <v>16308000</v>
      </c>
      <c r="U127" s="419">
        <f t="shared" si="52"/>
        <v>46922000</v>
      </c>
    </row>
    <row r="128" spans="1:21" x14ac:dyDescent="0.25">
      <c r="A128" s="14">
        <v>11</v>
      </c>
      <c r="B128" s="13" t="s">
        <v>127</v>
      </c>
      <c r="C128" s="12">
        <v>8193000</v>
      </c>
      <c r="D128" s="12">
        <v>580000</v>
      </c>
      <c r="E128" s="12">
        <f>340000+710000</f>
        <v>1050000</v>
      </c>
      <c r="F128" s="12">
        <v>150000</v>
      </c>
      <c r="G128" s="12">
        <v>1668000</v>
      </c>
      <c r="H128" s="12">
        <v>754000</v>
      </c>
      <c r="I128" s="12">
        <v>460000</v>
      </c>
      <c r="J128" s="12">
        <v>414000</v>
      </c>
      <c r="K128" s="419">
        <v>2</v>
      </c>
      <c r="L128" s="419">
        <v>1</v>
      </c>
      <c r="M128" s="419">
        <v>4</v>
      </c>
      <c r="N128" s="419">
        <f t="shared" si="49"/>
        <v>12943000</v>
      </c>
      <c r="O128" s="419">
        <v>1</v>
      </c>
      <c r="P128" s="419">
        <v>3</v>
      </c>
      <c r="Q128" s="419">
        <f t="shared" si="50"/>
        <v>12491000</v>
      </c>
      <c r="R128" s="419">
        <v>1</v>
      </c>
      <c r="S128" s="419">
        <v>3</v>
      </c>
      <c r="T128" s="419">
        <f t="shared" si="51"/>
        <v>14769000</v>
      </c>
      <c r="U128" s="419">
        <f t="shared" si="52"/>
        <v>40203000</v>
      </c>
    </row>
    <row r="129" spans="1:23" s="9" customFormat="1" x14ac:dyDescent="0.25">
      <c r="A129" s="8"/>
      <c r="B129" s="8" t="s">
        <v>100</v>
      </c>
      <c r="C129" s="6">
        <f t="shared" ref="C129:J129" si="53">AVERAGE(C118:C128)</f>
        <v>4204545.4545454541</v>
      </c>
      <c r="D129" s="6">
        <f t="shared" si="53"/>
        <v>418181.81818181818</v>
      </c>
      <c r="E129" s="6">
        <f t="shared" si="53"/>
        <v>651818.18181818177</v>
      </c>
      <c r="F129" s="6">
        <f t="shared" si="53"/>
        <v>150000</v>
      </c>
      <c r="G129" s="6">
        <f t="shared" si="53"/>
        <v>1327272.7272727273</v>
      </c>
      <c r="H129" s="6">
        <f t="shared" si="53"/>
        <v>803181.81818181823</v>
      </c>
      <c r="I129" s="6">
        <f t="shared" si="53"/>
        <v>529545.45454545459</v>
      </c>
      <c r="J129" s="6">
        <f t="shared" si="53"/>
        <v>363363.63636363635</v>
      </c>
      <c r="K129" s="5"/>
      <c r="L129" s="5">
        <v>1</v>
      </c>
      <c r="M129" s="5">
        <v>4</v>
      </c>
      <c r="N129" s="5">
        <f t="shared" si="49"/>
        <v>8117727.2727272715</v>
      </c>
      <c r="O129" s="5">
        <v>1</v>
      </c>
      <c r="P129" s="5">
        <v>3</v>
      </c>
      <c r="Q129" s="5">
        <f t="shared" si="50"/>
        <v>7717272.7272727266</v>
      </c>
      <c r="R129" s="5">
        <v>1</v>
      </c>
      <c r="S129" s="5">
        <v>3</v>
      </c>
      <c r="T129" s="5">
        <f t="shared" si="51"/>
        <v>9215454.5454545449</v>
      </c>
      <c r="U129" s="5"/>
      <c r="V129" s="420">
        <f>AVERAGE(Q129,T129)</f>
        <v>8466363.6363636367</v>
      </c>
      <c r="W129" s="421"/>
    </row>
    <row r="130" spans="1:23" x14ac:dyDescent="0.25">
      <c r="A130" s="8"/>
      <c r="B130" s="8" t="s">
        <v>99</v>
      </c>
      <c r="C130" s="7"/>
      <c r="D130" s="7"/>
      <c r="E130" s="7"/>
      <c r="F130" s="7"/>
      <c r="G130" s="7"/>
      <c r="H130" s="7"/>
      <c r="I130" s="7"/>
      <c r="J130" s="7"/>
      <c r="K130" s="5">
        <f t="shared" ref="K130:U130" si="54">SUM(K118:K128)</f>
        <v>22</v>
      </c>
      <c r="L130" s="5">
        <f t="shared" si="54"/>
        <v>11</v>
      </c>
      <c r="M130" s="5">
        <f t="shared" si="54"/>
        <v>44</v>
      </c>
      <c r="N130" s="5">
        <f t="shared" si="54"/>
        <v>89295000</v>
      </c>
      <c r="O130" s="5">
        <f t="shared" si="54"/>
        <v>11</v>
      </c>
      <c r="P130" s="5">
        <f t="shared" si="54"/>
        <v>33</v>
      </c>
      <c r="Q130" s="5">
        <f t="shared" si="54"/>
        <v>84890000</v>
      </c>
      <c r="R130" s="5">
        <f t="shared" si="54"/>
        <v>11</v>
      </c>
      <c r="S130" s="5">
        <f t="shared" si="54"/>
        <v>33</v>
      </c>
      <c r="T130" s="5">
        <f t="shared" si="54"/>
        <v>101370000</v>
      </c>
      <c r="U130" s="5">
        <f t="shared" si="54"/>
        <v>275555000</v>
      </c>
    </row>
    <row r="131" spans="1:23" x14ac:dyDescent="0.25">
      <c r="A131" s="501" t="s">
        <v>126</v>
      </c>
      <c r="B131" s="502" t="s">
        <v>125</v>
      </c>
      <c r="C131" s="12"/>
      <c r="D131" s="12"/>
      <c r="E131" s="12"/>
      <c r="F131" s="12"/>
      <c r="G131" s="12"/>
      <c r="H131" s="12"/>
      <c r="I131" s="12"/>
      <c r="J131" s="12"/>
      <c r="K131" s="419"/>
      <c r="L131" s="419"/>
      <c r="M131" s="419"/>
      <c r="N131" s="419"/>
      <c r="O131" s="419"/>
      <c r="P131" s="419"/>
      <c r="Q131" s="419"/>
      <c r="R131" s="419"/>
      <c r="S131" s="419"/>
      <c r="T131" s="419"/>
      <c r="U131" s="419"/>
    </row>
    <row r="132" spans="1:23" x14ac:dyDescent="0.25">
      <c r="A132" s="14">
        <v>1</v>
      </c>
      <c r="B132" s="13" t="s">
        <v>124</v>
      </c>
      <c r="C132" s="12">
        <v>3808000</v>
      </c>
      <c r="D132" s="12">
        <v>370000</v>
      </c>
      <c r="E132" s="12">
        <f>340000+464000</f>
        <v>804000</v>
      </c>
      <c r="F132" s="12">
        <v>150000</v>
      </c>
      <c r="G132" s="12">
        <v>1214000</v>
      </c>
      <c r="H132" s="12">
        <v>703000</v>
      </c>
      <c r="I132" s="12">
        <v>505000</v>
      </c>
      <c r="J132" s="12">
        <v>310000</v>
      </c>
      <c r="K132" s="419">
        <v>2</v>
      </c>
      <c r="L132" s="419">
        <v>1</v>
      </c>
      <c r="M132" s="419">
        <v>4</v>
      </c>
      <c r="N132" s="419">
        <f t="shared" ref="N132:N143" si="55">(L132*(C132+E132))+(L132*M132*D132)+((L132*(M132-1)*I132))</f>
        <v>7607000</v>
      </c>
      <c r="O132" s="419">
        <v>1</v>
      </c>
      <c r="P132" s="419">
        <v>3</v>
      </c>
      <c r="Q132" s="419">
        <f t="shared" ref="Q132:Q143" si="56">(O132*(C132+E132))+(O132*P132*D132)+((O132*(P132-1)*H132))</f>
        <v>7128000</v>
      </c>
      <c r="R132" s="419">
        <v>1</v>
      </c>
      <c r="S132" s="419">
        <v>3</v>
      </c>
      <c r="T132" s="419">
        <f t="shared" ref="T132:T143" si="57">(R132*(C132+E132))+(R132*S132*(D132+F132))+((R132*(S132-1)*G132))</f>
        <v>8600000</v>
      </c>
      <c r="U132" s="419">
        <f t="shared" ref="U132:U142" si="58">SUM(N132,Q132,T132)</f>
        <v>23335000</v>
      </c>
    </row>
    <row r="133" spans="1:23" x14ac:dyDescent="0.25">
      <c r="A133" s="14">
        <v>2</v>
      </c>
      <c r="B133" s="13" t="s">
        <v>123</v>
      </c>
      <c r="C133" s="12">
        <v>3016000</v>
      </c>
      <c r="D133" s="12">
        <v>370000</v>
      </c>
      <c r="E133" s="12">
        <f>340000+150000</f>
        <v>490000</v>
      </c>
      <c r="F133" s="12">
        <v>150000</v>
      </c>
      <c r="G133" s="12">
        <v>1168000</v>
      </c>
      <c r="H133" s="12">
        <v>868000</v>
      </c>
      <c r="I133" s="12">
        <v>450000</v>
      </c>
      <c r="J133" s="12">
        <v>380000</v>
      </c>
      <c r="K133" s="419">
        <v>2</v>
      </c>
      <c r="L133" s="419">
        <v>1</v>
      </c>
      <c r="M133" s="419">
        <v>4</v>
      </c>
      <c r="N133" s="419">
        <f t="shared" si="55"/>
        <v>6336000</v>
      </c>
      <c r="O133" s="419">
        <v>1</v>
      </c>
      <c r="P133" s="419">
        <v>3</v>
      </c>
      <c r="Q133" s="419">
        <f t="shared" si="56"/>
        <v>6352000</v>
      </c>
      <c r="R133" s="419">
        <v>1</v>
      </c>
      <c r="S133" s="419">
        <v>3</v>
      </c>
      <c r="T133" s="419">
        <f t="shared" si="57"/>
        <v>7402000</v>
      </c>
      <c r="U133" s="419">
        <f t="shared" si="58"/>
        <v>20090000</v>
      </c>
    </row>
    <row r="134" spans="1:23" x14ac:dyDescent="0.25">
      <c r="A134" s="14">
        <v>3</v>
      </c>
      <c r="B134" s="13" t="s">
        <v>122</v>
      </c>
      <c r="C134" s="12">
        <v>1583000</v>
      </c>
      <c r="D134" s="12">
        <v>380000</v>
      </c>
      <c r="E134" s="12">
        <f>340000+290000</f>
        <v>630000</v>
      </c>
      <c r="F134" s="12">
        <v>150000</v>
      </c>
      <c r="G134" s="12">
        <v>1299000</v>
      </c>
      <c r="H134" s="12">
        <v>790000</v>
      </c>
      <c r="I134" s="12">
        <v>374000</v>
      </c>
      <c r="J134" s="12">
        <v>356000</v>
      </c>
      <c r="K134" s="419">
        <v>2</v>
      </c>
      <c r="L134" s="419">
        <v>1</v>
      </c>
      <c r="M134" s="419">
        <v>4</v>
      </c>
      <c r="N134" s="419">
        <f t="shared" si="55"/>
        <v>4855000</v>
      </c>
      <c r="O134" s="419">
        <v>1</v>
      </c>
      <c r="P134" s="419">
        <v>3</v>
      </c>
      <c r="Q134" s="419">
        <f t="shared" si="56"/>
        <v>4933000</v>
      </c>
      <c r="R134" s="419">
        <v>1</v>
      </c>
      <c r="S134" s="419">
        <v>3</v>
      </c>
      <c r="T134" s="419">
        <f t="shared" si="57"/>
        <v>6401000</v>
      </c>
      <c r="U134" s="419">
        <f t="shared" si="58"/>
        <v>16189000</v>
      </c>
    </row>
    <row r="135" spans="1:23" x14ac:dyDescent="0.25">
      <c r="A135" s="14">
        <v>4</v>
      </c>
      <c r="B135" s="13" t="s">
        <v>121</v>
      </c>
      <c r="C135" s="12">
        <v>0</v>
      </c>
      <c r="D135" s="12">
        <v>210000</v>
      </c>
      <c r="E135" s="12">
        <v>110000</v>
      </c>
      <c r="F135" s="12">
        <v>75000</v>
      </c>
      <c r="G135" s="12">
        <v>0</v>
      </c>
      <c r="H135" s="12">
        <v>0</v>
      </c>
      <c r="I135" s="12">
        <v>0</v>
      </c>
      <c r="J135" s="12">
        <v>0</v>
      </c>
      <c r="K135" s="419">
        <v>2</v>
      </c>
      <c r="L135" s="419">
        <v>1</v>
      </c>
      <c r="M135" s="419">
        <v>4</v>
      </c>
      <c r="N135" s="419">
        <f t="shared" si="55"/>
        <v>950000</v>
      </c>
      <c r="O135" s="419">
        <v>1</v>
      </c>
      <c r="P135" s="419">
        <v>3</v>
      </c>
      <c r="Q135" s="419">
        <f t="shared" si="56"/>
        <v>740000</v>
      </c>
      <c r="R135" s="419">
        <v>1</v>
      </c>
      <c r="S135" s="419">
        <v>3</v>
      </c>
      <c r="T135" s="419">
        <f t="shared" si="57"/>
        <v>965000</v>
      </c>
      <c r="U135" s="419">
        <f t="shared" si="58"/>
        <v>2655000</v>
      </c>
    </row>
    <row r="136" spans="1:23" x14ac:dyDescent="0.25">
      <c r="A136" s="14">
        <v>5</v>
      </c>
      <c r="B136" s="13" t="s">
        <v>120</v>
      </c>
      <c r="C136" s="12">
        <v>0</v>
      </c>
      <c r="D136" s="12">
        <v>430000</v>
      </c>
      <c r="E136" s="15">
        <v>330000</v>
      </c>
      <c r="F136" s="12">
        <v>150000</v>
      </c>
      <c r="G136" s="12">
        <v>1753000</v>
      </c>
      <c r="H136" s="12">
        <v>949000</v>
      </c>
      <c r="I136" s="12">
        <v>515000</v>
      </c>
      <c r="J136" s="12">
        <v>463000</v>
      </c>
      <c r="K136" s="419">
        <v>2</v>
      </c>
      <c r="L136" s="419">
        <v>1</v>
      </c>
      <c r="M136" s="419">
        <v>4</v>
      </c>
      <c r="N136" s="419">
        <f t="shared" si="55"/>
        <v>3595000</v>
      </c>
      <c r="O136" s="419">
        <v>1</v>
      </c>
      <c r="P136" s="419">
        <v>3</v>
      </c>
      <c r="Q136" s="419">
        <f t="shared" si="56"/>
        <v>3518000</v>
      </c>
      <c r="R136" s="419">
        <v>1</v>
      </c>
      <c r="S136" s="419">
        <v>3</v>
      </c>
      <c r="T136" s="419">
        <f t="shared" si="57"/>
        <v>5576000</v>
      </c>
      <c r="U136" s="419">
        <f t="shared" si="58"/>
        <v>12689000</v>
      </c>
    </row>
    <row r="137" spans="1:23" x14ac:dyDescent="0.25">
      <c r="A137" s="14">
        <v>6</v>
      </c>
      <c r="B137" s="13" t="s">
        <v>119</v>
      </c>
      <c r="C137" s="12">
        <v>3262000</v>
      </c>
      <c r="D137" s="12">
        <v>480000</v>
      </c>
      <c r="E137" s="12">
        <f>340000+300000</f>
        <v>640000</v>
      </c>
      <c r="F137" s="12">
        <v>150000</v>
      </c>
      <c r="G137" s="12">
        <v>1810000</v>
      </c>
      <c r="H137" s="12">
        <v>1304000</v>
      </c>
      <c r="I137" s="12">
        <v>904000</v>
      </c>
      <c r="J137" s="12">
        <v>658000</v>
      </c>
      <c r="K137" s="419">
        <v>2</v>
      </c>
      <c r="L137" s="419">
        <v>1</v>
      </c>
      <c r="M137" s="419">
        <v>4</v>
      </c>
      <c r="N137" s="419">
        <f t="shared" si="55"/>
        <v>8534000</v>
      </c>
      <c r="O137" s="419">
        <v>1</v>
      </c>
      <c r="P137" s="419">
        <v>3</v>
      </c>
      <c r="Q137" s="419">
        <f t="shared" si="56"/>
        <v>7950000</v>
      </c>
      <c r="R137" s="419">
        <v>1</v>
      </c>
      <c r="S137" s="419">
        <v>3</v>
      </c>
      <c r="T137" s="419">
        <f t="shared" si="57"/>
        <v>9412000</v>
      </c>
      <c r="U137" s="419">
        <f t="shared" si="58"/>
        <v>25896000</v>
      </c>
    </row>
    <row r="138" spans="1:23" x14ac:dyDescent="0.25">
      <c r="A138" s="14">
        <v>7</v>
      </c>
      <c r="B138" s="13" t="s">
        <v>118</v>
      </c>
      <c r="C138" s="12">
        <v>3230000</v>
      </c>
      <c r="D138" s="12">
        <v>440000</v>
      </c>
      <c r="E138" s="12">
        <f>340000+426000</f>
        <v>766000</v>
      </c>
      <c r="F138" s="12">
        <v>150000</v>
      </c>
      <c r="G138" s="12">
        <v>2738000</v>
      </c>
      <c r="H138" s="12">
        <v>737000</v>
      </c>
      <c r="I138" s="12">
        <v>540000</v>
      </c>
      <c r="J138" s="12">
        <v>360000</v>
      </c>
      <c r="K138" s="419">
        <v>2</v>
      </c>
      <c r="L138" s="419">
        <v>1</v>
      </c>
      <c r="M138" s="419">
        <v>4</v>
      </c>
      <c r="N138" s="419">
        <f t="shared" si="55"/>
        <v>7376000</v>
      </c>
      <c r="O138" s="419">
        <v>1</v>
      </c>
      <c r="P138" s="419">
        <v>3</v>
      </c>
      <c r="Q138" s="419">
        <f t="shared" si="56"/>
        <v>6790000</v>
      </c>
      <c r="R138" s="419">
        <v>1</v>
      </c>
      <c r="S138" s="419">
        <v>3</v>
      </c>
      <c r="T138" s="419">
        <f t="shared" si="57"/>
        <v>11242000</v>
      </c>
      <c r="U138" s="419">
        <f t="shared" si="58"/>
        <v>25408000</v>
      </c>
    </row>
    <row r="139" spans="1:23" x14ac:dyDescent="0.25">
      <c r="A139" s="14">
        <v>8</v>
      </c>
      <c r="B139" s="13" t="s">
        <v>117</v>
      </c>
      <c r="C139" s="12">
        <v>2781000</v>
      </c>
      <c r="D139" s="12">
        <v>380000</v>
      </c>
      <c r="E139" s="12">
        <f>340000+214000</f>
        <v>554000</v>
      </c>
      <c r="F139" s="12">
        <v>150000</v>
      </c>
      <c r="G139" s="12">
        <v>1130000</v>
      </c>
      <c r="H139" s="12">
        <v>866000</v>
      </c>
      <c r="I139" s="12">
        <v>430000</v>
      </c>
      <c r="J139" s="12">
        <v>361000</v>
      </c>
      <c r="K139" s="419">
        <v>2</v>
      </c>
      <c r="L139" s="419">
        <v>1</v>
      </c>
      <c r="M139" s="419">
        <v>4</v>
      </c>
      <c r="N139" s="419">
        <f t="shared" si="55"/>
        <v>6145000</v>
      </c>
      <c r="O139" s="419">
        <v>1</v>
      </c>
      <c r="P139" s="419">
        <v>3</v>
      </c>
      <c r="Q139" s="419">
        <f t="shared" si="56"/>
        <v>6207000</v>
      </c>
      <c r="R139" s="419">
        <v>1</v>
      </c>
      <c r="S139" s="419">
        <v>3</v>
      </c>
      <c r="T139" s="419">
        <f t="shared" si="57"/>
        <v>7185000</v>
      </c>
      <c r="U139" s="419">
        <f t="shared" si="58"/>
        <v>19537000</v>
      </c>
    </row>
    <row r="140" spans="1:23" x14ac:dyDescent="0.25">
      <c r="A140" s="14">
        <v>9</v>
      </c>
      <c r="B140" s="13" t="s">
        <v>116</v>
      </c>
      <c r="C140" s="12">
        <v>5102000</v>
      </c>
      <c r="D140" s="12">
        <v>370000</v>
      </c>
      <c r="E140" s="12">
        <f>340000+220000</f>
        <v>560000</v>
      </c>
      <c r="F140" s="12">
        <v>150000</v>
      </c>
      <c r="G140" s="12">
        <v>1553000</v>
      </c>
      <c r="H140" s="12">
        <v>640000</v>
      </c>
      <c r="I140" s="12">
        <v>549000</v>
      </c>
      <c r="J140" s="12">
        <v>342000</v>
      </c>
      <c r="K140" s="419">
        <v>2</v>
      </c>
      <c r="L140" s="419">
        <v>1</v>
      </c>
      <c r="M140" s="419">
        <v>4</v>
      </c>
      <c r="N140" s="419">
        <f t="shared" si="55"/>
        <v>8789000</v>
      </c>
      <c r="O140" s="419">
        <v>1</v>
      </c>
      <c r="P140" s="419">
        <v>3</v>
      </c>
      <c r="Q140" s="419">
        <f t="shared" si="56"/>
        <v>8052000</v>
      </c>
      <c r="R140" s="419">
        <v>1</v>
      </c>
      <c r="S140" s="419">
        <v>3</v>
      </c>
      <c r="T140" s="419">
        <f t="shared" si="57"/>
        <v>10328000</v>
      </c>
      <c r="U140" s="419">
        <f t="shared" si="58"/>
        <v>27169000</v>
      </c>
    </row>
    <row r="141" spans="1:23" x14ac:dyDescent="0.25">
      <c r="A141" s="14">
        <v>10</v>
      </c>
      <c r="B141" s="13" t="s">
        <v>115</v>
      </c>
      <c r="C141" s="12">
        <v>3829000</v>
      </c>
      <c r="D141" s="12">
        <v>430000</v>
      </c>
      <c r="E141" s="12">
        <f>340000+290000</f>
        <v>630000</v>
      </c>
      <c r="F141" s="12">
        <v>150000</v>
      </c>
      <c r="G141" s="12">
        <v>1912000</v>
      </c>
      <c r="H141" s="12">
        <v>968000</v>
      </c>
      <c r="I141" s="12">
        <v>539000</v>
      </c>
      <c r="J141" s="12">
        <v>378000</v>
      </c>
      <c r="K141" s="419">
        <v>2</v>
      </c>
      <c r="L141" s="419">
        <v>1</v>
      </c>
      <c r="M141" s="419">
        <v>4</v>
      </c>
      <c r="N141" s="419">
        <f t="shared" si="55"/>
        <v>7796000</v>
      </c>
      <c r="O141" s="419">
        <v>1</v>
      </c>
      <c r="P141" s="419">
        <v>3</v>
      </c>
      <c r="Q141" s="419">
        <f t="shared" si="56"/>
        <v>7685000</v>
      </c>
      <c r="R141" s="419">
        <v>1</v>
      </c>
      <c r="S141" s="419">
        <v>3</v>
      </c>
      <c r="T141" s="419">
        <f t="shared" si="57"/>
        <v>10023000</v>
      </c>
      <c r="U141" s="419">
        <f t="shared" si="58"/>
        <v>25504000</v>
      </c>
    </row>
    <row r="142" spans="1:23" x14ac:dyDescent="0.25">
      <c r="A142" s="14">
        <v>11</v>
      </c>
      <c r="B142" s="13" t="s">
        <v>114</v>
      </c>
      <c r="C142" s="12">
        <v>6664000</v>
      </c>
      <c r="D142" s="12">
        <v>430000</v>
      </c>
      <c r="E142" s="12">
        <f>340000+348000</f>
        <v>688000</v>
      </c>
      <c r="F142" s="12">
        <v>150000</v>
      </c>
      <c r="G142" s="12">
        <v>1512000</v>
      </c>
      <c r="H142" s="12">
        <v>600000</v>
      </c>
      <c r="I142" s="12">
        <v>478000</v>
      </c>
      <c r="J142" s="12">
        <v>380000</v>
      </c>
      <c r="K142" s="419">
        <v>2</v>
      </c>
      <c r="L142" s="419">
        <v>1</v>
      </c>
      <c r="M142" s="419">
        <v>4</v>
      </c>
      <c r="N142" s="419">
        <f t="shared" si="55"/>
        <v>10506000</v>
      </c>
      <c r="O142" s="419">
        <v>1</v>
      </c>
      <c r="P142" s="419">
        <v>3</v>
      </c>
      <c r="Q142" s="419">
        <f t="shared" si="56"/>
        <v>9842000</v>
      </c>
      <c r="R142" s="419">
        <v>1</v>
      </c>
      <c r="S142" s="419">
        <v>3</v>
      </c>
      <c r="T142" s="419">
        <f t="shared" si="57"/>
        <v>12116000</v>
      </c>
      <c r="U142" s="419">
        <f t="shared" si="58"/>
        <v>32464000</v>
      </c>
    </row>
    <row r="143" spans="1:23" s="9" customFormat="1" x14ac:dyDescent="0.25">
      <c r="A143" s="8"/>
      <c r="B143" s="8" t="s">
        <v>100</v>
      </c>
      <c r="C143" s="6">
        <f t="shared" ref="C143:J143" si="59">AVERAGE(C132:C142)</f>
        <v>3025000</v>
      </c>
      <c r="D143" s="6">
        <f t="shared" si="59"/>
        <v>390000</v>
      </c>
      <c r="E143" s="6">
        <f t="shared" si="59"/>
        <v>563818.18181818177</v>
      </c>
      <c r="F143" s="6">
        <f t="shared" si="59"/>
        <v>143181.81818181818</v>
      </c>
      <c r="G143" s="6">
        <f t="shared" si="59"/>
        <v>1462636.3636363635</v>
      </c>
      <c r="H143" s="6">
        <f t="shared" si="59"/>
        <v>765909.09090909094</v>
      </c>
      <c r="I143" s="6">
        <f t="shared" si="59"/>
        <v>480363.63636363635</v>
      </c>
      <c r="J143" s="6">
        <f t="shared" si="59"/>
        <v>362545.45454545453</v>
      </c>
      <c r="K143" s="5"/>
      <c r="L143" s="5">
        <v>1</v>
      </c>
      <c r="M143" s="5">
        <v>4</v>
      </c>
      <c r="N143" s="5">
        <f t="shared" si="55"/>
        <v>6589909.0909090908</v>
      </c>
      <c r="O143" s="5">
        <v>1</v>
      </c>
      <c r="P143" s="5">
        <v>3</v>
      </c>
      <c r="Q143" s="5">
        <f t="shared" si="56"/>
        <v>6290636.3636363633</v>
      </c>
      <c r="R143" s="5">
        <v>1</v>
      </c>
      <c r="S143" s="5">
        <v>3</v>
      </c>
      <c r="T143" s="5">
        <f t="shared" si="57"/>
        <v>8113636.3636363633</v>
      </c>
      <c r="U143" s="5"/>
      <c r="V143" s="420">
        <f>AVERAGE(Q143,T143)</f>
        <v>7202136.3636363633</v>
      </c>
      <c r="W143" s="421"/>
    </row>
    <row r="144" spans="1:23" x14ac:dyDescent="0.25">
      <c r="A144" s="8"/>
      <c r="B144" s="8" t="s">
        <v>99</v>
      </c>
      <c r="C144" s="7"/>
      <c r="D144" s="7"/>
      <c r="E144" s="7"/>
      <c r="F144" s="7"/>
      <c r="G144" s="7"/>
      <c r="H144" s="7"/>
      <c r="I144" s="7"/>
      <c r="J144" s="7"/>
      <c r="K144" s="5">
        <f t="shared" ref="K144:U144" si="60">SUM(K132:K142)</f>
        <v>22</v>
      </c>
      <c r="L144" s="5">
        <f t="shared" si="60"/>
        <v>11</v>
      </c>
      <c r="M144" s="5">
        <f t="shared" si="60"/>
        <v>44</v>
      </c>
      <c r="N144" s="5">
        <f t="shared" si="60"/>
        <v>72489000</v>
      </c>
      <c r="O144" s="5">
        <f t="shared" si="60"/>
        <v>11</v>
      </c>
      <c r="P144" s="5">
        <f t="shared" si="60"/>
        <v>33</v>
      </c>
      <c r="Q144" s="5">
        <f t="shared" si="60"/>
        <v>69197000</v>
      </c>
      <c r="R144" s="5">
        <f t="shared" si="60"/>
        <v>11</v>
      </c>
      <c r="S144" s="5">
        <f t="shared" si="60"/>
        <v>33</v>
      </c>
      <c r="T144" s="5">
        <f t="shared" si="60"/>
        <v>89250000</v>
      </c>
      <c r="U144" s="5">
        <f t="shared" si="60"/>
        <v>230936000</v>
      </c>
    </row>
    <row r="145" spans="1:23" x14ac:dyDescent="0.25">
      <c r="A145" s="501" t="s">
        <v>113</v>
      </c>
      <c r="B145" s="502"/>
      <c r="C145" s="12"/>
      <c r="D145" s="12"/>
      <c r="E145" s="12"/>
      <c r="F145" s="12"/>
      <c r="G145" s="12"/>
      <c r="H145" s="12"/>
      <c r="I145" s="12"/>
      <c r="J145" s="12"/>
      <c r="K145" s="419"/>
      <c r="L145" s="419"/>
      <c r="M145" s="419"/>
      <c r="N145" s="419"/>
      <c r="O145" s="419"/>
      <c r="P145" s="419"/>
      <c r="Q145" s="419"/>
      <c r="R145" s="419"/>
      <c r="S145" s="419"/>
      <c r="T145" s="419"/>
      <c r="U145" s="419"/>
    </row>
    <row r="146" spans="1:23" x14ac:dyDescent="0.25">
      <c r="A146" s="14">
        <v>1</v>
      </c>
      <c r="B146" s="13" t="s">
        <v>112</v>
      </c>
      <c r="C146" s="12">
        <v>4492000</v>
      </c>
      <c r="D146" s="12">
        <v>360000</v>
      </c>
      <c r="E146" s="12">
        <f>340000+240000</f>
        <v>580000</v>
      </c>
      <c r="F146" s="12">
        <v>150000</v>
      </c>
      <c r="G146" s="12">
        <v>1308000</v>
      </c>
      <c r="H146" s="12">
        <v>1080000</v>
      </c>
      <c r="I146" s="12">
        <v>410000</v>
      </c>
      <c r="J146" s="12">
        <v>370000</v>
      </c>
      <c r="K146" s="419">
        <v>2</v>
      </c>
      <c r="L146" s="419">
        <v>1</v>
      </c>
      <c r="M146" s="419">
        <v>4</v>
      </c>
      <c r="N146" s="419">
        <f t="shared" ref="N146:N157" si="61">(L146*(C146+E146))+(L146*M146*D146)+((L146*(M146-1)*I146))</f>
        <v>7742000</v>
      </c>
      <c r="O146" s="419">
        <v>1</v>
      </c>
      <c r="P146" s="419">
        <v>3</v>
      </c>
      <c r="Q146" s="419">
        <f t="shared" ref="Q146:Q157" si="62">(O146*(C146+E146))+(O146*P146*D146)+((O146*(P146-1)*H146))</f>
        <v>8312000</v>
      </c>
      <c r="R146" s="419">
        <v>1</v>
      </c>
      <c r="S146" s="419">
        <v>3</v>
      </c>
      <c r="T146" s="419">
        <f t="shared" ref="T146:T157" si="63">(R146*(C146+E146))+(R146*S146*(D146+F146))+((R146*(S146-1)*G146))</f>
        <v>9218000</v>
      </c>
      <c r="U146" s="419">
        <f t="shared" ref="U146:U156" si="64">SUM(N146,Q146,T146)</f>
        <v>25272000</v>
      </c>
    </row>
    <row r="147" spans="1:23" x14ac:dyDescent="0.25">
      <c r="A147" s="14">
        <v>2</v>
      </c>
      <c r="B147" s="13" t="s">
        <v>111</v>
      </c>
      <c r="C147" s="12">
        <v>2460000</v>
      </c>
      <c r="D147" s="12">
        <v>370000</v>
      </c>
      <c r="E147" s="12">
        <f>340000+240000</f>
        <v>580000</v>
      </c>
      <c r="F147" s="12">
        <v>150000</v>
      </c>
      <c r="G147" s="12">
        <v>1176000</v>
      </c>
      <c r="H147" s="12">
        <v>697000</v>
      </c>
      <c r="I147" s="12">
        <v>382000</v>
      </c>
      <c r="J147" s="12">
        <v>290000</v>
      </c>
      <c r="K147" s="419">
        <v>2</v>
      </c>
      <c r="L147" s="419">
        <v>1</v>
      </c>
      <c r="M147" s="419">
        <v>4</v>
      </c>
      <c r="N147" s="419">
        <f t="shared" si="61"/>
        <v>5666000</v>
      </c>
      <c r="O147" s="419">
        <v>1</v>
      </c>
      <c r="P147" s="419">
        <v>3</v>
      </c>
      <c r="Q147" s="419">
        <f t="shared" si="62"/>
        <v>5544000</v>
      </c>
      <c r="R147" s="419">
        <v>1</v>
      </c>
      <c r="S147" s="419">
        <v>3</v>
      </c>
      <c r="T147" s="419">
        <f t="shared" si="63"/>
        <v>6952000</v>
      </c>
      <c r="U147" s="419">
        <f t="shared" si="64"/>
        <v>18162000</v>
      </c>
    </row>
    <row r="148" spans="1:23" x14ac:dyDescent="0.25">
      <c r="A148" s="14">
        <v>3</v>
      </c>
      <c r="B148" s="13" t="s">
        <v>110</v>
      </c>
      <c r="C148" s="12">
        <v>2621000</v>
      </c>
      <c r="D148" s="12">
        <v>380000</v>
      </c>
      <c r="E148" s="12">
        <f>340000+190000</f>
        <v>530000</v>
      </c>
      <c r="F148" s="12">
        <v>150000</v>
      </c>
      <c r="G148" s="12">
        <v>790000</v>
      </c>
      <c r="H148" s="12">
        <v>712000</v>
      </c>
      <c r="I148" s="12">
        <v>599000</v>
      </c>
      <c r="J148" s="12">
        <v>510000</v>
      </c>
      <c r="K148" s="419">
        <v>2</v>
      </c>
      <c r="L148" s="419">
        <v>1</v>
      </c>
      <c r="M148" s="419">
        <v>4</v>
      </c>
      <c r="N148" s="419">
        <f t="shared" si="61"/>
        <v>6468000</v>
      </c>
      <c r="O148" s="419">
        <v>1</v>
      </c>
      <c r="P148" s="419">
        <v>3</v>
      </c>
      <c r="Q148" s="419">
        <f t="shared" si="62"/>
        <v>5715000</v>
      </c>
      <c r="R148" s="419">
        <v>1</v>
      </c>
      <c r="S148" s="419">
        <v>3</v>
      </c>
      <c r="T148" s="419">
        <f t="shared" si="63"/>
        <v>6321000</v>
      </c>
      <c r="U148" s="419">
        <f t="shared" si="64"/>
        <v>18504000</v>
      </c>
    </row>
    <row r="149" spans="1:23" x14ac:dyDescent="0.25">
      <c r="A149" s="14">
        <v>4</v>
      </c>
      <c r="B149" s="13" t="s">
        <v>109</v>
      </c>
      <c r="C149" s="12">
        <v>2182000</v>
      </c>
      <c r="D149" s="12">
        <v>370000</v>
      </c>
      <c r="E149" s="12">
        <f>340000+150000</f>
        <v>490000</v>
      </c>
      <c r="F149" s="12">
        <v>150000</v>
      </c>
      <c r="G149" s="12">
        <v>1478000</v>
      </c>
      <c r="H149" s="12">
        <v>1024000</v>
      </c>
      <c r="I149" s="12">
        <v>497000</v>
      </c>
      <c r="J149" s="12">
        <v>350000</v>
      </c>
      <c r="K149" s="419">
        <v>2</v>
      </c>
      <c r="L149" s="419">
        <v>1</v>
      </c>
      <c r="M149" s="419">
        <v>4</v>
      </c>
      <c r="N149" s="419">
        <f t="shared" si="61"/>
        <v>5643000</v>
      </c>
      <c r="O149" s="419">
        <v>1</v>
      </c>
      <c r="P149" s="419">
        <v>3</v>
      </c>
      <c r="Q149" s="419">
        <f t="shared" si="62"/>
        <v>5830000</v>
      </c>
      <c r="R149" s="419">
        <v>1</v>
      </c>
      <c r="S149" s="419">
        <v>3</v>
      </c>
      <c r="T149" s="419">
        <f t="shared" si="63"/>
        <v>7188000</v>
      </c>
      <c r="U149" s="419">
        <f t="shared" si="64"/>
        <v>18661000</v>
      </c>
    </row>
    <row r="150" spans="1:23" x14ac:dyDescent="0.25">
      <c r="A150" s="14">
        <v>5</v>
      </c>
      <c r="B150" s="13" t="s">
        <v>108</v>
      </c>
      <c r="C150" s="12">
        <v>0</v>
      </c>
      <c r="D150" s="12">
        <v>370000</v>
      </c>
      <c r="E150" s="15">
        <v>300000</v>
      </c>
      <c r="F150" s="12">
        <v>150000</v>
      </c>
      <c r="G150" s="12">
        <v>1430000</v>
      </c>
      <c r="H150" s="12">
        <v>1024000</v>
      </c>
      <c r="I150" s="12">
        <v>797000</v>
      </c>
      <c r="J150" s="12">
        <v>400000</v>
      </c>
      <c r="K150" s="419">
        <v>2</v>
      </c>
      <c r="L150" s="419">
        <v>1</v>
      </c>
      <c r="M150" s="419">
        <v>4</v>
      </c>
      <c r="N150" s="419">
        <f t="shared" si="61"/>
        <v>4171000</v>
      </c>
      <c r="O150" s="419">
        <v>1</v>
      </c>
      <c r="P150" s="419">
        <v>3</v>
      </c>
      <c r="Q150" s="419">
        <f t="shared" si="62"/>
        <v>3458000</v>
      </c>
      <c r="R150" s="419">
        <v>1</v>
      </c>
      <c r="S150" s="419">
        <v>3</v>
      </c>
      <c r="T150" s="419">
        <f t="shared" si="63"/>
        <v>4720000</v>
      </c>
      <c r="U150" s="419">
        <f t="shared" si="64"/>
        <v>12349000</v>
      </c>
    </row>
    <row r="151" spans="1:23" x14ac:dyDescent="0.25">
      <c r="A151" s="14">
        <v>6</v>
      </c>
      <c r="B151" s="13" t="s">
        <v>107</v>
      </c>
      <c r="C151" s="12">
        <v>5081000</v>
      </c>
      <c r="D151" s="12">
        <v>430000</v>
      </c>
      <c r="E151" s="12">
        <f>340000+160000</f>
        <v>500000</v>
      </c>
      <c r="F151" s="12">
        <v>150000</v>
      </c>
      <c r="G151" s="12">
        <v>1000000</v>
      </c>
      <c r="H151" s="12">
        <v>700000</v>
      </c>
      <c r="I151" s="12">
        <v>662000</v>
      </c>
      <c r="J151" s="12">
        <v>400000</v>
      </c>
      <c r="K151" s="419">
        <v>2</v>
      </c>
      <c r="L151" s="419">
        <v>1</v>
      </c>
      <c r="M151" s="419">
        <v>4</v>
      </c>
      <c r="N151" s="419">
        <f t="shared" si="61"/>
        <v>9287000</v>
      </c>
      <c r="O151" s="419">
        <v>1</v>
      </c>
      <c r="P151" s="419">
        <v>3</v>
      </c>
      <c r="Q151" s="419">
        <f t="shared" si="62"/>
        <v>8271000</v>
      </c>
      <c r="R151" s="419">
        <v>1</v>
      </c>
      <c r="S151" s="419">
        <v>3</v>
      </c>
      <c r="T151" s="419">
        <f t="shared" si="63"/>
        <v>9321000</v>
      </c>
      <c r="U151" s="419">
        <f t="shared" si="64"/>
        <v>26879000</v>
      </c>
    </row>
    <row r="152" spans="1:23" x14ac:dyDescent="0.25">
      <c r="A152" s="14">
        <v>7</v>
      </c>
      <c r="B152" s="13" t="s">
        <v>106</v>
      </c>
      <c r="C152" s="12">
        <v>2984000</v>
      </c>
      <c r="D152" s="12">
        <v>360000</v>
      </c>
      <c r="E152" s="12">
        <f>340000+180000</f>
        <v>520000</v>
      </c>
      <c r="F152" s="12">
        <v>150000</v>
      </c>
      <c r="G152" s="12">
        <v>1596000</v>
      </c>
      <c r="H152" s="12">
        <v>923000</v>
      </c>
      <c r="I152" s="12">
        <v>558000</v>
      </c>
      <c r="J152" s="12">
        <v>436000</v>
      </c>
      <c r="K152" s="419">
        <v>2</v>
      </c>
      <c r="L152" s="419">
        <v>1</v>
      </c>
      <c r="M152" s="419">
        <v>4</v>
      </c>
      <c r="N152" s="419">
        <f t="shared" si="61"/>
        <v>6618000</v>
      </c>
      <c r="O152" s="419">
        <v>1</v>
      </c>
      <c r="P152" s="419">
        <v>3</v>
      </c>
      <c r="Q152" s="419">
        <f t="shared" si="62"/>
        <v>6430000</v>
      </c>
      <c r="R152" s="419">
        <v>1</v>
      </c>
      <c r="S152" s="419">
        <v>3</v>
      </c>
      <c r="T152" s="419">
        <f t="shared" si="63"/>
        <v>8226000</v>
      </c>
      <c r="U152" s="419">
        <f t="shared" si="64"/>
        <v>21274000</v>
      </c>
    </row>
    <row r="153" spans="1:23" x14ac:dyDescent="0.25">
      <c r="A153" s="14">
        <v>8</v>
      </c>
      <c r="B153" s="13" t="s">
        <v>105</v>
      </c>
      <c r="C153" s="12">
        <v>3797000</v>
      </c>
      <c r="D153" s="12">
        <v>430000</v>
      </c>
      <c r="E153" s="12">
        <f>340000+160000</f>
        <v>500000</v>
      </c>
      <c r="F153" s="12">
        <v>150000</v>
      </c>
      <c r="G153" s="12">
        <v>3021000</v>
      </c>
      <c r="H153" s="12">
        <v>1596000</v>
      </c>
      <c r="I153" s="12">
        <v>550000</v>
      </c>
      <c r="J153" s="12">
        <v>450000</v>
      </c>
      <c r="K153" s="419">
        <v>2</v>
      </c>
      <c r="L153" s="419">
        <v>1</v>
      </c>
      <c r="M153" s="419">
        <v>4</v>
      </c>
      <c r="N153" s="419">
        <f t="shared" si="61"/>
        <v>7667000</v>
      </c>
      <c r="O153" s="419">
        <v>1</v>
      </c>
      <c r="P153" s="419">
        <v>3</v>
      </c>
      <c r="Q153" s="419">
        <f t="shared" si="62"/>
        <v>8779000</v>
      </c>
      <c r="R153" s="419">
        <v>1</v>
      </c>
      <c r="S153" s="419">
        <v>3</v>
      </c>
      <c r="T153" s="419">
        <f t="shared" si="63"/>
        <v>12079000</v>
      </c>
      <c r="U153" s="419">
        <f t="shared" si="64"/>
        <v>28525000</v>
      </c>
    </row>
    <row r="154" spans="1:23" x14ac:dyDescent="0.25">
      <c r="A154" s="14">
        <v>9</v>
      </c>
      <c r="B154" s="13" t="s">
        <v>104</v>
      </c>
      <c r="C154" s="12">
        <v>5113000</v>
      </c>
      <c r="D154" s="12">
        <v>370000</v>
      </c>
      <c r="E154" s="12">
        <f>340000+150000</f>
        <v>490000</v>
      </c>
      <c r="F154" s="12">
        <v>150000</v>
      </c>
      <c r="G154" s="12">
        <v>1298000</v>
      </c>
      <c r="H154" s="12">
        <v>894000</v>
      </c>
      <c r="I154" s="12">
        <v>493000</v>
      </c>
      <c r="J154" s="12">
        <v>389000</v>
      </c>
      <c r="K154" s="419">
        <v>2</v>
      </c>
      <c r="L154" s="419">
        <v>1</v>
      </c>
      <c r="M154" s="419">
        <v>4</v>
      </c>
      <c r="N154" s="419">
        <f t="shared" si="61"/>
        <v>8562000</v>
      </c>
      <c r="O154" s="419">
        <v>1</v>
      </c>
      <c r="P154" s="419">
        <v>3</v>
      </c>
      <c r="Q154" s="419">
        <f t="shared" si="62"/>
        <v>8501000</v>
      </c>
      <c r="R154" s="419">
        <v>1</v>
      </c>
      <c r="S154" s="419">
        <v>3</v>
      </c>
      <c r="T154" s="419">
        <f t="shared" si="63"/>
        <v>9759000</v>
      </c>
      <c r="U154" s="419">
        <f t="shared" si="64"/>
        <v>26822000</v>
      </c>
    </row>
    <row r="155" spans="1:23" x14ac:dyDescent="0.25">
      <c r="A155" s="14">
        <v>10</v>
      </c>
      <c r="B155" s="13" t="s">
        <v>103</v>
      </c>
      <c r="C155" s="12">
        <v>4824000</v>
      </c>
      <c r="D155" s="12">
        <v>370000</v>
      </c>
      <c r="E155" s="12">
        <f>340000+400000</f>
        <v>740000</v>
      </c>
      <c r="F155" s="12">
        <v>150000</v>
      </c>
      <c r="G155" s="12">
        <v>1134000</v>
      </c>
      <c r="H155" s="12">
        <v>910000</v>
      </c>
      <c r="I155" s="12">
        <v>423000</v>
      </c>
      <c r="J155" s="12">
        <v>240000</v>
      </c>
      <c r="K155" s="419">
        <v>2</v>
      </c>
      <c r="L155" s="419">
        <v>1</v>
      </c>
      <c r="M155" s="419">
        <v>4</v>
      </c>
      <c r="N155" s="419">
        <f t="shared" si="61"/>
        <v>8313000</v>
      </c>
      <c r="O155" s="419">
        <v>1</v>
      </c>
      <c r="P155" s="419">
        <v>3</v>
      </c>
      <c r="Q155" s="419">
        <f t="shared" si="62"/>
        <v>8494000</v>
      </c>
      <c r="R155" s="419">
        <v>1</v>
      </c>
      <c r="S155" s="419">
        <v>3</v>
      </c>
      <c r="T155" s="419">
        <f t="shared" si="63"/>
        <v>9392000</v>
      </c>
      <c r="U155" s="419">
        <f t="shared" si="64"/>
        <v>26199000</v>
      </c>
    </row>
    <row r="156" spans="1:23" x14ac:dyDescent="0.25">
      <c r="A156" s="14">
        <v>11</v>
      </c>
      <c r="B156" s="13" t="s">
        <v>102</v>
      </c>
      <c r="C156" s="12">
        <v>7081000</v>
      </c>
      <c r="D156" s="12">
        <v>380000</v>
      </c>
      <c r="E156" s="12">
        <f>340000+420000</f>
        <v>760000</v>
      </c>
      <c r="F156" s="12">
        <v>150000</v>
      </c>
      <c r="G156" s="12">
        <v>1030000</v>
      </c>
      <c r="H156" s="12">
        <v>680000</v>
      </c>
      <c r="I156" s="12">
        <v>545000</v>
      </c>
      <c r="J156" s="12">
        <v>414000</v>
      </c>
      <c r="K156" s="419">
        <v>2</v>
      </c>
      <c r="L156" s="419">
        <v>1</v>
      </c>
      <c r="M156" s="419">
        <v>4</v>
      </c>
      <c r="N156" s="419">
        <f t="shared" si="61"/>
        <v>10996000</v>
      </c>
      <c r="O156" s="419">
        <v>1</v>
      </c>
      <c r="P156" s="419">
        <v>3</v>
      </c>
      <c r="Q156" s="419">
        <f t="shared" si="62"/>
        <v>10341000</v>
      </c>
      <c r="R156" s="419">
        <v>1</v>
      </c>
      <c r="S156" s="419">
        <v>3</v>
      </c>
      <c r="T156" s="419">
        <f t="shared" si="63"/>
        <v>11491000</v>
      </c>
      <c r="U156" s="419">
        <f t="shared" si="64"/>
        <v>32828000</v>
      </c>
    </row>
    <row r="157" spans="1:23" s="9" customFormat="1" x14ac:dyDescent="0.25">
      <c r="A157" s="8"/>
      <c r="B157" s="8" t="s">
        <v>100</v>
      </c>
      <c r="C157" s="6">
        <f t="shared" ref="C157:J157" si="65">AVERAGE(C146:C156)</f>
        <v>3694090.9090909092</v>
      </c>
      <c r="D157" s="6">
        <f t="shared" si="65"/>
        <v>380909.09090909088</v>
      </c>
      <c r="E157" s="6">
        <f t="shared" si="65"/>
        <v>544545.45454545459</v>
      </c>
      <c r="F157" s="6">
        <f t="shared" si="65"/>
        <v>150000</v>
      </c>
      <c r="G157" s="6">
        <f t="shared" si="65"/>
        <v>1387363.6363636365</v>
      </c>
      <c r="H157" s="6">
        <f t="shared" si="65"/>
        <v>930909.09090909094</v>
      </c>
      <c r="I157" s="6">
        <f t="shared" si="65"/>
        <v>537818.18181818177</v>
      </c>
      <c r="J157" s="6">
        <f t="shared" si="65"/>
        <v>386272.72727272729</v>
      </c>
      <c r="K157" s="5"/>
      <c r="L157" s="5">
        <v>1</v>
      </c>
      <c r="M157" s="5">
        <v>4</v>
      </c>
      <c r="N157" s="5">
        <f t="shared" si="61"/>
        <v>7375727.2727272715</v>
      </c>
      <c r="O157" s="5">
        <v>1</v>
      </c>
      <c r="P157" s="5">
        <v>3</v>
      </c>
      <c r="Q157" s="5">
        <f t="shared" si="62"/>
        <v>7243181.8181818174</v>
      </c>
      <c r="R157" s="5">
        <v>1</v>
      </c>
      <c r="S157" s="5">
        <v>3</v>
      </c>
      <c r="T157" s="5">
        <f t="shared" si="63"/>
        <v>8606090.9090909082</v>
      </c>
      <c r="U157" s="5"/>
      <c r="V157" s="420">
        <f>AVERAGE(Q157,T157)</f>
        <v>7924636.3636363633</v>
      </c>
      <c r="W157" s="421"/>
    </row>
    <row r="158" spans="1:23" x14ac:dyDescent="0.25">
      <c r="A158" s="8"/>
      <c r="B158" s="8" t="s">
        <v>99</v>
      </c>
      <c r="C158" s="7"/>
      <c r="D158" s="7"/>
      <c r="E158" s="7"/>
      <c r="F158" s="7"/>
      <c r="G158" s="7"/>
      <c r="H158" s="7"/>
      <c r="I158" s="7"/>
      <c r="J158" s="7"/>
      <c r="K158" s="5">
        <f t="shared" ref="K158:U158" si="66">SUM(K146:K156)</f>
        <v>22</v>
      </c>
      <c r="L158" s="5">
        <f t="shared" si="66"/>
        <v>11</v>
      </c>
      <c r="M158" s="5">
        <f t="shared" si="66"/>
        <v>44</v>
      </c>
      <c r="N158" s="5">
        <f t="shared" si="66"/>
        <v>81133000</v>
      </c>
      <c r="O158" s="5">
        <f t="shared" si="66"/>
        <v>11</v>
      </c>
      <c r="P158" s="5">
        <f t="shared" si="66"/>
        <v>33</v>
      </c>
      <c r="Q158" s="5">
        <f t="shared" si="66"/>
        <v>79675000</v>
      </c>
      <c r="R158" s="5">
        <f t="shared" si="66"/>
        <v>11</v>
      </c>
      <c r="S158" s="5">
        <f t="shared" si="66"/>
        <v>33</v>
      </c>
      <c r="T158" s="5">
        <f t="shared" si="66"/>
        <v>94667000</v>
      </c>
      <c r="U158" s="5">
        <f t="shared" si="66"/>
        <v>255475000</v>
      </c>
    </row>
    <row r="160" spans="1:23" x14ac:dyDescent="0.25">
      <c r="A160" s="11" t="s">
        <v>101</v>
      </c>
    </row>
    <row r="161" spans="1:23" s="9" customFormat="1" x14ac:dyDescent="0.25">
      <c r="A161" s="8"/>
      <c r="B161" s="8" t="s">
        <v>100</v>
      </c>
      <c r="C161" s="6">
        <f t="shared" ref="C161:J161" si="67">AVERAGE(C129,C143,C157)</f>
        <v>3641212.1212121211</v>
      </c>
      <c r="D161" s="6">
        <f t="shared" si="67"/>
        <v>396363.63636363629</v>
      </c>
      <c r="E161" s="6">
        <f t="shared" si="67"/>
        <v>586727.27272727271</v>
      </c>
      <c r="F161" s="6">
        <f t="shared" si="67"/>
        <v>147727.27272727274</v>
      </c>
      <c r="G161" s="6">
        <f t="shared" si="67"/>
        <v>1392424.2424242424</v>
      </c>
      <c r="H161" s="6">
        <f t="shared" si="67"/>
        <v>833333.33333333337</v>
      </c>
      <c r="I161" s="6">
        <f t="shared" si="67"/>
        <v>515909.09090909088</v>
      </c>
      <c r="J161" s="6">
        <f t="shared" si="67"/>
        <v>370727.27272727271</v>
      </c>
      <c r="K161" s="5"/>
      <c r="L161" s="5">
        <v>1</v>
      </c>
      <c r="M161" s="5">
        <v>4</v>
      </c>
      <c r="N161" s="5">
        <f>(L161*(C161+E161))+(L161*M161*D161)+((L161*(M161-1)*I161))</f>
        <v>7361121.212121211</v>
      </c>
      <c r="O161" s="5">
        <v>1</v>
      </c>
      <c r="P161" s="5">
        <v>3</v>
      </c>
      <c r="Q161" s="5">
        <f>(O161*(C161+E161))+(O161*P161*D161)+((O161*(P161-1)*H161))</f>
        <v>7083696.9696969697</v>
      </c>
      <c r="R161" s="5">
        <v>1</v>
      </c>
      <c r="S161" s="5">
        <v>3</v>
      </c>
      <c r="T161" s="5">
        <f>(R161*(C161+E161))+(R161*S161*(D161+F161))+((R161*(S161-1)*G161))</f>
        <v>8645060.6060606055</v>
      </c>
      <c r="U161" s="5"/>
      <c r="V161" s="420">
        <f>AVERAGE(Q161,T161)</f>
        <v>7864378.7878787871</v>
      </c>
      <c r="W161" s="421"/>
    </row>
    <row r="162" spans="1:23" x14ac:dyDescent="0.25">
      <c r="A162" s="8"/>
      <c r="B162" s="8" t="s">
        <v>99</v>
      </c>
      <c r="C162" s="7"/>
      <c r="D162" s="7"/>
      <c r="E162" s="7"/>
      <c r="F162" s="7"/>
      <c r="G162" s="7"/>
      <c r="H162" s="7"/>
      <c r="I162" s="7"/>
      <c r="J162" s="7"/>
      <c r="K162" s="5">
        <f t="shared" ref="K162:U162" si="68">SUM(K130,K144,K158)</f>
        <v>66</v>
      </c>
      <c r="L162" s="5">
        <f t="shared" si="68"/>
        <v>33</v>
      </c>
      <c r="M162" s="5">
        <f t="shared" si="68"/>
        <v>132</v>
      </c>
      <c r="N162" s="5">
        <f t="shared" si="68"/>
        <v>242917000</v>
      </c>
      <c r="O162" s="5">
        <f t="shared" si="68"/>
        <v>33</v>
      </c>
      <c r="P162" s="5">
        <f t="shared" si="68"/>
        <v>99</v>
      </c>
      <c r="Q162" s="5">
        <f t="shared" si="68"/>
        <v>233762000</v>
      </c>
      <c r="R162" s="5">
        <f t="shared" si="68"/>
        <v>33</v>
      </c>
      <c r="S162" s="5">
        <f t="shared" si="68"/>
        <v>99</v>
      </c>
      <c r="T162" s="5">
        <f t="shared" si="68"/>
        <v>285287000</v>
      </c>
      <c r="U162" s="5">
        <f t="shared" si="68"/>
        <v>761966000</v>
      </c>
    </row>
  </sheetData>
  <mergeCells count="45">
    <mergeCell ref="A61:A62"/>
    <mergeCell ref="B61:B62"/>
    <mergeCell ref="C61:C62"/>
    <mergeCell ref="D61:D62"/>
    <mergeCell ref="U115:U116"/>
    <mergeCell ref="A115:A116"/>
    <mergeCell ref="B115:B116"/>
    <mergeCell ref="C115:C116"/>
    <mergeCell ref="D115:D116"/>
    <mergeCell ref="E115:E116"/>
    <mergeCell ref="F115:F116"/>
    <mergeCell ref="G115:J115"/>
    <mergeCell ref="K115:K116"/>
    <mergeCell ref="L115:N115"/>
    <mergeCell ref="O115:Q115"/>
    <mergeCell ref="R115:T115"/>
    <mergeCell ref="A77:B77"/>
    <mergeCell ref="A91:B91"/>
    <mergeCell ref="A131:B131"/>
    <mergeCell ref="A145:B145"/>
    <mergeCell ref="A63:B63"/>
    <mergeCell ref="A117:B117"/>
    <mergeCell ref="U61:U62"/>
    <mergeCell ref="E61:E62"/>
    <mergeCell ref="F61:F62"/>
    <mergeCell ref="G61:J61"/>
    <mergeCell ref="K61:K62"/>
    <mergeCell ref="L61:N61"/>
    <mergeCell ref="O61:Q61"/>
    <mergeCell ref="R61:T61"/>
    <mergeCell ref="A20:B20"/>
    <mergeCell ref="A34:B34"/>
    <mergeCell ref="K4:K5"/>
    <mergeCell ref="G4:J4"/>
    <mergeCell ref="L4:N4"/>
    <mergeCell ref="R4:T4"/>
    <mergeCell ref="U4:U5"/>
    <mergeCell ref="A6:B6"/>
    <mergeCell ref="A4:A5"/>
    <mergeCell ref="B4:B5"/>
    <mergeCell ref="C4:C5"/>
    <mergeCell ref="D4:D5"/>
    <mergeCell ref="E4:E5"/>
    <mergeCell ref="F4:F5"/>
    <mergeCell ref="O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S44"/>
  <sheetViews>
    <sheetView zoomScale="90" zoomScaleNormal="90" workbookViewId="0">
      <pane xSplit="2" ySplit="5" topLeftCell="W6" activePane="bottomRight" state="frozen"/>
      <selection pane="topRight" activeCell="C1" sqref="C1"/>
      <selection pane="bottomLeft" activeCell="A6" sqref="A6"/>
      <selection pane="bottomRight" activeCell="BC14" sqref="BC14"/>
    </sheetView>
  </sheetViews>
  <sheetFormatPr defaultRowHeight="12.75" x14ac:dyDescent="0.2"/>
  <cols>
    <col min="1" max="1" width="3.7109375" style="34" customWidth="1"/>
    <col min="2" max="2" width="23.5703125" style="34" customWidth="1"/>
    <col min="3" max="33" width="3.28515625" style="34" customWidth="1"/>
    <col min="34" max="34" width="8" style="35" customWidth="1"/>
    <col min="35" max="63" width="3.28515625" style="34" customWidth="1"/>
    <col min="64" max="64" width="8" style="35" customWidth="1"/>
    <col min="65" max="95" width="3.28515625" style="34" customWidth="1"/>
    <col min="96" max="96" width="8" style="35" customWidth="1"/>
    <col min="97" max="126" width="3.28515625" style="34" customWidth="1"/>
    <col min="127" max="127" width="8" style="35" customWidth="1"/>
    <col min="128" max="158" width="3.28515625" style="34" customWidth="1"/>
    <col min="159" max="159" width="8" style="35" customWidth="1"/>
    <col min="160" max="189" width="3.28515625" style="34" customWidth="1"/>
    <col min="190" max="190" width="8" style="35" customWidth="1"/>
    <col min="191" max="221" width="3.28515625" style="34" customWidth="1"/>
    <col min="222" max="222" width="8" style="35" customWidth="1"/>
    <col min="223" max="253" width="3.28515625" style="34" customWidth="1"/>
    <col min="254" max="254" width="8" style="35" customWidth="1"/>
    <col min="255" max="284" width="3.28515625" style="34" customWidth="1"/>
    <col min="285" max="285" width="8" style="35" customWidth="1"/>
    <col min="286" max="316" width="3.28515625" style="34" customWidth="1"/>
    <col min="317" max="317" width="8" style="35" customWidth="1"/>
    <col min="318" max="347" width="3.28515625" style="34" customWidth="1"/>
    <col min="348" max="348" width="8" style="35" customWidth="1"/>
    <col min="349" max="379" width="3.28515625" style="34" customWidth="1"/>
    <col min="380" max="380" width="8" style="35" customWidth="1"/>
    <col min="381" max="439" width="9.140625" style="34"/>
    <col min="440" max="440" width="3.7109375" style="34" customWidth="1"/>
    <col min="441" max="441" width="17.140625" style="34" customWidth="1"/>
    <col min="442" max="442" width="5.28515625" style="34" customWidth="1"/>
    <col min="443" max="443" width="21" style="34" customWidth="1"/>
    <col min="444" max="474" width="3.28515625" style="34" customWidth="1"/>
    <col min="475" max="475" width="16.42578125" style="34" customWidth="1"/>
    <col min="476" max="476" width="0.85546875" style="34" customWidth="1"/>
    <col min="477" max="695" width="9.140625" style="34"/>
    <col min="696" max="696" width="3.7109375" style="34" customWidth="1"/>
    <col min="697" max="697" width="17.140625" style="34" customWidth="1"/>
    <col min="698" max="698" width="5.28515625" style="34" customWidth="1"/>
    <col min="699" max="699" width="21" style="34" customWidth="1"/>
    <col min="700" max="730" width="3.28515625" style="34" customWidth="1"/>
    <col min="731" max="731" width="16.42578125" style="34" customWidth="1"/>
    <col min="732" max="732" width="0.85546875" style="34" customWidth="1"/>
    <col min="733" max="951" width="9.140625" style="34"/>
    <col min="952" max="952" width="3.7109375" style="34" customWidth="1"/>
    <col min="953" max="953" width="17.140625" style="34" customWidth="1"/>
    <col min="954" max="954" width="5.28515625" style="34" customWidth="1"/>
    <col min="955" max="955" width="21" style="34" customWidth="1"/>
    <col min="956" max="986" width="3.28515625" style="34" customWidth="1"/>
    <col min="987" max="987" width="16.42578125" style="34" customWidth="1"/>
    <col min="988" max="988" width="0.85546875" style="34" customWidth="1"/>
    <col min="989" max="1207" width="9.140625" style="34"/>
    <col min="1208" max="1208" width="3.7109375" style="34" customWidth="1"/>
    <col min="1209" max="1209" width="17.140625" style="34" customWidth="1"/>
    <col min="1210" max="1210" width="5.28515625" style="34" customWidth="1"/>
    <col min="1211" max="1211" width="21" style="34" customWidth="1"/>
    <col min="1212" max="1242" width="3.28515625" style="34" customWidth="1"/>
    <col min="1243" max="1243" width="16.42578125" style="34" customWidth="1"/>
    <col min="1244" max="1244" width="0.85546875" style="34" customWidth="1"/>
    <col min="1245" max="1463" width="9.140625" style="34"/>
    <col min="1464" max="1464" width="3.7109375" style="34" customWidth="1"/>
    <col min="1465" max="1465" width="17.140625" style="34" customWidth="1"/>
    <col min="1466" max="1466" width="5.28515625" style="34" customWidth="1"/>
    <col min="1467" max="1467" width="21" style="34" customWidth="1"/>
    <col min="1468" max="1498" width="3.28515625" style="34" customWidth="1"/>
    <col min="1499" max="1499" width="16.42578125" style="34" customWidth="1"/>
    <col min="1500" max="1500" width="0.85546875" style="34" customWidth="1"/>
    <col min="1501" max="1719" width="9.140625" style="34"/>
    <col min="1720" max="1720" width="3.7109375" style="34" customWidth="1"/>
    <col min="1721" max="1721" width="17.140625" style="34" customWidth="1"/>
    <col min="1722" max="1722" width="5.28515625" style="34" customWidth="1"/>
    <col min="1723" max="1723" width="21" style="34" customWidth="1"/>
    <col min="1724" max="1754" width="3.28515625" style="34" customWidth="1"/>
    <col min="1755" max="1755" width="16.42578125" style="34" customWidth="1"/>
    <col min="1756" max="1756" width="0.85546875" style="34" customWidth="1"/>
    <col min="1757" max="1975" width="9.140625" style="34"/>
    <col min="1976" max="1976" width="3.7109375" style="34" customWidth="1"/>
    <col min="1977" max="1977" width="17.140625" style="34" customWidth="1"/>
    <col min="1978" max="1978" width="5.28515625" style="34" customWidth="1"/>
    <col min="1979" max="1979" width="21" style="34" customWidth="1"/>
    <col min="1980" max="2010" width="3.28515625" style="34" customWidth="1"/>
    <col min="2011" max="2011" width="16.42578125" style="34" customWidth="1"/>
    <col min="2012" max="2012" width="0.85546875" style="34" customWidth="1"/>
    <col min="2013" max="2231" width="9.140625" style="34"/>
    <col min="2232" max="2232" width="3.7109375" style="34" customWidth="1"/>
    <col min="2233" max="2233" width="17.140625" style="34" customWidth="1"/>
    <col min="2234" max="2234" width="5.28515625" style="34" customWidth="1"/>
    <col min="2235" max="2235" width="21" style="34" customWidth="1"/>
    <col min="2236" max="2266" width="3.28515625" style="34" customWidth="1"/>
    <col min="2267" max="2267" width="16.42578125" style="34" customWidth="1"/>
    <col min="2268" max="2268" width="0.85546875" style="34" customWidth="1"/>
    <col min="2269" max="2487" width="9.140625" style="34"/>
    <col min="2488" max="2488" width="3.7109375" style="34" customWidth="1"/>
    <col min="2489" max="2489" width="17.140625" style="34" customWidth="1"/>
    <col min="2490" max="2490" width="5.28515625" style="34" customWidth="1"/>
    <col min="2491" max="2491" width="21" style="34" customWidth="1"/>
    <col min="2492" max="2522" width="3.28515625" style="34" customWidth="1"/>
    <col min="2523" max="2523" width="16.42578125" style="34" customWidth="1"/>
    <col min="2524" max="2524" width="0.85546875" style="34" customWidth="1"/>
    <col min="2525" max="2743" width="9.140625" style="34"/>
    <col min="2744" max="2744" width="3.7109375" style="34" customWidth="1"/>
    <col min="2745" max="2745" width="17.140625" style="34" customWidth="1"/>
    <col min="2746" max="2746" width="5.28515625" style="34" customWidth="1"/>
    <col min="2747" max="2747" width="21" style="34" customWidth="1"/>
    <col min="2748" max="2778" width="3.28515625" style="34" customWidth="1"/>
    <col min="2779" max="2779" width="16.42578125" style="34" customWidth="1"/>
    <col min="2780" max="2780" width="0.85546875" style="34" customWidth="1"/>
    <col min="2781" max="2999" width="9.140625" style="34"/>
    <col min="3000" max="3000" width="3.7109375" style="34" customWidth="1"/>
    <col min="3001" max="3001" width="17.140625" style="34" customWidth="1"/>
    <col min="3002" max="3002" width="5.28515625" style="34" customWidth="1"/>
    <col min="3003" max="3003" width="21" style="34" customWidth="1"/>
    <col min="3004" max="3034" width="3.28515625" style="34" customWidth="1"/>
    <col min="3035" max="3035" width="16.42578125" style="34" customWidth="1"/>
    <col min="3036" max="3036" width="0.85546875" style="34" customWidth="1"/>
    <col min="3037" max="3255" width="9.140625" style="34"/>
    <col min="3256" max="3256" width="3.7109375" style="34" customWidth="1"/>
    <col min="3257" max="3257" width="17.140625" style="34" customWidth="1"/>
    <col min="3258" max="3258" width="5.28515625" style="34" customWidth="1"/>
    <col min="3259" max="3259" width="21" style="34" customWidth="1"/>
    <col min="3260" max="3290" width="3.28515625" style="34" customWidth="1"/>
    <col min="3291" max="3291" width="16.42578125" style="34" customWidth="1"/>
    <col min="3292" max="3292" width="0.85546875" style="34" customWidth="1"/>
    <col min="3293" max="3511" width="9.140625" style="34"/>
    <col min="3512" max="3512" width="3.7109375" style="34" customWidth="1"/>
    <col min="3513" max="3513" width="17.140625" style="34" customWidth="1"/>
    <col min="3514" max="3514" width="5.28515625" style="34" customWidth="1"/>
    <col min="3515" max="3515" width="21" style="34" customWidth="1"/>
    <col min="3516" max="3546" width="3.28515625" style="34" customWidth="1"/>
    <col min="3547" max="3547" width="16.42578125" style="34" customWidth="1"/>
    <col min="3548" max="3548" width="0.85546875" style="34" customWidth="1"/>
    <col min="3549" max="3767" width="9.140625" style="34"/>
    <col min="3768" max="3768" width="3.7109375" style="34" customWidth="1"/>
    <col min="3769" max="3769" width="17.140625" style="34" customWidth="1"/>
    <col min="3770" max="3770" width="5.28515625" style="34" customWidth="1"/>
    <col min="3771" max="3771" width="21" style="34" customWidth="1"/>
    <col min="3772" max="3802" width="3.28515625" style="34" customWidth="1"/>
    <col min="3803" max="3803" width="16.42578125" style="34" customWidth="1"/>
    <col min="3804" max="3804" width="0.85546875" style="34" customWidth="1"/>
    <col min="3805" max="4023" width="9.140625" style="34"/>
    <col min="4024" max="4024" width="3.7109375" style="34" customWidth="1"/>
    <col min="4025" max="4025" width="17.140625" style="34" customWidth="1"/>
    <col min="4026" max="4026" width="5.28515625" style="34" customWidth="1"/>
    <col min="4027" max="4027" width="21" style="34" customWidth="1"/>
    <col min="4028" max="4058" width="3.28515625" style="34" customWidth="1"/>
    <col min="4059" max="4059" width="16.42578125" style="34" customWidth="1"/>
    <col min="4060" max="4060" width="0.85546875" style="34" customWidth="1"/>
    <col min="4061" max="4279" width="9.140625" style="34"/>
    <col min="4280" max="4280" width="3.7109375" style="34" customWidth="1"/>
    <col min="4281" max="4281" width="17.140625" style="34" customWidth="1"/>
    <col min="4282" max="4282" width="5.28515625" style="34" customWidth="1"/>
    <col min="4283" max="4283" width="21" style="34" customWidth="1"/>
    <col min="4284" max="4314" width="3.28515625" style="34" customWidth="1"/>
    <col min="4315" max="4315" width="16.42578125" style="34" customWidth="1"/>
    <col min="4316" max="4316" width="0.85546875" style="34" customWidth="1"/>
    <col min="4317" max="4535" width="9.140625" style="34"/>
    <col min="4536" max="4536" width="3.7109375" style="34" customWidth="1"/>
    <col min="4537" max="4537" width="17.140625" style="34" customWidth="1"/>
    <col min="4538" max="4538" width="5.28515625" style="34" customWidth="1"/>
    <col min="4539" max="4539" width="21" style="34" customWidth="1"/>
    <col min="4540" max="4570" width="3.28515625" style="34" customWidth="1"/>
    <col min="4571" max="4571" width="16.42578125" style="34" customWidth="1"/>
    <col min="4572" max="4572" width="0.85546875" style="34" customWidth="1"/>
    <col min="4573" max="4791" width="9.140625" style="34"/>
    <col min="4792" max="4792" width="3.7109375" style="34" customWidth="1"/>
    <col min="4793" max="4793" width="17.140625" style="34" customWidth="1"/>
    <col min="4794" max="4794" width="5.28515625" style="34" customWidth="1"/>
    <col min="4795" max="4795" width="21" style="34" customWidth="1"/>
    <col min="4796" max="4826" width="3.28515625" style="34" customWidth="1"/>
    <col min="4827" max="4827" width="16.42578125" style="34" customWidth="1"/>
    <col min="4828" max="4828" width="0.85546875" style="34" customWidth="1"/>
    <col min="4829" max="5047" width="9.140625" style="34"/>
    <col min="5048" max="5048" width="3.7109375" style="34" customWidth="1"/>
    <col min="5049" max="5049" width="17.140625" style="34" customWidth="1"/>
    <col min="5050" max="5050" width="5.28515625" style="34" customWidth="1"/>
    <col min="5051" max="5051" width="21" style="34" customWidth="1"/>
    <col min="5052" max="5082" width="3.28515625" style="34" customWidth="1"/>
    <col min="5083" max="5083" width="16.42578125" style="34" customWidth="1"/>
    <col min="5084" max="5084" width="0.85546875" style="34" customWidth="1"/>
    <col min="5085" max="5303" width="9.140625" style="34"/>
    <col min="5304" max="5304" width="3.7109375" style="34" customWidth="1"/>
    <col min="5305" max="5305" width="17.140625" style="34" customWidth="1"/>
    <col min="5306" max="5306" width="5.28515625" style="34" customWidth="1"/>
    <col min="5307" max="5307" width="21" style="34" customWidth="1"/>
    <col min="5308" max="5338" width="3.28515625" style="34" customWidth="1"/>
    <col min="5339" max="5339" width="16.42578125" style="34" customWidth="1"/>
    <col min="5340" max="5340" width="0.85546875" style="34" customWidth="1"/>
    <col min="5341" max="5559" width="9.140625" style="34"/>
    <col min="5560" max="5560" width="3.7109375" style="34" customWidth="1"/>
    <col min="5561" max="5561" width="17.140625" style="34" customWidth="1"/>
    <col min="5562" max="5562" width="5.28515625" style="34" customWidth="1"/>
    <col min="5563" max="5563" width="21" style="34" customWidth="1"/>
    <col min="5564" max="5594" width="3.28515625" style="34" customWidth="1"/>
    <col min="5595" max="5595" width="16.42578125" style="34" customWidth="1"/>
    <col min="5596" max="5596" width="0.85546875" style="34" customWidth="1"/>
    <col min="5597" max="5815" width="9.140625" style="34"/>
    <col min="5816" max="5816" width="3.7109375" style="34" customWidth="1"/>
    <col min="5817" max="5817" width="17.140625" style="34" customWidth="1"/>
    <col min="5818" max="5818" width="5.28515625" style="34" customWidth="1"/>
    <col min="5819" max="5819" width="21" style="34" customWidth="1"/>
    <col min="5820" max="5850" width="3.28515625" style="34" customWidth="1"/>
    <col min="5851" max="5851" width="16.42578125" style="34" customWidth="1"/>
    <col min="5852" max="5852" width="0.85546875" style="34" customWidth="1"/>
    <col min="5853" max="6071" width="9.140625" style="34"/>
    <col min="6072" max="6072" width="3.7109375" style="34" customWidth="1"/>
    <col min="6073" max="6073" width="17.140625" style="34" customWidth="1"/>
    <col min="6074" max="6074" width="5.28515625" style="34" customWidth="1"/>
    <col min="6075" max="6075" width="21" style="34" customWidth="1"/>
    <col min="6076" max="6106" width="3.28515625" style="34" customWidth="1"/>
    <col min="6107" max="6107" width="16.42578125" style="34" customWidth="1"/>
    <col min="6108" max="6108" width="0.85546875" style="34" customWidth="1"/>
    <col min="6109" max="6327" width="9.140625" style="34"/>
    <col min="6328" max="6328" width="3.7109375" style="34" customWidth="1"/>
    <col min="6329" max="6329" width="17.140625" style="34" customWidth="1"/>
    <col min="6330" max="6330" width="5.28515625" style="34" customWidth="1"/>
    <col min="6331" max="6331" width="21" style="34" customWidth="1"/>
    <col min="6332" max="6362" width="3.28515625" style="34" customWidth="1"/>
    <col min="6363" max="6363" width="16.42578125" style="34" customWidth="1"/>
    <col min="6364" max="6364" width="0.85546875" style="34" customWidth="1"/>
    <col min="6365" max="6583" width="9.140625" style="34"/>
    <col min="6584" max="6584" width="3.7109375" style="34" customWidth="1"/>
    <col min="6585" max="6585" width="17.140625" style="34" customWidth="1"/>
    <col min="6586" max="6586" width="5.28515625" style="34" customWidth="1"/>
    <col min="6587" max="6587" width="21" style="34" customWidth="1"/>
    <col min="6588" max="6618" width="3.28515625" style="34" customWidth="1"/>
    <col min="6619" max="6619" width="16.42578125" style="34" customWidth="1"/>
    <col min="6620" max="6620" width="0.85546875" style="34" customWidth="1"/>
    <col min="6621" max="6839" width="9.140625" style="34"/>
    <col min="6840" max="6840" width="3.7109375" style="34" customWidth="1"/>
    <col min="6841" max="6841" width="17.140625" style="34" customWidth="1"/>
    <col min="6842" max="6842" width="5.28515625" style="34" customWidth="1"/>
    <col min="6843" max="6843" width="21" style="34" customWidth="1"/>
    <col min="6844" max="6874" width="3.28515625" style="34" customWidth="1"/>
    <col min="6875" max="6875" width="16.42578125" style="34" customWidth="1"/>
    <col min="6876" max="6876" width="0.85546875" style="34" customWidth="1"/>
    <col min="6877" max="7095" width="9.140625" style="34"/>
    <col min="7096" max="7096" width="3.7109375" style="34" customWidth="1"/>
    <col min="7097" max="7097" width="17.140625" style="34" customWidth="1"/>
    <col min="7098" max="7098" width="5.28515625" style="34" customWidth="1"/>
    <col min="7099" max="7099" width="21" style="34" customWidth="1"/>
    <col min="7100" max="7130" width="3.28515625" style="34" customWidth="1"/>
    <col min="7131" max="7131" width="16.42578125" style="34" customWidth="1"/>
    <col min="7132" max="7132" width="0.85546875" style="34" customWidth="1"/>
    <col min="7133" max="7351" width="9.140625" style="34"/>
    <col min="7352" max="7352" width="3.7109375" style="34" customWidth="1"/>
    <col min="7353" max="7353" width="17.140625" style="34" customWidth="1"/>
    <col min="7354" max="7354" width="5.28515625" style="34" customWidth="1"/>
    <col min="7355" max="7355" width="21" style="34" customWidth="1"/>
    <col min="7356" max="7386" width="3.28515625" style="34" customWidth="1"/>
    <col min="7387" max="7387" width="16.42578125" style="34" customWidth="1"/>
    <col min="7388" max="7388" width="0.85546875" style="34" customWidth="1"/>
    <col min="7389" max="7607" width="9.140625" style="34"/>
    <col min="7608" max="7608" width="3.7109375" style="34" customWidth="1"/>
    <col min="7609" max="7609" width="17.140625" style="34" customWidth="1"/>
    <col min="7610" max="7610" width="5.28515625" style="34" customWidth="1"/>
    <col min="7611" max="7611" width="21" style="34" customWidth="1"/>
    <col min="7612" max="7642" width="3.28515625" style="34" customWidth="1"/>
    <col min="7643" max="7643" width="16.42578125" style="34" customWidth="1"/>
    <col min="7644" max="7644" width="0.85546875" style="34" customWidth="1"/>
    <col min="7645" max="7863" width="9.140625" style="34"/>
    <col min="7864" max="7864" width="3.7109375" style="34" customWidth="1"/>
    <col min="7865" max="7865" width="17.140625" style="34" customWidth="1"/>
    <col min="7866" max="7866" width="5.28515625" style="34" customWidth="1"/>
    <col min="7867" max="7867" width="21" style="34" customWidth="1"/>
    <col min="7868" max="7898" width="3.28515625" style="34" customWidth="1"/>
    <col min="7899" max="7899" width="16.42578125" style="34" customWidth="1"/>
    <col min="7900" max="7900" width="0.85546875" style="34" customWidth="1"/>
    <col min="7901" max="8119" width="9.140625" style="34"/>
    <col min="8120" max="8120" width="3.7109375" style="34" customWidth="1"/>
    <col min="8121" max="8121" width="17.140625" style="34" customWidth="1"/>
    <col min="8122" max="8122" width="5.28515625" style="34" customWidth="1"/>
    <col min="8123" max="8123" width="21" style="34" customWidth="1"/>
    <col min="8124" max="8154" width="3.28515625" style="34" customWidth="1"/>
    <col min="8155" max="8155" width="16.42578125" style="34" customWidth="1"/>
    <col min="8156" max="8156" width="0.85546875" style="34" customWidth="1"/>
    <col min="8157" max="8375" width="9.140625" style="34"/>
    <col min="8376" max="8376" width="3.7109375" style="34" customWidth="1"/>
    <col min="8377" max="8377" width="17.140625" style="34" customWidth="1"/>
    <col min="8378" max="8378" width="5.28515625" style="34" customWidth="1"/>
    <col min="8379" max="8379" width="21" style="34" customWidth="1"/>
    <col min="8380" max="8410" width="3.28515625" style="34" customWidth="1"/>
    <col min="8411" max="8411" width="16.42578125" style="34" customWidth="1"/>
    <col min="8412" max="8412" width="0.85546875" style="34" customWidth="1"/>
    <col min="8413" max="8631" width="9.140625" style="34"/>
    <col min="8632" max="8632" width="3.7109375" style="34" customWidth="1"/>
    <col min="8633" max="8633" width="17.140625" style="34" customWidth="1"/>
    <col min="8634" max="8634" width="5.28515625" style="34" customWidth="1"/>
    <col min="8635" max="8635" width="21" style="34" customWidth="1"/>
    <col min="8636" max="8666" width="3.28515625" style="34" customWidth="1"/>
    <col min="8667" max="8667" width="16.42578125" style="34" customWidth="1"/>
    <col min="8668" max="8668" width="0.85546875" style="34" customWidth="1"/>
    <col min="8669" max="8887" width="9.140625" style="34"/>
    <col min="8888" max="8888" width="3.7109375" style="34" customWidth="1"/>
    <col min="8889" max="8889" width="17.140625" style="34" customWidth="1"/>
    <col min="8890" max="8890" width="5.28515625" style="34" customWidth="1"/>
    <col min="8891" max="8891" width="21" style="34" customWidth="1"/>
    <col min="8892" max="8922" width="3.28515625" style="34" customWidth="1"/>
    <col min="8923" max="8923" width="16.42578125" style="34" customWidth="1"/>
    <col min="8924" max="8924" width="0.85546875" style="34" customWidth="1"/>
    <col min="8925" max="9143" width="9.140625" style="34"/>
    <col min="9144" max="9144" width="3.7109375" style="34" customWidth="1"/>
    <col min="9145" max="9145" width="17.140625" style="34" customWidth="1"/>
    <col min="9146" max="9146" width="5.28515625" style="34" customWidth="1"/>
    <col min="9147" max="9147" width="21" style="34" customWidth="1"/>
    <col min="9148" max="9178" width="3.28515625" style="34" customWidth="1"/>
    <col min="9179" max="9179" width="16.42578125" style="34" customWidth="1"/>
    <col min="9180" max="9180" width="0.85546875" style="34" customWidth="1"/>
    <col min="9181" max="9399" width="9.140625" style="34"/>
    <col min="9400" max="9400" width="3.7109375" style="34" customWidth="1"/>
    <col min="9401" max="9401" width="17.140625" style="34" customWidth="1"/>
    <col min="9402" max="9402" width="5.28515625" style="34" customWidth="1"/>
    <col min="9403" max="9403" width="21" style="34" customWidth="1"/>
    <col min="9404" max="9434" width="3.28515625" style="34" customWidth="1"/>
    <col min="9435" max="9435" width="16.42578125" style="34" customWidth="1"/>
    <col min="9436" max="9436" width="0.85546875" style="34" customWidth="1"/>
    <col min="9437" max="9655" width="9.140625" style="34"/>
    <col min="9656" max="9656" width="3.7109375" style="34" customWidth="1"/>
    <col min="9657" max="9657" width="17.140625" style="34" customWidth="1"/>
    <col min="9658" max="9658" width="5.28515625" style="34" customWidth="1"/>
    <col min="9659" max="9659" width="21" style="34" customWidth="1"/>
    <col min="9660" max="9690" width="3.28515625" style="34" customWidth="1"/>
    <col min="9691" max="9691" width="16.42578125" style="34" customWidth="1"/>
    <col min="9692" max="9692" width="0.85546875" style="34" customWidth="1"/>
    <col min="9693" max="9911" width="9.140625" style="34"/>
    <col min="9912" max="9912" width="3.7109375" style="34" customWidth="1"/>
    <col min="9913" max="9913" width="17.140625" style="34" customWidth="1"/>
    <col min="9914" max="9914" width="5.28515625" style="34" customWidth="1"/>
    <col min="9915" max="9915" width="21" style="34" customWidth="1"/>
    <col min="9916" max="9946" width="3.28515625" style="34" customWidth="1"/>
    <col min="9947" max="9947" width="16.42578125" style="34" customWidth="1"/>
    <col min="9948" max="9948" width="0.85546875" style="34" customWidth="1"/>
    <col min="9949" max="10167" width="9.140625" style="34"/>
    <col min="10168" max="10168" width="3.7109375" style="34" customWidth="1"/>
    <col min="10169" max="10169" width="17.140625" style="34" customWidth="1"/>
    <col min="10170" max="10170" width="5.28515625" style="34" customWidth="1"/>
    <col min="10171" max="10171" width="21" style="34" customWidth="1"/>
    <col min="10172" max="10202" width="3.28515625" style="34" customWidth="1"/>
    <col min="10203" max="10203" width="16.42578125" style="34" customWidth="1"/>
    <col min="10204" max="10204" width="0.85546875" style="34" customWidth="1"/>
    <col min="10205" max="10423" width="9.140625" style="34"/>
    <col min="10424" max="10424" width="3.7109375" style="34" customWidth="1"/>
    <col min="10425" max="10425" width="17.140625" style="34" customWidth="1"/>
    <col min="10426" max="10426" width="5.28515625" style="34" customWidth="1"/>
    <col min="10427" max="10427" width="21" style="34" customWidth="1"/>
    <col min="10428" max="10458" width="3.28515625" style="34" customWidth="1"/>
    <col min="10459" max="10459" width="16.42578125" style="34" customWidth="1"/>
    <col min="10460" max="10460" width="0.85546875" style="34" customWidth="1"/>
    <col min="10461" max="10679" width="9.140625" style="34"/>
    <col min="10680" max="10680" width="3.7109375" style="34" customWidth="1"/>
    <col min="10681" max="10681" width="17.140625" style="34" customWidth="1"/>
    <col min="10682" max="10682" width="5.28515625" style="34" customWidth="1"/>
    <col min="10683" max="10683" width="21" style="34" customWidth="1"/>
    <col min="10684" max="10714" width="3.28515625" style="34" customWidth="1"/>
    <col min="10715" max="10715" width="16.42578125" style="34" customWidth="1"/>
    <col min="10716" max="10716" width="0.85546875" style="34" customWidth="1"/>
    <col min="10717" max="10935" width="9.140625" style="34"/>
    <col min="10936" max="10936" width="3.7109375" style="34" customWidth="1"/>
    <col min="10937" max="10937" width="17.140625" style="34" customWidth="1"/>
    <col min="10938" max="10938" width="5.28515625" style="34" customWidth="1"/>
    <col min="10939" max="10939" width="21" style="34" customWidth="1"/>
    <col min="10940" max="10970" width="3.28515625" style="34" customWidth="1"/>
    <col min="10971" max="10971" width="16.42578125" style="34" customWidth="1"/>
    <col min="10972" max="10972" width="0.85546875" style="34" customWidth="1"/>
    <col min="10973" max="11191" width="9.140625" style="34"/>
    <col min="11192" max="11192" width="3.7109375" style="34" customWidth="1"/>
    <col min="11193" max="11193" width="17.140625" style="34" customWidth="1"/>
    <col min="11194" max="11194" width="5.28515625" style="34" customWidth="1"/>
    <col min="11195" max="11195" width="21" style="34" customWidth="1"/>
    <col min="11196" max="11226" width="3.28515625" style="34" customWidth="1"/>
    <col min="11227" max="11227" width="16.42578125" style="34" customWidth="1"/>
    <col min="11228" max="11228" width="0.85546875" style="34" customWidth="1"/>
    <col min="11229" max="11447" width="9.140625" style="34"/>
    <col min="11448" max="11448" width="3.7109375" style="34" customWidth="1"/>
    <col min="11449" max="11449" width="17.140625" style="34" customWidth="1"/>
    <col min="11450" max="11450" width="5.28515625" style="34" customWidth="1"/>
    <col min="11451" max="11451" width="21" style="34" customWidth="1"/>
    <col min="11452" max="11482" width="3.28515625" style="34" customWidth="1"/>
    <col min="11483" max="11483" width="16.42578125" style="34" customWidth="1"/>
    <col min="11484" max="11484" width="0.85546875" style="34" customWidth="1"/>
    <col min="11485" max="11703" width="9.140625" style="34"/>
    <col min="11704" max="11704" width="3.7109375" style="34" customWidth="1"/>
    <col min="11705" max="11705" width="17.140625" style="34" customWidth="1"/>
    <col min="11706" max="11706" width="5.28515625" style="34" customWidth="1"/>
    <col min="11707" max="11707" width="21" style="34" customWidth="1"/>
    <col min="11708" max="11738" width="3.28515625" style="34" customWidth="1"/>
    <col min="11739" max="11739" width="16.42578125" style="34" customWidth="1"/>
    <col min="11740" max="11740" width="0.85546875" style="34" customWidth="1"/>
    <col min="11741" max="11959" width="9.140625" style="34"/>
    <col min="11960" max="11960" width="3.7109375" style="34" customWidth="1"/>
    <col min="11961" max="11961" width="17.140625" style="34" customWidth="1"/>
    <col min="11962" max="11962" width="5.28515625" style="34" customWidth="1"/>
    <col min="11963" max="11963" width="21" style="34" customWidth="1"/>
    <col min="11964" max="11994" width="3.28515625" style="34" customWidth="1"/>
    <col min="11995" max="11995" width="16.42578125" style="34" customWidth="1"/>
    <col min="11996" max="11996" width="0.85546875" style="34" customWidth="1"/>
    <col min="11997" max="12215" width="9.140625" style="34"/>
    <col min="12216" max="12216" width="3.7109375" style="34" customWidth="1"/>
    <col min="12217" max="12217" width="17.140625" style="34" customWidth="1"/>
    <col min="12218" max="12218" width="5.28515625" style="34" customWidth="1"/>
    <col min="12219" max="12219" width="21" style="34" customWidth="1"/>
    <col min="12220" max="12250" width="3.28515625" style="34" customWidth="1"/>
    <col min="12251" max="12251" width="16.42578125" style="34" customWidth="1"/>
    <col min="12252" max="12252" width="0.85546875" style="34" customWidth="1"/>
    <col min="12253" max="12471" width="9.140625" style="34"/>
    <col min="12472" max="12472" width="3.7109375" style="34" customWidth="1"/>
    <col min="12473" max="12473" width="17.140625" style="34" customWidth="1"/>
    <col min="12474" max="12474" width="5.28515625" style="34" customWidth="1"/>
    <col min="12475" max="12475" width="21" style="34" customWidth="1"/>
    <col min="12476" max="12506" width="3.28515625" style="34" customWidth="1"/>
    <col min="12507" max="12507" width="16.42578125" style="34" customWidth="1"/>
    <col min="12508" max="12508" width="0.85546875" style="34" customWidth="1"/>
    <col min="12509" max="12727" width="9.140625" style="34"/>
    <col min="12728" max="12728" width="3.7109375" style="34" customWidth="1"/>
    <col min="12729" max="12729" width="17.140625" style="34" customWidth="1"/>
    <col min="12730" max="12730" width="5.28515625" style="34" customWidth="1"/>
    <col min="12731" max="12731" width="21" style="34" customWidth="1"/>
    <col min="12732" max="12762" width="3.28515625" style="34" customWidth="1"/>
    <col min="12763" max="12763" width="16.42578125" style="34" customWidth="1"/>
    <col min="12764" max="12764" width="0.85546875" style="34" customWidth="1"/>
    <col min="12765" max="12983" width="9.140625" style="34"/>
    <col min="12984" max="12984" width="3.7109375" style="34" customWidth="1"/>
    <col min="12985" max="12985" width="17.140625" style="34" customWidth="1"/>
    <col min="12986" max="12986" width="5.28515625" style="34" customWidth="1"/>
    <col min="12987" max="12987" width="21" style="34" customWidth="1"/>
    <col min="12988" max="13018" width="3.28515625" style="34" customWidth="1"/>
    <col min="13019" max="13019" width="16.42578125" style="34" customWidth="1"/>
    <col min="13020" max="13020" width="0.85546875" style="34" customWidth="1"/>
    <col min="13021" max="13239" width="9.140625" style="34"/>
    <col min="13240" max="13240" width="3.7109375" style="34" customWidth="1"/>
    <col min="13241" max="13241" width="17.140625" style="34" customWidth="1"/>
    <col min="13242" max="13242" width="5.28515625" style="34" customWidth="1"/>
    <col min="13243" max="13243" width="21" style="34" customWidth="1"/>
    <col min="13244" max="13274" width="3.28515625" style="34" customWidth="1"/>
    <col min="13275" max="13275" width="16.42578125" style="34" customWidth="1"/>
    <col min="13276" max="13276" width="0.85546875" style="34" customWidth="1"/>
    <col min="13277" max="13495" width="9.140625" style="34"/>
    <col min="13496" max="13496" width="3.7109375" style="34" customWidth="1"/>
    <col min="13497" max="13497" width="17.140625" style="34" customWidth="1"/>
    <col min="13498" max="13498" width="5.28515625" style="34" customWidth="1"/>
    <col min="13499" max="13499" width="21" style="34" customWidth="1"/>
    <col min="13500" max="13530" width="3.28515625" style="34" customWidth="1"/>
    <col min="13531" max="13531" width="16.42578125" style="34" customWidth="1"/>
    <col min="13532" max="13532" width="0.85546875" style="34" customWidth="1"/>
    <col min="13533" max="13751" width="9.140625" style="34"/>
    <col min="13752" max="13752" width="3.7109375" style="34" customWidth="1"/>
    <col min="13753" max="13753" width="17.140625" style="34" customWidth="1"/>
    <col min="13754" max="13754" width="5.28515625" style="34" customWidth="1"/>
    <col min="13755" max="13755" width="21" style="34" customWidth="1"/>
    <col min="13756" max="13786" width="3.28515625" style="34" customWidth="1"/>
    <col min="13787" max="13787" width="16.42578125" style="34" customWidth="1"/>
    <col min="13788" max="13788" width="0.85546875" style="34" customWidth="1"/>
    <col min="13789" max="14007" width="9.140625" style="34"/>
    <col min="14008" max="14008" width="3.7109375" style="34" customWidth="1"/>
    <col min="14009" max="14009" width="17.140625" style="34" customWidth="1"/>
    <col min="14010" max="14010" width="5.28515625" style="34" customWidth="1"/>
    <col min="14011" max="14011" width="21" style="34" customWidth="1"/>
    <col min="14012" max="14042" width="3.28515625" style="34" customWidth="1"/>
    <col min="14043" max="14043" width="16.42578125" style="34" customWidth="1"/>
    <col min="14044" max="14044" width="0.85546875" style="34" customWidth="1"/>
    <col min="14045" max="14263" width="9.140625" style="34"/>
    <col min="14264" max="14264" width="3.7109375" style="34" customWidth="1"/>
    <col min="14265" max="14265" width="17.140625" style="34" customWidth="1"/>
    <col min="14266" max="14266" width="5.28515625" style="34" customWidth="1"/>
    <col min="14267" max="14267" width="21" style="34" customWidth="1"/>
    <col min="14268" max="14298" width="3.28515625" style="34" customWidth="1"/>
    <col min="14299" max="14299" width="16.42578125" style="34" customWidth="1"/>
    <col min="14300" max="14300" width="0.85546875" style="34" customWidth="1"/>
    <col min="14301" max="14519" width="9.140625" style="34"/>
    <col min="14520" max="14520" width="3.7109375" style="34" customWidth="1"/>
    <col min="14521" max="14521" width="17.140625" style="34" customWidth="1"/>
    <col min="14522" max="14522" width="5.28515625" style="34" customWidth="1"/>
    <col min="14523" max="14523" width="21" style="34" customWidth="1"/>
    <col min="14524" max="14554" width="3.28515625" style="34" customWidth="1"/>
    <col min="14555" max="14555" width="16.42578125" style="34" customWidth="1"/>
    <col min="14556" max="14556" width="0.85546875" style="34" customWidth="1"/>
    <col min="14557" max="14775" width="9.140625" style="34"/>
    <col min="14776" max="14776" width="3.7109375" style="34" customWidth="1"/>
    <col min="14777" max="14777" width="17.140625" style="34" customWidth="1"/>
    <col min="14778" max="14778" width="5.28515625" style="34" customWidth="1"/>
    <col min="14779" max="14779" width="21" style="34" customWidth="1"/>
    <col min="14780" max="14810" width="3.28515625" style="34" customWidth="1"/>
    <col min="14811" max="14811" width="16.42578125" style="34" customWidth="1"/>
    <col min="14812" max="14812" width="0.85546875" style="34" customWidth="1"/>
    <col min="14813" max="15031" width="9.140625" style="34"/>
    <col min="15032" max="15032" width="3.7109375" style="34" customWidth="1"/>
    <col min="15033" max="15033" width="17.140625" style="34" customWidth="1"/>
    <col min="15034" max="15034" width="5.28515625" style="34" customWidth="1"/>
    <col min="15035" max="15035" width="21" style="34" customWidth="1"/>
    <col min="15036" max="15066" width="3.28515625" style="34" customWidth="1"/>
    <col min="15067" max="15067" width="16.42578125" style="34" customWidth="1"/>
    <col min="15068" max="15068" width="0.85546875" style="34" customWidth="1"/>
    <col min="15069" max="15287" width="9.140625" style="34"/>
    <col min="15288" max="15288" width="3.7109375" style="34" customWidth="1"/>
    <col min="15289" max="15289" width="17.140625" style="34" customWidth="1"/>
    <col min="15290" max="15290" width="5.28515625" style="34" customWidth="1"/>
    <col min="15291" max="15291" width="21" style="34" customWidth="1"/>
    <col min="15292" max="15322" width="3.28515625" style="34" customWidth="1"/>
    <col min="15323" max="15323" width="16.42578125" style="34" customWidth="1"/>
    <col min="15324" max="15324" width="0.85546875" style="34" customWidth="1"/>
    <col min="15325" max="15543" width="9.140625" style="34"/>
    <col min="15544" max="15544" width="3.7109375" style="34" customWidth="1"/>
    <col min="15545" max="15545" width="17.140625" style="34" customWidth="1"/>
    <col min="15546" max="15546" width="5.28515625" style="34" customWidth="1"/>
    <col min="15547" max="15547" width="21" style="34" customWidth="1"/>
    <col min="15548" max="15578" width="3.28515625" style="34" customWidth="1"/>
    <col min="15579" max="15579" width="16.42578125" style="34" customWidth="1"/>
    <col min="15580" max="15580" width="0.85546875" style="34" customWidth="1"/>
    <col min="15581" max="15799" width="9.140625" style="34"/>
    <col min="15800" max="15800" width="3.7109375" style="34" customWidth="1"/>
    <col min="15801" max="15801" width="17.140625" style="34" customWidth="1"/>
    <col min="15802" max="15802" width="5.28515625" style="34" customWidth="1"/>
    <col min="15803" max="15803" width="21" style="34" customWidth="1"/>
    <col min="15804" max="15834" width="3.28515625" style="34" customWidth="1"/>
    <col min="15835" max="15835" width="16.42578125" style="34" customWidth="1"/>
    <col min="15836" max="15836" width="0.85546875" style="34" customWidth="1"/>
    <col min="15837" max="16055" width="9.140625" style="34"/>
    <col min="16056" max="16056" width="3.7109375" style="34" customWidth="1"/>
    <col min="16057" max="16057" width="17.140625" style="34" customWidth="1"/>
    <col min="16058" max="16058" width="5.28515625" style="34" customWidth="1"/>
    <col min="16059" max="16059" width="21" style="34" customWidth="1"/>
    <col min="16060" max="16090" width="3.28515625" style="34" customWidth="1"/>
    <col min="16091" max="16091" width="16.42578125" style="34" customWidth="1"/>
    <col min="16092" max="16092" width="0.85546875" style="34" customWidth="1"/>
    <col min="16093" max="16311" width="9.140625" style="34"/>
    <col min="16312" max="16312" width="3.7109375" style="34" customWidth="1"/>
    <col min="16313" max="16313" width="17.140625" style="34" customWidth="1"/>
    <col min="16314" max="16314" width="5.28515625" style="34" customWidth="1"/>
    <col min="16315" max="16315" width="21" style="34" customWidth="1"/>
    <col min="16316" max="16346" width="3.28515625" style="34" customWidth="1"/>
    <col min="16347" max="16347" width="16.42578125" style="34" customWidth="1"/>
    <col min="16348" max="16348" width="0.85546875" style="34" customWidth="1"/>
    <col min="16349" max="16384" width="9.140625" style="34"/>
  </cols>
  <sheetData>
    <row r="1" spans="1:383" s="27" customFormat="1" x14ac:dyDescent="0.2">
      <c r="A1" s="25" t="s">
        <v>0</v>
      </c>
      <c r="B1" s="26"/>
      <c r="C1" s="26"/>
      <c r="D1" s="26"/>
      <c r="AB1" s="26"/>
      <c r="AC1" s="26"/>
      <c r="AD1" s="26"/>
      <c r="AE1" s="26"/>
      <c r="AF1" s="26"/>
      <c r="AG1" s="26"/>
      <c r="AH1" s="28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8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8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8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8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8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8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8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8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8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8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8"/>
    </row>
    <row r="2" spans="1:383" s="27" customFormat="1" x14ac:dyDescent="0.2">
      <c r="A2" s="25"/>
      <c r="B2" s="26"/>
      <c r="C2" s="26"/>
      <c r="D2" s="24">
        <v>13</v>
      </c>
      <c r="E2" s="26" t="s">
        <v>1</v>
      </c>
      <c r="F2" s="26"/>
      <c r="G2" s="26"/>
      <c r="H2" s="29">
        <v>5</v>
      </c>
      <c r="I2" s="26" t="s">
        <v>2</v>
      </c>
      <c r="L2" s="26"/>
      <c r="M2" s="30">
        <v>5</v>
      </c>
      <c r="N2" s="26" t="s">
        <v>3</v>
      </c>
      <c r="O2" s="26"/>
      <c r="P2" s="26"/>
      <c r="Q2" s="26"/>
      <c r="R2" s="31">
        <v>5</v>
      </c>
      <c r="S2" s="26" t="s">
        <v>4</v>
      </c>
      <c r="T2" s="26"/>
      <c r="U2" s="26"/>
      <c r="V2" s="32">
        <v>4</v>
      </c>
      <c r="W2" s="26" t="s">
        <v>5</v>
      </c>
      <c r="X2" s="26"/>
      <c r="Y2" s="26"/>
      <c r="Z2" s="26"/>
      <c r="AA2" s="33">
        <v>4</v>
      </c>
      <c r="AB2" s="26" t="s">
        <v>6</v>
      </c>
      <c r="AC2" s="26"/>
      <c r="AD2" s="26"/>
      <c r="AE2" s="26"/>
      <c r="AF2" s="26"/>
      <c r="AG2" s="26"/>
      <c r="AH2" s="28"/>
      <c r="AI2" s="26"/>
      <c r="AJ2" s="24">
        <v>13</v>
      </c>
      <c r="AK2" s="26" t="s">
        <v>1</v>
      </c>
      <c r="AL2" s="26"/>
      <c r="AM2" s="26"/>
      <c r="AN2" s="29">
        <v>5</v>
      </c>
      <c r="AO2" s="26" t="s">
        <v>2</v>
      </c>
      <c r="AR2" s="26"/>
      <c r="AS2" s="30">
        <v>5</v>
      </c>
      <c r="AT2" s="26" t="s">
        <v>3</v>
      </c>
      <c r="AU2" s="26"/>
      <c r="AV2" s="26"/>
      <c r="AW2" s="26"/>
      <c r="AX2" s="31">
        <v>5</v>
      </c>
      <c r="AY2" s="26" t="s">
        <v>4</v>
      </c>
      <c r="AZ2" s="26"/>
      <c r="BA2" s="26"/>
      <c r="BB2" s="32">
        <v>4</v>
      </c>
      <c r="BC2" s="26" t="s">
        <v>5</v>
      </c>
      <c r="BD2" s="26"/>
      <c r="BE2" s="26"/>
      <c r="BF2" s="26"/>
      <c r="BG2" s="33">
        <v>4</v>
      </c>
      <c r="BH2" s="26" t="s">
        <v>6</v>
      </c>
      <c r="BI2" s="26"/>
      <c r="BJ2" s="26"/>
      <c r="BK2" s="26"/>
      <c r="BL2" s="28"/>
      <c r="BM2" s="26"/>
      <c r="BN2" s="24">
        <v>13</v>
      </c>
      <c r="BO2" s="26" t="s">
        <v>1</v>
      </c>
      <c r="BP2" s="26"/>
      <c r="BQ2" s="26"/>
      <c r="BR2" s="29">
        <v>5</v>
      </c>
      <c r="BS2" s="26" t="s">
        <v>2</v>
      </c>
      <c r="BV2" s="26"/>
      <c r="BW2" s="30">
        <v>5</v>
      </c>
      <c r="BX2" s="26" t="s">
        <v>3</v>
      </c>
      <c r="BY2" s="26"/>
      <c r="BZ2" s="26"/>
      <c r="CA2" s="26"/>
      <c r="CB2" s="31">
        <v>5</v>
      </c>
      <c r="CC2" s="26" t="s">
        <v>4</v>
      </c>
      <c r="CD2" s="26"/>
      <c r="CE2" s="26"/>
      <c r="CF2" s="32">
        <v>4</v>
      </c>
      <c r="CG2" s="26" t="s">
        <v>5</v>
      </c>
      <c r="CH2" s="26"/>
      <c r="CI2" s="26"/>
      <c r="CJ2" s="26"/>
      <c r="CK2" s="33">
        <v>4</v>
      </c>
      <c r="CL2" s="26" t="s">
        <v>6</v>
      </c>
      <c r="CM2" s="26"/>
      <c r="CN2" s="26"/>
      <c r="CO2" s="26"/>
      <c r="CP2" s="26"/>
      <c r="CQ2" s="26"/>
      <c r="CR2" s="28"/>
      <c r="CS2" s="26"/>
      <c r="CT2" s="24">
        <v>13</v>
      </c>
      <c r="CU2" s="26" t="s">
        <v>1</v>
      </c>
      <c r="CV2" s="26"/>
      <c r="CW2" s="26"/>
      <c r="CX2" s="29">
        <v>5</v>
      </c>
      <c r="CY2" s="26" t="s">
        <v>2</v>
      </c>
      <c r="DB2" s="26"/>
      <c r="DC2" s="30">
        <v>5</v>
      </c>
      <c r="DD2" s="26" t="s">
        <v>3</v>
      </c>
      <c r="DE2" s="26"/>
      <c r="DF2" s="26"/>
      <c r="DG2" s="26"/>
      <c r="DH2" s="31">
        <v>5</v>
      </c>
      <c r="DI2" s="26" t="s">
        <v>4</v>
      </c>
      <c r="DJ2" s="26"/>
      <c r="DK2" s="26"/>
      <c r="DL2" s="32">
        <v>4</v>
      </c>
      <c r="DM2" s="26" t="s">
        <v>5</v>
      </c>
      <c r="DN2" s="26"/>
      <c r="DO2" s="26"/>
      <c r="DP2" s="26"/>
      <c r="DQ2" s="33">
        <v>4</v>
      </c>
      <c r="DR2" s="26" t="s">
        <v>6</v>
      </c>
      <c r="DS2" s="26"/>
      <c r="DT2" s="26"/>
      <c r="DU2" s="26"/>
      <c r="DV2" s="26"/>
      <c r="DW2" s="28"/>
      <c r="DX2" s="26"/>
      <c r="DY2" s="24">
        <v>13</v>
      </c>
      <c r="DZ2" s="26" t="s">
        <v>1</v>
      </c>
      <c r="EA2" s="26"/>
      <c r="EB2" s="26"/>
      <c r="EC2" s="29">
        <v>5</v>
      </c>
      <c r="ED2" s="26" t="s">
        <v>2</v>
      </c>
      <c r="EG2" s="26"/>
      <c r="EH2" s="30">
        <v>5</v>
      </c>
      <c r="EI2" s="26" t="s">
        <v>3</v>
      </c>
      <c r="EJ2" s="26"/>
      <c r="EK2" s="26"/>
      <c r="EL2" s="26"/>
      <c r="EM2" s="31">
        <v>5</v>
      </c>
      <c r="EN2" s="26" t="s">
        <v>4</v>
      </c>
      <c r="EO2" s="26"/>
      <c r="EP2" s="26"/>
      <c r="EQ2" s="32">
        <v>4</v>
      </c>
      <c r="ER2" s="26" t="s">
        <v>5</v>
      </c>
      <c r="ES2" s="26"/>
      <c r="ET2" s="26"/>
      <c r="EU2" s="26"/>
      <c r="EV2" s="33">
        <v>4</v>
      </c>
      <c r="EW2" s="26" t="s">
        <v>6</v>
      </c>
      <c r="EX2" s="26"/>
      <c r="EY2" s="26"/>
      <c r="EZ2" s="26"/>
      <c r="FA2" s="26"/>
      <c r="FB2" s="26"/>
      <c r="FC2" s="28"/>
      <c r="FD2" s="26"/>
      <c r="FE2" s="24">
        <v>13</v>
      </c>
      <c r="FF2" s="26" t="s">
        <v>1</v>
      </c>
      <c r="FG2" s="26"/>
      <c r="FH2" s="26"/>
      <c r="FI2" s="29">
        <v>5</v>
      </c>
      <c r="FJ2" s="26" t="s">
        <v>2</v>
      </c>
      <c r="FM2" s="26"/>
      <c r="FN2" s="30">
        <v>5</v>
      </c>
      <c r="FO2" s="26" t="s">
        <v>3</v>
      </c>
      <c r="FP2" s="26"/>
      <c r="FQ2" s="26"/>
      <c r="FR2" s="26"/>
      <c r="FS2" s="31">
        <v>5</v>
      </c>
      <c r="FT2" s="26" t="s">
        <v>4</v>
      </c>
      <c r="FU2" s="26"/>
      <c r="FV2" s="26"/>
      <c r="FW2" s="32">
        <v>4</v>
      </c>
      <c r="FX2" s="26" t="s">
        <v>5</v>
      </c>
      <c r="FY2" s="26"/>
      <c r="FZ2" s="26"/>
      <c r="GA2" s="26"/>
      <c r="GB2" s="33">
        <v>4</v>
      </c>
      <c r="GC2" s="26" t="s">
        <v>6</v>
      </c>
      <c r="GD2" s="26"/>
      <c r="GE2" s="26"/>
      <c r="GF2" s="26"/>
      <c r="GG2" s="26"/>
      <c r="GH2" s="28"/>
      <c r="GI2" s="26"/>
      <c r="GJ2" s="24">
        <v>13</v>
      </c>
      <c r="GK2" s="26" t="s">
        <v>1</v>
      </c>
      <c r="GL2" s="26"/>
      <c r="GM2" s="26"/>
      <c r="GN2" s="29">
        <v>5</v>
      </c>
      <c r="GO2" s="26" t="s">
        <v>2</v>
      </c>
      <c r="GR2" s="26"/>
      <c r="GS2" s="30">
        <v>5</v>
      </c>
      <c r="GT2" s="26" t="s">
        <v>3</v>
      </c>
      <c r="GU2" s="26"/>
      <c r="GV2" s="26"/>
      <c r="GW2" s="26"/>
      <c r="GX2" s="31">
        <v>5</v>
      </c>
      <c r="GY2" s="26" t="s">
        <v>4</v>
      </c>
      <c r="GZ2" s="26"/>
      <c r="HA2" s="26"/>
      <c r="HB2" s="32">
        <v>4</v>
      </c>
      <c r="HC2" s="26" t="s">
        <v>5</v>
      </c>
      <c r="HD2" s="26"/>
      <c r="HE2" s="26"/>
      <c r="HF2" s="26"/>
      <c r="HG2" s="33">
        <v>4</v>
      </c>
      <c r="HH2" s="26" t="s">
        <v>6</v>
      </c>
      <c r="HI2" s="26"/>
      <c r="HJ2" s="26"/>
      <c r="HK2" s="26"/>
      <c r="HL2" s="26"/>
      <c r="HM2" s="26"/>
      <c r="HN2" s="28"/>
      <c r="HO2" s="26"/>
      <c r="HP2" s="24">
        <v>13</v>
      </c>
      <c r="HQ2" s="26" t="s">
        <v>1</v>
      </c>
      <c r="HR2" s="26"/>
      <c r="HS2" s="26"/>
      <c r="HT2" s="29">
        <v>5</v>
      </c>
      <c r="HU2" s="26" t="s">
        <v>2</v>
      </c>
      <c r="HX2" s="26"/>
      <c r="HY2" s="30">
        <v>5</v>
      </c>
      <c r="HZ2" s="26" t="s">
        <v>3</v>
      </c>
      <c r="IA2" s="26"/>
      <c r="IB2" s="26"/>
      <c r="IC2" s="26"/>
      <c r="ID2" s="31">
        <v>5</v>
      </c>
      <c r="IE2" s="26" t="s">
        <v>4</v>
      </c>
      <c r="IF2" s="26"/>
      <c r="IG2" s="26"/>
      <c r="IH2" s="32">
        <v>4</v>
      </c>
      <c r="II2" s="26" t="s">
        <v>5</v>
      </c>
      <c r="IJ2" s="26"/>
      <c r="IK2" s="26"/>
      <c r="IL2" s="26"/>
      <c r="IM2" s="33">
        <v>4</v>
      </c>
      <c r="IN2" s="26" t="s">
        <v>6</v>
      </c>
      <c r="IO2" s="26" t="s">
        <v>6</v>
      </c>
      <c r="IP2" s="26"/>
      <c r="IQ2" s="26"/>
      <c r="IR2" s="26"/>
      <c r="IS2" s="26"/>
      <c r="IT2" s="28"/>
      <c r="IU2" s="26"/>
      <c r="IV2" s="24">
        <v>13</v>
      </c>
      <c r="IW2" s="26" t="s">
        <v>1</v>
      </c>
      <c r="IX2" s="26"/>
      <c r="IY2" s="26"/>
      <c r="IZ2" s="29">
        <v>5</v>
      </c>
      <c r="JA2" s="26" t="s">
        <v>2</v>
      </c>
      <c r="JD2" s="26"/>
      <c r="JE2" s="30">
        <v>5</v>
      </c>
      <c r="JF2" s="26" t="s">
        <v>3</v>
      </c>
      <c r="JG2" s="26"/>
      <c r="JH2" s="26"/>
      <c r="JI2" s="26"/>
      <c r="JJ2" s="31">
        <v>5</v>
      </c>
      <c r="JK2" s="26" t="s">
        <v>4</v>
      </c>
      <c r="JL2" s="26"/>
      <c r="JM2" s="26"/>
      <c r="JN2" s="32">
        <v>4</v>
      </c>
      <c r="JO2" s="26" t="s">
        <v>5</v>
      </c>
      <c r="JP2" s="26"/>
      <c r="JQ2" s="26"/>
      <c r="JR2" s="26"/>
      <c r="JS2" s="33">
        <v>4</v>
      </c>
      <c r="JT2" s="26" t="s">
        <v>6</v>
      </c>
      <c r="JU2" s="26"/>
      <c r="JV2" s="26"/>
      <c r="JW2" s="26"/>
      <c r="JX2" s="26"/>
      <c r="JY2" s="28"/>
      <c r="JZ2" s="26"/>
      <c r="KA2" s="24">
        <v>13</v>
      </c>
      <c r="KB2" s="26" t="s">
        <v>1</v>
      </c>
      <c r="KC2" s="26"/>
      <c r="KD2" s="26"/>
      <c r="KE2" s="29">
        <v>5</v>
      </c>
      <c r="KF2" s="26" t="s">
        <v>2</v>
      </c>
      <c r="KI2" s="26"/>
      <c r="KJ2" s="30">
        <v>5</v>
      </c>
      <c r="KK2" s="26" t="s">
        <v>3</v>
      </c>
      <c r="KL2" s="26"/>
      <c r="KM2" s="26"/>
      <c r="KN2" s="26"/>
      <c r="KO2" s="31">
        <v>5</v>
      </c>
      <c r="KP2" s="26" t="s">
        <v>4</v>
      </c>
      <c r="KQ2" s="26"/>
      <c r="KR2" s="26"/>
      <c r="KS2" s="32">
        <v>4</v>
      </c>
      <c r="KT2" s="26" t="s">
        <v>5</v>
      </c>
      <c r="KU2" s="26"/>
      <c r="KV2" s="26"/>
      <c r="KW2" s="26"/>
      <c r="KX2" s="33">
        <v>4</v>
      </c>
      <c r="KY2" s="26" t="s">
        <v>6</v>
      </c>
      <c r="KZ2" s="26"/>
      <c r="LA2" s="26"/>
      <c r="LB2" s="26"/>
      <c r="LC2" s="26"/>
      <c r="LD2" s="26"/>
      <c r="LE2" s="28"/>
      <c r="LF2" s="26"/>
      <c r="LG2" s="24">
        <v>13</v>
      </c>
      <c r="LH2" s="26" t="s">
        <v>1</v>
      </c>
      <c r="LI2" s="26"/>
      <c r="LJ2" s="26"/>
      <c r="LK2" s="29">
        <v>5</v>
      </c>
      <c r="LL2" s="26" t="s">
        <v>2</v>
      </c>
      <c r="LO2" s="26"/>
      <c r="LP2" s="30">
        <v>5</v>
      </c>
      <c r="LQ2" s="26" t="s">
        <v>3</v>
      </c>
      <c r="LR2" s="26"/>
      <c r="LS2" s="26"/>
      <c r="LT2" s="26"/>
      <c r="LU2" s="31">
        <v>5</v>
      </c>
      <c r="LV2" s="26" t="s">
        <v>4</v>
      </c>
      <c r="LW2" s="26"/>
      <c r="LX2" s="26"/>
      <c r="LY2" s="32">
        <v>4</v>
      </c>
      <c r="LZ2" s="26" t="s">
        <v>5</v>
      </c>
      <c r="MA2" s="26"/>
      <c r="MB2" s="26"/>
      <c r="MC2" s="26"/>
      <c r="MD2" s="33">
        <v>4</v>
      </c>
      <c r="ME2" s="26" t="s">
        <v>6</v>
      </c>
      <c r="MF2" s="26"/>
      <c r="MG2" s="26"/>
      <c r="MH2" s="26"/>
      <c r="MI2" s="26"/>
      <c r="MJ2" s="28"/>
      <c r="MK2" s="26"/>
      <c r="ML2" s="24">
        <v>13</v>
      </c>
      <c r="MM2" s="26" t="s">
        <v>1</v>
      </c>
      <c r="MN2" s="26"/>
      <c r="MO2" s="26"/>
      <c r="MP2" s="29">
        <v>5</v>
      </c>
      <c r="MQ2" s="26" t="s">
        <v>2</v>
      </c>
      <c r="MT2" s="26"/>
      <c r="MU2" s="30">
        <v>5</v>
      </c>
      <c r="MV2" s="26" t="s">
        <v>3</v>
      </c>
      <c r="MW2" s="26"/>
      <c r="MX2" s="26"/>
      <c r="MY2" s="26"/>
      <c r="MZ2" s="31">
        <v>5</v>
      </c>
      <c r="NA2" s="26" t="s">
        <v>4</v>
      </c>
      <c r="NB2" s="26"/>
      <c r="NC2" s="26"/>
      <c r="ND2" s="32">
        <v>4</v>
      </c>
      <c r="NE2" s="26" t="s">
        <v>5</v>
      </c>
      <c r="NF2" s="26"/>
      <c r="NG2" s="26"/>
      <c r="NH2" s="26"/>
      <c r="NI2" s="33">
        <v>4</v>
      </c>
      <c r="NJ2" s="26" t="s">
        <v>6</v>
      </c>
      <c r="NK2" s="26"/>
      <c r="NL2" s="26"/>
      <c r="NM2" s="26"/>
      <c r="NN2" s="26"/>
      <c r="NO2" s="26"/>
      <c r="NP2" s="28"/>
    </row>
    <row r="3" spans="1:383" ht="13.5" thickBot="1" x14ac:dyDescent="0.25"/>
    <row r="4" spans="1:383" x14ac:dyDescent="0.2">
      <c r="A4" s="515" t="s">
        <v>7</v>
      </c>
      <c r="B4" s="517" t="s">
        <v>8</v>
      </c>
      <c r="C4" s="514" t="s">
        <v>9</v>
      </c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  <c r="AE4" s="514"/>
      <c r="AF4" s="514"/>
      <c r="AG4" s="514"/>
      <c r="AH4" s="512" t="s">
        <v>10</v>
      </c>
      <c r="AI4" s="514" t="s">
        <v>11</v>
      </c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2" t="s">
        <v>10</v>
      </c>
      <c r="BM4" s="514" t="s">
        <v>12</v>
      </c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  <c r="CG4" s="514"/>
      <c r="CH4" s="514"/>
      <c r="CI4" s="514"/>
      <c r="CJ4" s="514"/>
      <c r="CK4" s="514"/>
      <c r="CL4" s="514"/>
      <c r="CM4" s="514"/>
      <c r="CN4" s="514"/>
      <c r="CO4" s="514"/>
      <c r="CP4" s="514"/>
      <c r="CQ4" s="514"/>
      <c r="CR4" s="512" t="s">
        <v>10</v>
      </c>
      <c r="CS4" s="514" t="s">
        <v>13</v>
      </c>
      <c r="CT4" s="514"/>
      <c r="CU4" s="514"/>
      <c r="CV4" s="514"/>
      <c r="CW4" s="514"/>
      <c r="CX4" s="514"/>
      <c r="CY4" s="514"/>
      <c r="CZ4" s="514"/>
      <c r="DA4" s="514"/>
      <c r="DB4" s="514"/>
      <c r="DC4" s="514"/>
      <c r="DD4" s="514"/>
      <c r="DE4" s="514"/>
      <c r="DF4" s="514"/>
      <c r="DG4" s="514"/>
      <c r="DH4" s="514"/>
      <c r="DI4" s="514"/>
      <c r="DJ4" s="514"/>
      <c r="DK4" s="514"/>
      <c r="DL4" s="514"/>
      <c r="DM4" s="514"/>
      <c r="DN4" s="514"/>
      <c r="DO4" s="514"/>
      <c r="DP4" s="514"/>
      <c r="DQ4" s="514"/>
      <c r="DR4" s="514"/>
      <c r="DS4" s="514"/>
      <c r="DT4" s="514"/>
      <c r="DU4" s="514"/>
      <c r="DV4" s="514"/>
      <c r="DW4" s="512" t="s">
        <v>10</v>
      </c>
      <c r="DX4" s="514" t="s">
        <v>14</v>
      </c>
      <c r="DY4" s="514"/>
      <c r="DZ4" s="514"/>
      <c r="EA4" s="514"/>
      <c r="EB4" s="514"/>
      <c r="EC4" s="514"/>
      <c r="ED4" s="514"/>
      <c r="EE4" s="514"/>
      <c r="EF4" s="514"/>
      <c r="EG4" s="514"/>
      <c r="EH4" s="514"/>
      <c r="EI4" s="514"/>
      <c r="EJ4" s="514"/>
      <c r="EK4" s="514"/>
      <c r="EL4" s="514"/>
      <c r="EM4" s="514"/>
      <c r="EN4" s="514"/>
      <c r="EO4" s="514"/>
      <c r="EP4" s="514"/>
      <c r="EQ4" s="514"/>
      <c r="ER4" s="514"/>
      <c r="ES4" s="514"/>
      <c r="ET4" s="514"/>
      <c r="EU4" s="514"/>
      <c r="EV4" s="514"/>
      <c r="EW4" s="514"/>
      <c r="EX4" s="514"/>
      <c r="EY4" s="514"/>
      <c r="EZ4" s="514"/>
      <c r="FA4" s="514"/>
      <c r="FB4" s="514"/>
      <c r="FC4" s="512" t="s">
        <v>10</v>
      </c>
      <c r="FD4" s="514" t="s">
        <v>15</v>
      </c>
      <c r="FE4" s="514"/>
      <c r="FF4" s="514"/>
      <c r="FG4" s="514"/>
      <c r="FH4" s="514"/>
      <c r="FI4" s="514"/>
      <c r="FJ4" s="514"/>
      <c r="FK4" s="514"/>
      <c r="FL4" s="514"/>
      <c r="FM4" s="514"/>
      <c r="FN4" s="514"/>
      <c r="FO4" s="514"/>
      <c r="FP4" s="514"/>
      <c r="FQ4" s="514"/>
      <c r="FR4" s="514"/>
      <c r="FS4" s="514"/>
      <c r="FT4" s="514"/>
      <c r="FU4" s="514"/>
      <c r="FV4" s="514"/>
      <c r="FW4" s="514"/>
      <c r="FX4" s="514"/>
      <c r="FY4" s="514"/>
      <c r="FZ4" s="514"/>
      <c r="GA4" s="514"/>
      <c r="GB4" s="514"/>
      <c r="GC4" s="514"/>
      <c r="GD4" s="514"/>
      <c r="GE4" s="514"/>
      <c r="GF4" s="514"/>
      <c r="GG4" s="514"/>
      <c r="GH4" s="512" t="s">
        <v>10</v>
      </c>
      <c r="GI4" s="514" t="s">
        <v>16</v>
      </c>
      <c r="GJ4" s="514"/>
      <c r="GK4" s="514"/>
      <c r="GL4" s="514"/>
      <c r="GM4" s="514"/>
      <c r="GN4" s="514"/>
      <c r="GO4" s="514"/>
      <c r="GP4" s="514"/>
      <c r="GQ4" s="514"/>
      <c r="GR4" s="514"/>
      <c r="GS4" s="514"/>
      <c r="GT4" s="514"/>
      <c r="GU4" s="514"/>
      <c r="GV4" s="514"/>
      <c r="GW4" s="514"/>
      <c r="GX4" s="514"/>
      <c r="GY4" s="514"/>
      <c r="GZ4" s="514"/>
      <c r="HA4" s="514"/>
      <c r="HB4" s="514"/>
      <c r="HC4" s="514"/>
      <c r="HD4" s="514"/>
      <c r="HE4" s="514"/>
      <c r="HF4" s="514"/>
      <c r="HG4" s="514"/>
      <c r="HH4" s="514"/>
      <c r="HI4" s="514"/>
      <c r="HJ4" s="514"/>
      <c r="HK4" s="514"/>
      <c r="HL4" s="514"/>
      <c r="HM4" s="514"/>
      <c r="HN4" s="512" t="s">
        <v>10</v>
      </c>
      <c r="HO4" s="514" t="s">
        <v>17</v>
      </c>
      <c r="HP4" s="514"/>
      <c r="HQ4" s="514"/>
      <c r="HR4" s="514"/>
      <c r="HS4" s="514"/>
      <c r="HT4" s="514"/>
      <c r="HU4" s="514"/>
      <c r="HV4" s="514"/>
      <c r="HW4" s="514"/>
      <c r="HX4" s="514"/>
      <c r="HY4" s="514"/>
      <c r="HZ4" s="514"/>
      <c r="IA4" s="514"/>
      <c r="IB4" s="514"/>
      <c r="IC4" s="514"/>
      <c r="ID4" s="514"/>
      <c r="IE4" s="514"/>
      <c r="IF4" s="514"/>
      <c r="IG4" s="514"/>
      <c r="IH4" s="514"/>
      <c r="II4" s="514"/>
      <c r="IJ4" s="514"/>
      <c r="IK4" s="514"/>
      <c r="IL4" s="514"/>
      <c r="IM4" s="514"/>
      <c r="IN4" s="514"/>
      <c r="IO4" s="514"/>
      <c r="IP4" s="514"/>
      <c r="IQ4" s="514"/>
      <c r="IR4" s="514"/>
      <c r="IS4" s="514"/>
      <c r="IT4" s="512" t="s">
        <v>10</v>
      </c>
      <c r="IU4" s="514" t="s">
        <v>18</v>
      </c>
      <c r="IV4" s="514"/>
      <c r="IW4" s="514"/>
      <c r="IX4" s="514"/>
      <c r="IY4" s="514"/>
      <c r="IZ4" s="514"/>
      <c r="JA4" s="514"/>
      <c r="JB4" s="514"/>
      <c r="JC4" s="514"/>
      <c r="JD4" s="514"/>
      <c r="JE4" s="514"/>
      <c r="JF4" s="514"/>
      <c r="JG4" s="514"/>
      <c r="JH4" s="514"/>
      <c r="JI4" s="514"/>
      <c r="JJ4" s="514"/>
      <c r="JK4" s="514"/>
      <c r="JL4" s="514"/>
      <c r="JM4" s="514"/>
      <c r="JN4" s="514"/>
      <c r="JO4" s="514"/>
      <c r="JP4" s="514"/>
      <c r="JQ4" s="514"/>
      <c r="JR4" s="514"/>
      <c r="JS4" s="514"/>
      <c r="JT4" s="514"/>
      <c r="JU4" s="514"/>
      <c r="JV4" s="514"/>
      <c r="JW4" s="514"/>
      <c r="JX4" s="514"/>
      <c r="JY4" s="512" t="s">
        <v>10</v>
      </c>
      <c r="JZ4" s="514" t="s">
        <v>19</v>
      </c>
      <c r="KA4" s="514"/>
      <c r="KB4" s="514"/>
      <c r="KC4" s="514"/>
      <c r="KD4" s="514"/>
      <c r="KE4" s="514"/>
      <c r="KF4" s="514"/>
      <c r="KG4" s="514"/>
      <c r="KH4" s="514"/>
      <c r="KI4" s="514"/>
      <c r="KJ4" s="514"/>
      <c r="KK4" s="514"/>
      <c r="KL4" s="514"/>
      <c r="KM4" s="514"/>
      <c r="KN4" s="514"/>
      <c r="KO4" s="514"/>
      <c r="KP4" s="514"/>
      <c r="KQ4" s="514"/>
      <c r="KR4" s="514"/>
      <c r="KS4" s="514"/>
      <c r="KT4" s="514"/>
      <c r="KU4" s="514"/>
      <c r="KV4" s="514"/>
      <c r="KW4" s="514"/>
      <c r="KX4" s="514"/>
      <c r="KY4" s="514"/>
      <c r="KZ4" s="514"/>
      <c r="LA4" s="514"/>
      <c r="LB4" s="514"/>
      <c r="LC4" s="514"/>
      <c r="LD4" s="514"/>
      <c r="LE4" s="512" t="s">
        <v>10</v>
      </c>
      <c r="LF4" s="514" t="s">
        <v>20</v>
      </c>
      <c r="LG4" s="514"/>
      <c r="LH4" s="514"/>
      <c r="LI4" s="514"/>
      <c r="LJ4" s="514"/>
      <c r="LK4" s="514"/>
      <c r="LL4" s="514"/>
      <c r="LM4" s="514"/>
      <c r="LN4" s="514"/>
      <c r="LO4" s="514"/>
      <c r="LP4" s="514"/>
      <c r="LQ4" s="514"/>
      <c r="LR4" s="514"/>
      <c r="LS4" s="514"/>
      <c r="LT4" s="514"/>
      <c r="LU4" s="514"/>
      <c r="LV4" s="514"/>
      <c r="LW4" s="514"/>
      <c r="LX4" s="514"/>
      <c r="LY4" s="514"/>
      <c r="LZ4" s="514"/>
      <c r="MA4" s="514"/>
      <c r="MB4" s="514"/>
      <c r="MC4" s="514"/>
      <c r="MD4" s="514"/>
      <c r="ME4" s="514"/>
      <c r="MF4" s="514"/>
      <c r="MG4" s="514"/>
      <c r="MH4" s="514"/>
      <c r="MI4" s="514"/>
      <c r="MJ4" s="512" t="s">
        <v>10</v>
      </c>
      <c r="MK4" s="514" t="s">
        <v>21</v>
      </c>
      <c r="ML4" s="514"/>
      <c r="MM4" s="514"/>
      <c r="MN4" s="514"/>
      <c r="MO4" s="514"/>
      <c r="MP4" s="514"/>
      <c r="MQ4" s="514"/>
      <c r="MR4" s="514"/>
      <c r="MS4" s="514"/>
      <c r="MT4" s="514"/>
      <c r="MU4" s="514"/>
      <c r="MV4" s="514"/>
      <c r="MW4" s="514"/>
      <c r="MX4" s="514"/>
      <c r="MY4" s="514"/>
      <c r="MZ4" s="514"/>
      <c r="NA4" s="514"/>
      <c r="NB4" s="514"/>
      <c r="NC4" s="514"/>
      <c r="ND4" s="514"/>
      <c r="NE4" s="514"/>
      <c r="NF4" s="514"/>
      <c r="NG4" s="514"/>
      <c r="NH4" s="514"/>
      <c r="NI4" s="514"/>
      <c r="NJ4" s="514"/>
      <c r="NK4" s="514"/>
      <c r="NL4" s="514"/>
      <c r="NM4" s="514"/>
      <c r="NN4" s="514"/>
      <c r="NO4" s="514"/>
      <c r="NP4" s="512" t="s">
        <v>10</v>
      </c>
    </row>
    <row r="5" spans="1:383" ht="13.5" thickBot="1" x14ac:dyDescent="0.25">
      <c r="A5" s="516"/>
      <c r="B5" s="518"/>
      <c r="C5" s="36">
        <v>1</v>
      </c>
      <c r="D5" s="358">
        <v>2</v>
      </c>
      <c r="E5" s="36">
        <v>3</v>
      </c>
      <c r="F5" s="358">
        <v>4</v>
      </c>
      <c r="G5" s="358">
        <v>5</v>
      </c>
      <c r="H5" s="37">
        <v>6</v>
      </c>
      <c r="I5" s="38">
        <v>7</v>
      </c>
      <c r="J5" s="39">
        <v>8</v>
      </c>
      <c r="K5" s="358">
        <v>9</v>
      </c>
      <c r="L5" s="36">
        <v>10</v>
      </c>
      <c r="M5" s="358">
        <v>11</v>
      </c>
      <c r="N5" s="358">
        <v>12</v>
      </c>
      <c r="O5" s="358">
        <v>13</v>
      </c>
      <c r="P5" s="358">
        <v>14</v>
      </c>
      <c r="Q5" s="358">
        <v>15</v>
      </c>
      <c r="R5" s="358">
        <v>16</v>
      </c>
      <c r="S5" s="36">
        <v>17</v>
      </c>
      <c r="T5" s="358">
        <v>18</v>
      </c>
      <c r="U5" s="358">
        <v>19</v>
      </c>
      <c r="V5" s="358">
        <v>20</v>
      </c>
      <c r="W5" s="358">
        <v>21</v>
      </c>
      <c r="X5" s="358">
        <v>22</v>
      </c>
      <c r="Y5" s="358">
        <v>23</v>
      </c>
      <c r="Z5" s="36">
        <v>24</v>
      </c>
      <c r="AA5" s="358">
        <v>25</v>
      </c>
      <c r="AB5" s="358">
        <v>26</v>
      </c>
      <c r="AC5" s="358">
        <v>27</v>
      </c>
      <c r="AD5" s="358">
        <v>28</v>
      </c>
      <c r="AE5" s="38">
        <v>29</v>
      </c>
      <c r="AF5" s="38">
        <v>30</v>
      </c>
      <c r="AG5" s="36">
        <v>31</v>
      </c>
      <c r="AH5" s="513"/>
      <c r="AI5" s="358">
        <v>1</v>
      </c>
      <c r="AJ5" s="358">
        <v>2</v>
      </c>
      <c r="AK5" s="358">
        <v>3</v>
      </c>
      <c r="AL5" s="358">
        <v>4</v>
      </c>
      <c r="AM5" s="358">
        <v>5</v>
      </c>
      <c r="AN5" s="37">
        <v>6</v>
      </c>
      <c r="AO5" s="40">
        <v>7</v>
      </c>
      <c r="AP5" s="41">
        <v>8</v>
      </c>
      <c r="AQ5" s="358">
        <v>9</v>
      </c>
      <c r="AR5" s="358">
        <v>10</v>
      </c>
      <c r="AS5" s="358">
        <v>11</v>
      </c>
      <c r="AT5" s="358">
        <v>12</v>
      </c>
      <c r="AU5" s="358">
        <v>13</v>
      </c>
      <c r="AV5" s="36">
        <v>14</v>
      </c>
      <c r="AW5" s="358">
        <v>15</v>
      </c>
      <c r="AX5" s="358">
        <v>16</v>
      </c>
      <c r="AY5" s="358">
        <v>17</v>
      </c>
      <c r="AZ5" s="358">
        <v>18</v>
      </c>
      <c r="BA5" s="358">
        <v>19</v>
      </c>
      <c r="BB5" s="358">
        <v>20</v>
      </c>
      <c r="BC5" s="36">
        <v>21</v>
      </c>
      <c r="BD5" s="358">
        <v>22</v>
      </c>
      <c r="BE5" s="358">
        <v>23</v>
      </c>
      <c r="BF5" s="358">
        <v>24</v>
      </c>
      <c r="BG5" s="358">
        <v>25</v>
      </c>
      <c r="BH5" s="358">
        <v>26</v>
      </c>
      <c r="BI5" s="358">
        <v>27</v>
      </c>
      <c r="BJ5" s="36">
        <v>28</v>
      </c>
      <c r="BK5" s="38">
        <v>29</v>
      </c>
      <c r="BL5" s="513"/>
      <c r="BM5" s="358">
        <v>1</v>
      </c>
      <c r="BN5" s="358">
        <v>2</v>
      </c>
      <c r="BO5" s="358">
        <v>3</v>
      </c>
      <c r="BP5" s="358">
        <v>4</v>
      </c>
      <c r="BQ5" s="358">
        <v>5</v>
      </c>
      <c r="BR5" s="42">
        <v>6</v>
      </c>
      <c r="BS5" s="38">
        <v>7</v>
      </c>
      <c r="BT5" s="39">
        <v>8</v>
      </c>
      <c r="BU5" s="36">
        <v>9</v>
      </c>
      <c r="BV5" s="358">
        <v>10</v>
      </c>
      <c r="BW5" s="358">
        <v>11</v>
      </c>
      <c r="BX5" s="358">
        <v>12</v>
      </c>
      <c r="BY5" s="36">
        <v>13</v>
      </c>
      <c r="BZ5" s="358">
        <v>14</v>
      </c>
      <c r="CA5" s="358">
        <v>15</v>
      </c>
      <c r="CB5" s="358">
        <v>16</v>
      </c>
      <c r="CC5" s="358">
        <v>17</v>
      </c>
      <c r="CD5" s="358">
        <v>18</v>
      </c>
      <c r="CE5" s="358">
        <v>19</v>
      </c>
      <c r="CF5" s="36">
        <v>20</v>
      </c>
      <c r="CG5" s="358">
        <v>21</v>
      </c>
      <c r="CH5" s="358">
        <v>22</v>
      </c>
      <c r="CI5" s="358">
        <v>23</v>
      </c>
      <c r="CJ5" s="358">
        <v>24</v>
      </c>
      <c r="CK5" s="36">
        <v>25</v>
      </c>
      <c r="CL5" s="358">
        <v>26</v>
      </c>
      <c r="CM5" s="36">
        <v>27</v>
      </c>
      <c r="CN5" s="358">
        <v>28</v>
      </c>
      <c r="CO5" s="38">
        <v>29</v>
      </c>
      <c r="CP5" s="38">
        <v>30</v>
      </c>
      <c r="CQ5" s="358">
        <v>31</v>
      </c>
      <c r="CR5" s="513"/>
      <c r="CS5" s="358">
        <v>1</v>
      </c>
      <c r="CT5" s="358">
        <v>2</v>
      </c>
      <c r="CU5" s="36">
        <v>3</v>
      </c>
      <c r="CV5" s="358">
        <v>4</v>
      </c>
      <c r="CW5" s="358">
        <v>5</v>
      </c>
      <c r="CX5" s="37">
        <v>6</v>
      </c>
      <c r="CY5" s="38">
        <v>7</v>
      </c>
      <c r="CZ5" s="39">
        <v>8</v>
      </c>
      <c r="DA5" s="358">
        <v>9</v>
      </c>
      <c r="DB5" s="36">
        <v>10</v>
      </c>
      <c r="DC5" s="358">
        <v>11</v>
      </c>
      <c r="DD5" s="358">
        <v>12</v>
      </c>
      <c r="DE5" s="358">
        <v>13</v>
      </c>
      <c r="DF5" s="358">
        <v>14</v>
      </c>
      <c r="DG5" s="358">
        <v>15</v>
      </c>
      <c r="DH5" s="358">
        <v>16</v>
      </c>
      <c r="DI5" s="36">
        <v>17</v>
      </c>
      <c r="DJ5" s="358">
        <v>18</v>
      </c>
      <c r="DK5" s="358">
        <v>19</v>
      </c>
      <c r="DL5" s="358">
        <v>20</v>
      </c>
      <c r="DM5" s="358">
        <v>21</v>
      </c>
      <c r="DN5" s="358">
        <v>22</v>
      </c>
      <c r="DO5" s="358">
        <v>23</v>
      </c>
      <c r="DP5" s="36">
        <v>24</v>
      </c>
      <c r="DQ5" s="358">
        <v>25</v>
      </c>
      <c r="DR5" s="358">
        <v>26</v>
      </c>
      <c r="DS5" s="358">
        <v>27</v>
      </c>
      <c r="DT5" s="358">
        <v>28</v>
      </c>
      <c r="DU5" s="358">
        <v>29</v>
      </c>
      <c r="DV5" s="358">
        <v>30</v>
      </c>
      <c r="DW5" s="513"/>
      <c r="DX5" s="36">
        <v>1</v>
      </c>
      <c r="DY5" s="358">
        <v>2</v>
      </c>
      <c r="DZ5" s="358">
        <v>3</v>
      </c>
      <c r="EA5" s="358">
        <v>4</v>
      </c>
      <c r="EB5" s="36">
        <v>5</v>
      </c>
      <c r="EC5" s="42">
        <v>6</v>
      </c>
      <c r="ED5" s="38">
        <v>7</v>
      </c>
      <c r="EE5" s="41">
        <v>8</v>
      </c>
      <c r="EF5" s="358">
        <v>9</v>
      </c>
      <c r="EG5" s="358">
        <v>10</v>
      </c>
      <c r="EH5" s="358">
        <v>11</v>
      </c>
      <c r="EI5" s="358">
        <v>12</v>
      </c>
      <c r="EJ5" s="358">
        <v>13</v>
      </c>
      <c r="EK5" s="358">
        <v>14</v>
      </c>
      <c r="EL5" s="36">
        <v>15</v>
      </c>
      <c r="EM5" s="358">
        <v>16</v>
      </c>
      <c r="EN5" s="358">
        <v>17</v>
      </c>
      <c r="EO5" s="358">
        <v>18</v>
      </c>
      <c r="EP5" s="358">
        <v>19</v>
      </c>
      <c r="EQ5" s="358">
        <v>20</v>
      </c>
      <c r="ER5" s="358">
        <v>21</v>
      </c>
      <c r="ES5" s="36">
        <v>22</v>
      </c>
      <c r="ET5" s="358">
        <v>23</v>
      </c>
      <c r="EU5" s="358">
        <v>24</v>
      </c>
      <c r="EV5" s="358">
        <v>25</v>
      </c>
      <c r="EW5" s="358">
        <v>26</v>
      </c>
      <c r="EX5" s="358">
        <v>27</v>
      </c>
      <c r="EY5" s="358">
        <v>28</v>
      </c>
      <c r="EZ5" s="40">
        <v>29</v>
      </c>
      <c r="FA5" s="38">
        <v>30</v>
      </c>
      <c r="FB5" s="358">
        <v>31</v>
      </c>
      <c r="FC5" s="513"/>
      <c r="FD5" s="358">
        <v>1</v>
      </c>
      <c r="FE5" s="358">
        <v>2</v>
      </c>
      <c r="FF5" s="358">
        <v>3</v>
      </c>
      <c r="FG5" s="358">
        <v>4</v>
      </c>
      <c r="FH5" s="36">
        <v>5</v>
      </c>
      <c r="FI5" s="37">
        <v>6</v>
      </c>
      <c r="FJ5" s="43">
        <v>7</v>
      </c>
      <c r="FK5" s="44">
        <v>8</v>
      </c>
      <c r="FL5" s="45">
        <v>9</v>
      </c>
      <c r="FM5" s="45">
        <v>10</v>
      </c>
      <c r="FN5" s="45">
        <v>11</v>
      </c>
      <c r="FO5" s="46">
        <v>12</v>
      </c>
      <c r="FP5" s="45">
        <v>13</v>
      </c>
      <c r="FQ5" s="45">
        <v>14</v>
      </c>
      <c r="FR5" s="45">
        <v>15</v>
      </c>
      <c r="FS5" s="45">
        <v>16</v>
      </c>
      <c r="FT5" s="45">
        <v>17</v>
      </c>
      <c r="FU5" s="45">
        <v>18</v>
      </c>
      <c r="FV5" s="46">
        <v>19</v>
      </c>
      <c r="FW5" s="45">
        <v>20</v>
      </c>
      <c r="FX5" s="45">
        <v>21</v>
      </c>
      <c r="FY5" s="45">
        <v>22</v>
      </c>
      <c r="FZ5" s="45">
        <v>23</v>
      </c>
      <c r="GA5" s="45">
        <v>24</v>
      </c>
      <c r="GB5" s="45">
        <v>25</v>
      </c>
      <c r="GC5" s="46">
        <v>26</v>
      </c>
      <c r="GD5" s="45">
        <v>27</v>
      </c>
      <c r="GE5" s="45">
        <v>28</v>
      </c>
      <c r="GF5" s="45">
        <v>29</v>
      </c>
      <c r="GG5" s="45">
        <v>30</v>
      </c>
      <c r="GH5" s="513"/>
      <c r="GI5" s="45">
        <v>1</v>
      </c>
      <c r="GJ5" s="45">
        <v>2</v>
      </c>
      <c r="GK5" s="46">
        <v>3</v>
      </c>
      <c r="GL5" s="45">
        <v>4</v>
      </c>
      <c r="GM5" s="45">
        <v>5</v>
      </c>
      <c r="GN5" s="47">
        <v>6</v>
      </c>
      <c r="GO5" s="40">
        <v>7</v>
      </c>
      <c r="GP5" s="39">
        <v>8</v>
      </c>
      <c r="GQ5" s="358">
        <v>9</v>
      </c>
      <c r="GR5" s="36">
        <v>10</v>
      </c>
      <c r="GS5" s="358">
        <v>11</v>
      </c>
      <c r="GT5" s="358">
        <v>12</v>
      </c>
      <c r="GU5" s="358">
        <v>13</v>
      </c>
      <c r="GV5" s="358">
        <v>14</v>
      </c>
      <c r="GW5" s="358">
        <v>15</v>
      </c>
      <c r="GX5" s="358">
        <v>16</v>
      </c>
      <c r="GY5" s="36">
        <v>17</v>
      </c>
      <c r="GZ5" s="358">
        <v>18</v>
      </c>
      <c r="HA5" s="358">
        <v>19</v>
      </c>
      <c r="HB5" s="358">
        <v>20</v>
      </c>
      <c r="HC5" s="358">
        <v>21</v>
      </c>
      <c r="HD5" s="358">
        <v>22</v>
      </c>
      <c r="HE5" s="358">
        <v>23</v>
      </c>
      <c r="HF5" s="36">
        <v>24</v>
      </c>
      <c r="HG5" s="358">
        <v>25</v>
      </c>
      <c r="HH5" s="358">
        <v>26</v>
      </c>
      <c r="HI5" s="358">
        <v>27</v>
      </c>
      <c r="HJ5" s="358">
        <v>28</v>
      </c>
      <c r="HK5" s="358">
        <v>29</v>
      </c>
      <c r="HL5" s="358">
        <v>30</v>
      </c>
      <c r="HM5" s="36">
        <v>31</v>
      </c>
      <c r="HN5" s="513"/>
      <c r="HO5" s="358">
        <v>1</v>
      </c>
      <c r="HP5" s="358">
        <v>2</v>
      </c>
      <c r="HQ5" s="358">
        <v>3</v>
      </c>
      <c r="HR5" s="358">
        <v>4</v>
      </c>
      <c r="HS5" s="358">
        <v>5</v>
      </c>
      <c r="HT5" s="37">
        <v>6</v>
      </c>
      <c r="HU5" s="40">
        <v>7</v>
      </c>
      <c r="HV5" s="39">
        <v>8</v>
      </c>
      <c r="HW5" s="358">
        <v>9</v>
      </c>
      <c r="HX5" s="358">
        <v>10</v>
      </c>
      <c r="HY5" s="358">
        <v>11</v>
      </c>
      <c r="HZ5" s="358">
        <v>12</v>
      </c>
      <c r="IA5" s="358">
        <v>13</v>
      </c>
      <c r="IB5" s="36">
        <v>14</v>
      </c>
      <c r="IC5" s="358">
        <v>15</v>
      </c>
      <c r="ID5" s="358">
        <v>16</v>
      </c>
      <c r="IE5" s="36">
        <v>17</v>
      </c>
      <c r="IF5" s="358">
        <v>18</v>
      </c>
      <c r="IG5" s="358">
        <v>19</v>
      </c>
      <c r="IH5" s="358">
        <v>20</v>
      </c>
      <c r="II5" s="36">
        <v>21</v>
      </c>
      <c r="IJ5" s="358">
        <v>22</v>
      </c>
      <c r="IK5" s="358">
        <v>23</v>
      </c>
      <c r="IL5" s="358">
        <v>24</v>
      </c>
      <c r="IM5" s="358">
        <v>25</v>
      </c>
      <c r="IN5" s="358">
        <v>26</v>
      </c>
      <c r="IO5" s="358">
        <v>27</v>
      </c>
      <c r="IP5" s="36">
        <v>28</v>
      </c>
      <c r="IQ5" s="358">
        <v>29</v>
      </c>
      <c r="IR5" s="358">
        <v>30</v>
      </c>
      <c r="IS5" s="358">
        <v>31</v>
      </c>
      <c r="IT5" s="513"/>
      <c r="IU5" s="358">
        <v>1</v>
      </c>
      <c r="IV5" s="358">
        <v>2</v>
      </c>
      <c r="IW5" s="358">
        <v>3</v>
      </c>
      <c r="IX5" s="36">
        <v>4</v>
      </c>
      <c r="IY5" s="358">
        <v>5</v>
      </c>
      <c r="IZ5" s="37">
        <v>6</v>
      </c>
      <c r="JA5" s="38">
        <v>7</v>
      </c>
      <c r="JB5" s="39">
        <v>8</v>
      </c>
      <c r="JC5" s="358">
        <v>9</v>
      </c>
      <c r="JD5" s="358">
        <v>10</v>
      </c>
      <c r="JE5" s="36">
        <v>11</v>
      </c>
      <c r="JF5" s="36">
        <v>12</v>
      </c>
      <c r="JG5" s="358">
        <v>13</v>
      </c>
      <c r="JH5" s="358">
        <v>14</v>
      </c>
      <c r="JI5" s="358">
        <v>15</v>
      </c>
      <c r="JJ5" s="358">
        <v>16</v>
      </c>
      <c r="JK5" s="358">
        <v>17</v>
      </c>
      <c r="JL5" s="36">
        <v>18</v>
      </c>
      <c r="JM5" s="358">
        <v>19</v>
      </c>
      <c r="JN5" s="358">
        <v>20</v>
      </c>
      <c r="JO5" s="358">
        <v>21</v>
      </c>
      <c r="JP5" s="358">
        <v>22</v>
      </c>
      <c r="JQ5" s="358">
        <v>23</v>
      </c>
      <c r="JR5" s="358">
        <v>24</v>
      </c>
      <c r="JS5" s="36">
        <v>25</v>
      </c>
      <c r="JT5" s="358">
        <v>26</v>
      </c>
      <c r="JU5" s="358">
        <v>27</v>
      </c>
      <c r="JV5" s="358">
        <v>28</v>
      </c>
      <c r="JW5" s="358">
        <v>29</v>
      </c>
      <c r="JX5" s="358">
        <v>30</v>
      </c>
      <c r="JY5" s="513"/>
      <c r="JZ5" s="358">
        <v>1</v>
      </c>
      <c r="KA5" s="36">
        <v>2</v>
      </c>
      <c r="KB5" s="358">
        <v>3</v>
      </c>
      <c r="KC5" s="358">
        <v>4</v>
      </c>
      <c r="KD5" s="358">
        <v>5</v>
      </c>
      <c r="KE5" s="37">
        <v>6</v>
      </c>
      <c r="KF5" s="38">
        <v>7</v>
      </c>
      <c r="KG5" s="39">
        <v>8</v>
      </c>
      <c r="KH5" s="36">
        <v>9</v>
      </c>
      <c r="KI5" s="358">
        <v>10</v>
      </c>
      <c r="KJ5" s="358">
        <v>11</v>
      </c>
      <c r="KK5" s="358">
        <v>12</v>
      </c>
      <c r="KL5" s="358">
        <v>13</v>
      </c>
      <c r="KM5" s="358">
        <v>14</v>
      </c>
      <c r="KN5" s="358">
        <v>15</v>
      </c>
      <c r="KO5" s="36">
        <v>16</v>
      </c>
      <c r="KP5" s="358">
        <v>17</v>
      </c>
      <c r="KQ5" s="358">
        <v>18</v>
      </c>
      <c r="KR5" s="358">
        <v>19</v>
      </c>
      <c r="KS5" s="358">
        <v>20</v>
      </c>
      <c r="KT5" s="358">
        <v>21</v>
      </c>
      <c r="KU5" s="358">
        <v>22</v>
      </c>
      <c r="KV5" s="36">
        <v>23</v>
      </c>
      <c r="KW5" s="358">
        <v>24</v>
      </c>
      <c r="KX5" s="358">
        <v>25</v>
      </c>
      <c r="KY5" s="358">
        <v>26</v>
      </c>
      <c r="KZ5" s="358">
        <v>27</v>
      </c>
      <c r="LA5" s="358">
        <v>28</v>
      </c>
      <c r="LB5" s="358">
        <v>29</v>
      </c>
      <c r="LC5" s="36">
        <v>30</v>
      </c>
      <c r="LD5" s="358">
        <v>31</v>
      </c>
      <c r="LE5" s="513"/>
      <c r="LF5" s="358">
        <v>1</v>
      </c>
      <c r="LG5" s="358">
        <v>2</v>
      </c>
      <c r="LH5" s="358">
        <v>3</v>
      </c>
      <c r="LI5" s="358">
        <v>4</v>
      </c>
      <c r="LJ5" s="37">
        <v>5</v>
      </c>
      <c r="LK5" s="40">
        <v>6</v>
      </c>
      <c r="LL5" s="39">
        <v>7</v>
      </c>
      <c r="LM5" s="358">
        <v>8</v>
      </c>
      <c r="LN5" s="358">
        <v>9</v>
      </c>
      <c r="LO5" s="358">
        <v>10</v>
      </c>
      <c r="LP5" s="358">
        <v>11</v>
      </c>
      <c r="LQ5" s="358">
        <v>12</v>
      </c>
      <c r="LR5" s="36">
        <v>13</v>
      </c>
      <c r="LS5" s="358">
        <v>14</v>
      </c>
      <c r="LT5" s="358">
        <v>15</v>
      </c>
      <c r="LU5" s="358">
        <v>16</v>
      </c>
      <c r="LV5" s="358">
        <v>17</v>
      </c>
      <c r="LW5" s="358">
        <v>18</v>
      </c>
      <c r="LX5" s="358">
        <v>19</v>
      </c>
      <c r="LY5" s="36">
        <v>20</v>
      </c>
      <c r="LZ5" s="358">
        <v>21</v>
      </c>
      <c r="MA5" s="358">
        <v>22</v>
      </c>
      <c r="MB5" s="358">
        <v>23</v>
      </c>
      <c r="MC5" s="358">
        <v>24</v>
      </c>
      <c r="MD5" s="358">
        <v>25</v>
      </c>
      <c r="ME5" s="358">
        <v>26</v>
      </c>
      <c r="MF5" s="36">
        <v>27</v>
      </c>
      <c r="MG5" s="358">
        <v>28</v>
      </c>
      <c r="MH5" s="358">
        <v>29</v>
      </c>
      <c r="MI5" s="358">
        <v>30</v>
      </c>
      <c r="MJ5" s="513"/>
      <c r="MK5" s="358">
        <v>1</v>
      </c>
      <c r="ML5" s="358">
        <v>2</v>
      </c>
      <c r="MM5" s="358">
        <v>3</v>
      </c>
      <c r="MN5" s="36">
        <v>4</v>
      </c>
      <c r="MO5" s="358">
        <v>5</v>
      </c>
      <c r="MP5" s="37">
        <v>6</v>
      </c>
      <c r="MQ5" s="38">
        <v>7</v>
      </c>
      <c r="MR5" s="39">
        <v>8</v>
      </c>
      <c r="MS5" s="358">
        <v>9</v>
      </c>
      <c r="MT5" s="358">
        <v>10</v>
      </c>
      <c r="MU5" s="36">
        <v>11</v>
      </c>
      <c r="MV5" s="36">
        <v>12</v>
      </c>
      <c r="MW5" s="358">
        <v>13</v>
      </c>
      <c r="MX5" s="358">
        <v>14</v>
      </c>
      <c r="MY5" s="358">
        <v>15</v>
      </c>
      <c r="MZ5" s="358">
        <v>16</v>
      </c>
      <c r="NA5" s="358">
        <v>17</v>
      </c>
      <c r="NB5" s="36">
        <v>18</v>
      </c>
      <c r="NC5" s="358">
        <v>19</v>
      </c>
      <c r="ND5" s="358">
        <v>20</v>
      </c>
      <c r="NE5" s="358">
        <v>21</v>
      </c>
      <c r="NF5" s="358">
        <v>22</v>
      </c>
      <c r="NG5" s="358">
        <v>23</v>
      </c>
      <c r="NH5" s="358">
        <v>24</v>
      </c>
      <c r="NI5" s="36">
        <v>25</v>
      </c>
      <c r="NJ5" s="358">
        <v>26</v>
      </c>
      <c r="NK5" s="358">
        <v>27</v>
      </c>
      <c r="NL5" s="358">
        <v>28</v>
      </c>
      <c r="NM5" s="358">
        <v>29</v>
      </c>
      <c r="NN5" s="358">
        <v>30</v>
      </c>
      <c r="NO5" s="358">
        <v>31</v>
      </c>
      <c r="NP5" s="513"/>
      <c r="NQ5" s="34" t="s">
        <v>22</v>
      </c>
      <c r="NR5" s="34" t="s">
        <v>23</v>
      </c>
      <c r="NS5" s="34" t="s">
        <v>24</v>
      </c>
    </row>
    <row r="6" spans="1:383" x14ac:dyDescent="0.2">
      <c r="A6" s="48">
        <v>1</v>
      </c>
      <c r="B6" s="49" t="s">
        <v>25</v>
      </c>
      <c r="C6" s="50"/>
      <c r="D6" s="51"/>
      <c r="E6" s="50"/>
      <c r="F6" s="50"/>
      <c r="G6" s="50"/>
      <c r="H6" s="51"/>
      <c r="I6" s="50"/>
      <c r="J6" s="52"/>
      <c r="K6" s="50"/>
      <c r="L6" s="50"/>
      <c r="M6" s="50"/>
      <c r="N6" s="50"/>
      <c r="O6" s="50"/>
      <c r="P6" s="51"/>
      <c r="Q6" s="50"/>
      <c r="R6" s="50"/>
      <c r="S6" s="50"/>
      <c r="T6" s="50"/>
      <c r="U6" s="50"/>
      <c r="V6" s="50"/>
      <c r="W6" s="51"/>
      <c r="X6" s="50"/>
      <c r="Y6" s="50"/>
      <c r="Z6" s="50"/>
      <c r="AA6" s="50"/>
      <c r="AB6" s="50"/>
      <c r="AC6" s="60">
        <v>1</v>
      </c>
      <c r="AD6" s="60">
        <v>1</v>
      </c>
      <c r="AE6" s="60">
        <v>1</v>
      </c>
      <c r="AF6" s="60">
        <v>1</v>
      </c>
      <c r="AG6" s="50"/>
      <c r="AH6" s="53">
        <f t="shared" ref="AH6:AH23" si="0">SUM(C6:AG6)</f>
        <v>4</v>
      </c>
      <c r="AI6" s="50"/>
      <c r="AJ6" s="51"/>
      <c r="AK6" s="50"/>
      <c r="AL6" s="50"/>
      <c r="AM6" s="50"/>
      <c r="AN6" s="51"/>
      <c r="AO6" s="50"/>
      <c r="AP6" s="52"/>
      <c r="AQ6" s="50"/>
      <c r="AR6" s="50"/>
      <c r="AS6" s="50"/>
      <c r="AT6" s="50"/>
      <c r="AU6" s="50"/>
      <c r="AV6" s="51"/>
      <c r="AW6" s="50"/>
      <c r="AX6" s="50"/>
      <c r="AY6" s="52"/>
      <c r="AZ6" s="52"/>
      <c r="BA6" s="52"/>
      <c r="BB6" s="52"/>
      <c r="BC6" s="51"/>
      <c r="BD6" s="50"/>
      <c r="BE6" s="364">
        <v>1</v>
      </c>
      <c r="BF6" s="364">
        <v>1</v>
      </c>
      <c r="BG6" s="364">
        <v>1</v>
      </c>
      <c r="BH6" s="364">
        <v>1</v>
      </c>
      <c r="BI6" s="364">
        <v>1</v>
      </c>
      <c r="BJ6" s="364">
        <v>1</v>
      </c>
      <c r="BK6" s="364">
        <v>1</v>
      </c>
      <c r="BL6" s="53">
        <f>SUM(AI6:BK6)+AH6</f>
        <v>11</v>
      </c>
      <c r="BM6" s="364">
        <v>1</v>
      </c>
      <c r="BN6" s="364">
        <v>1</v>
      </c>
      <c r="BO6" s="50"/>
      <c r="BP6" s="50"/>
      <c r="BQ6" s="50"/>
      <c r="BR6" s="51"/>
      <c r="BS6" s="50"/>
      <c r="BT6" s="52"/>
      <c r="BU6" s="50"/>
      <c r="BV6" s="50"/>
      <c r="BW6" s="50"/>
      <c r="BX6" s="50"/>
      <c r="BY6" s="50"/>
      <c r="BZ6" s="51"/>
      <c r="CA6" s="50"/>
      <c r="CB6" s="364">
        <v>1</v>
      </c>
      <c r="CC6" s="364">
        <v>1</v>
      </c>
      <c r="CD6" s="364">
        <v>1</v>
      </c>
      <c r="CE6" s="364">
        <v>1</v>
      </c>
      <c r="CF6" s="364">
        <v>1</v>
      </c>
      <c r="CG6" s="50"/>
      <c r="CH6" s="50"/>
      <c r="CI6" s="59"/>
      <c r="CJ6" s="59"/>
      <c r="CK6" s="59"/>
      <c r="CL6" s="59"/>
      <c r="CM6" s="50"/>
      <c r="CN6" s="50"/>
      <c r="CO6" s="50"/>
      <c r="CP6" s="50"/>
      <c r="CQ6" s="50"/>
      <c r="CR6" s="54">
        <f>SUM(BM6:CQ6)+BL6</f>
        <v>18</v>
      </c>
      <c r="CS6" s="50"/>
      <c r="CT6" s="50"/>
      <c r="CU6" s="51"/>
      <c r="CV6" s="50"/>
      <c r="CW6" s="52"/>
      <c r="CX6" s="364">
        <v>1</v>
      </c>
      <c r="CY6" s="364">
        <v>1</v>
      </c>
      <c r="CZ6" s="364">
        <v>1</v>
      </c>
      <c r="DA6" s="364">
        <v>1</v>
      </c>
      <c r="DB6" s="51"/>
      <c r="DC6" s="50"/>
      <c r="DD6" s="52"/>
      <c r="DE6" s="50"/>
      <c r="DF6" s="50"/>
      <c r="DG6" s="50"/>
      <c r="DH6" s="50"/>
      <c r="DI6" s="50"/>
      <c r="DJ6" s="51"/>
      <c r="DK6" s="50"/>
      <c r="DL6" s="364">
        <v>1</v>
      </c>
      <c r="DM6" s="364">
        <v>1</v>
      </c>
      <c r="DN6" s="364">
        <v>1</v>
      </c>
      <c r="DO6" s="364">
        <v>1</v>
      </c>
      <c r="DP6" s="50"/>
      <c r="DQ6" s="50"/>
      <c r="DR6" s="50"/>
      <c r="DS6" s="59"/>
      <c r="DT6" s="59"/>
      <c r="DU6" s="59"/>
      <c r="DV6" s="59"/>
      <c r="DW6" s="54">
        <f>SUM(CS6:DV6)+CR6</f>
        <v>26</v>
      </c>
      <c r="DX6" s="50"/>
      <c r="DY6" s="52"/>
      <c r="DZ6" s="50"/>
      <c r="EA6" s="50"/>
      <c r="EB6" s="50"/>
      <c r="EC6" s="50"/>
      <c r="ED6" s="50"/>
      <c r="EE6" s="50"/>
      <c r="EF6" s="52"/>
      <c r="EG6" s="50"/>
      <c r="EH6" s="50"/>
      <c r="EI6" s="50"/>
      <c r="EJ6" s="50"/>
      <c r="EK6" s="50"/>
      <c r="EL6" s="51"/>
      <c r="EM6" s="364">
        <v>1</v>
      </c>
      <c r="EN6" s="364">
        <v>1</v>
      </c>
      <c r="EO6" s="364">
        <v>1</v>
      </c>
      <c r="EP6" s="364">
        <v>1</v>
      </c>
      <c r="EQ6" s="364">
        <v>1</v>
      </c>
      <c r="ER6" s="364">
        <v>1</v>
      </c>
      <c r="ES6" s="51"/>
      <c r="ET6" s="364">
        <v>1</v>
      </c>
      <c r="EU6" s="364">
        <v>1</v>
      </c>
      <c r="EV6" s="364">
        <v>1</v>
      </c>
      <c r="EW6" s="52"/>
      <c r="EX6" s="364">
        <v>1</v>
      </c>
      <c r="EY6" s="364">
        <v>1</v>
      </c>
      <c r="EZ6" s="364">
        <v>1</v>
      </c>
      <c r="FA6" s="364">
        <v>1</v>
      </c>
      <c r="FB6" s="364">
        <v>1</v>
      </c>
      <c r="FC6" s="89">
        <f t="shared" ref="FC6:FC23" si="1">SUM(DX6:FB6)+DW6</f>
        <v>40</v>
      </c>
      <c r="FD6" s="364">
        <v>1</v>
      </c>
      <c r="FE6" s="50"/>
      <c r="FF6" s="364">
        <v>1</v>
      </c>
      <c r="FG6" s="364">
        <v>1</v>
      </c>
      <c r="FH6" s="364">
        <v>1</v>
      </c>
      <c r="FI6" s="50"/>
      <c r="FJ6" s="50"/>
      <c r="FK6" s="50"/>
      <c r="FL6" s="50"/>
      <c r="FM6" s="50"/>
      <c r="FN6" s="51"/>
      <c r="FO6" s="50"/>
      <c r="FP6" s="50"/>
      <c r="FQ6" s="50"/>
      <c r="FR6" s="50"/>
      <c r="FS6" s="50"/>
      <c r="FT6" s="50"/>
      <c r="FU6" s="51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4">
        <f>SUM(FD6:GG6)+FC6</f>
        <v>44</v>
      </c>
      <c r="GI6" s="50"/>
      <c r="GJ6" s="50"/>
      <c r="GK6" s="51"/>
      <c r="GL6" s="50"/>
      <c r="GM6" s="52"/>
      <c r="GN6" s="50"/>
      <c r="GO6" s="50"/>
      <c r="GP6" s="50"/>
      <c r="GQ6" s="50"/>
      <c r="GR6" s="50"/>
      <c r="GS6" s="50"/>
      <c r="GT6" s="51"/>
      <c r="GU6" s="50"/>
      <c r="GV6" s="52"/>
      <c r="GW6" s="50"/>
      <c r="GX6" s="50"/>
      <c r="GY6" s="50"/>
      <c r="GZ6" s="50"/>
      <c r="HA6" s="50"/>
      <c r="HB6" s="51"/>
      <c r="HC6" s="50"/>
      <c r="HD6" s="50"/>
      <c r="HE6" s="50"/>
      <c r="HF6" s="50"/>
      <c r="HG6" s="50"/>
      <c r="HH6" s="50"/>
      <c r="HI6" s="51"/>
      <c r="HJ6" s="61">
        <v>1</v>
      </c>
      <c r="HK6" s="61">
        <v>1</v>
      </c>
      <c r="HL6" s="61">
        <v>1</v>
      </c>
      <c r="HM6" s="50"/>
      <c r="HN6" s="53">
        <f>SUM(GI6:HM6)+GH6</f>
        <v>47</v>
      </c>
      <c r="HO6" s="50"/>
      <c r="HP6" s="50"/>
      <c r="HQ6" s="51"/>
      <c r="HR6" s="50"/>
      <c r="HS6" s="52"/>
      <c r="HT6" s="50"/>
      <c r="HU6" s="50"/>
      <c r="HV6" s="52"/>
      <c r="HW6" s="50"/>
      <c r="HX6" s="50"/>
      <c r="HY6" s="364">
        <v>1</v>
      </c>
      <c r="HZ6" s="364">
        <v>1</v>
      </c>
      <c r="IA6" s="364">
        <v>1</v>
      </c>
      <c r="IB6" s="364">
        <v>1</v>
      </c>
      <c r="IC6" s="50"/>
      <c r="ID6" s="50"/>
      <c r="IE6" s="52"/>
      <c r="IF6" s="364">
        <v>1</v>
      </c>
      <c r="IG6" s="364">
        <v>1</v>
      </c>
      <c r="IH6" s="364">
        <v>1</v>
      </c>
      <c r="II6" s="364">
        <v>1</v>
      </c>
      <c r="IJ6" s="50"/>
      <c r="IK6" s="50"/>
      <c r="IL6" s="52"/>
      <c r="IM6" s="52"/>
      <c r="IN6" s="52"/>
      <c r="IO6" s="52"/>
      <c r="IP6" s="50"/>
      <c r="IQ6" s="50"/>
      <c r="IR6" s="50"/>
      <c r="IS6" s="50"/>
      <c r="IT6" s="53">
        <f t="shared" ref="IT6:IT23" si="2">SUM(HO6:IS6)+HN6</f>
        <v>55</v>
      </c>
      <c r="IU6" s="50"/>
      <c r="IV6" s="364">
        <v>1</v>
      </c>
      <c r="IW6" s="364">
        <v>1</v>
      </c>
      <c r="IX6" s="364">
        <v>1</v>
      </c>
      <c r="IY6" s="52"/>
      <c r="IZ6" s="50"/>
      <c r="JA6" s="50"/>
      <c r="JB6" s="50"/>
      <c r="JC6" s="50"/>
      <c r="JD6" s="50"/>
      <c r="JE6" s="51"/>
      <c r="JF6" s="50"/>
      <c r="JG6" s="50"/>
      <c r="JH6" s="52"/>
      <c r="JI6" s="52"/>
      <c r="JJ6" s="52"/>
      <c r="JK6" s="52"/>
      <c r="JL6" s="51"/>
      <c r="JM6" s="50"/>
      <c r="JN6" s="50"/>
      <c r="JO6" s="52"/>
      <c r="JP6" s="52"/>
      <c r="JQ6" s="52"/>
      <c r="JR6" s="52"/>
      <c r="JS6" s="50"/>
      <c r="JT6" s="50"/>
      <c r="JU6" s="51"/>
      <c r="JV6" s="364">
        <v>1</v>
      </c>
      <c r="JW6" s="364">
        <v>1</v>
      </c>
      <c r="JX6" s="364">
        <v>1</v>
      </c>
      <c r="JY6" s="53">
        <f>SUM(IU6:JX6)+IT6</f>
        <v>61</v>
      </c>
      <c r="JZ6" s="50"/>
      <c r="KA6" s="50"/>
      <c r="KB6" s="52"/>
      <c r="KC6" s="50"/>
      <c r="KD6" s="50"/>
      <c r="KE6" s="50"/>
      <c r="KF6" s="50"/>
      <c r="KG6" s="50"/>
      <c r="KH6" s="51"/>
      <c r="KI6" s="50"/>
      <c r="KJ6" s="50"/>
      <c r="KK6" s="364">
        <v>1</v>
      </c>
      <c r="KL6" s="364">
        <v>1</v>
      </c>
      <c r="KM6" s="364">
        <v>1</v>
      </c>
      <c r="KN6" s="52"/>
      <c r="KO6" s="51"/>
      <c r="KP6" s="50"/>
      <c r="KQ6" s="50"/>
      <c r="KR6" s="364">
        <v>1</v>
      </c>
      <c r="KS6" s="364">
        <v>1</v>
      </c>
      <c r="KT6" s="364">
        <v>1</v>
      </c>
      <c r="KU6" s="364">
        <v>1</v>
      </c>
      <c r="KV6" s="364">
        <v>1</v>
      </c>
      <c r="KW6" s="50"/>
      <c r="KX6" s="50"/>
      <c r="KY6" s="50"/>
      <c r="KZ6" s="51"/>
      <c r="LA6" s="50"/>
      <c r="LB6" s="50"/>
      <c r="LC6" s="50"/>
      <c r="LD6" s="50"/>
      <c r="LE6" s="53">
        <f>SUM(JZ6:LD6)+JY6</f>
        <v>69</v>
      </c>
      <c r="LF6" s="50"/>
      <c r="LG6" s="50"/>
      <c r="LH6" s="50"/>
      <c r="LI6" s="51"/>
      <c r="LJ6" s="50"/>
      <c r="LK6" s="50"/>
      <c r="LL6" s="52"/>
      <c r="LM6" s="50"/>
      <c r="LN6" s="364">
        <v>1</v>
      </c>
      <c r="LO6" s="364">
        <v>1</v>
      </c>
      <c r="LP6" s="364">
        <v>1</v>
      </c>
      <c r="LQ6" s="364">
        <v>1</v>
      </c>
      <c r="LR6" s="364">
        <v>1</v>
      </c>
      <c r="LS6" s="50"/>
      <c r="LT6" s="50"/>
      <c r="LU6" s="52"/>
      <c r="LV6" s="52"/>
      <c r="LW6" s="52"/>
      <c r="LX6" s="52"/>
      <c r="LY6" s="51"/>
      <c r="LZ6" s="50"/>
      <c r="MA6" s="50"/>
      <c r="MB6" s="52"/>
      <c r="MC6" s="52"/>
      <c r="MD6" s="52"/>
      <c r="ME6" s="52"/>
      <c r="MF6" s="50"/>
      <c r="MG6" s="50"/>
      <c r="MH6" s="50"/>
      <c r="MI6" s="50"/>
      <c r="MJ6" s="53">
        <f>SUM(LF6:MI6)+LE6</f>
        <v>74</v>
      </c>
      <c r="MK6" s="50"/>
      <c r="ML6" s="50"/>
      <c r="MM6" s="50"/>
      <c r="MN6" s="50"/>
      <c r="MO6" s="50"/>
      <c r="MP6" s="50"/>
      <c r="MQ6" s="51"/>
      <c r="MR6" s="50"/>
      <c r="MS6" s="52"/>
      <c r="MT6" s="50"/>
      <c r="MU6" s="50"/>
      <c r="MV6" s="50"/>
      <c r="MW6" s="50"/>
      <c r="MX6" s="50"/>
      <c r="MY6" s="51"/>
      <c r="MZ6" s="50"/>
      <c r="NA6" s="50"/>
      <c r="NB6" s="50"/>
      <c r="NC6" s="50"/>
      <c r="ND6" s="50"/>
      <c r="NE6" s="50"/>
      <c r="NF6" s="51"/>
      <c r="NG6" s="50"/>
      <c r="NH6" s="50"/>
      <c r="NI6" s="50"/>
      <c r="NJ6" s="50"/>
      <c r="NK6" s="51"/>
      <c r="NL6" s="50"/>
      <c r="NM6" s="50"/>
      <c r="NN6" s="50"/>
      <c r="NO6" s="50"/>
      <c r="NP6" s="53">
        <f>SUM(MK6:NO6)+MJ6</f>
        <v>74</v>
      </c>
      <c r="NQ6" s="34">
        <f>NP6/4</f>
        <v>18.5</v>
      </c>
      <c r="NR6" s="34">
        <f>NQ6*2</f>
        <v>37</v>
      </c>
      <c r="NS6" s="34">
        <f>NR6*2</f>
        <v>74</v>
      </c>
    </row>
    <row r="7" spans="1:383" x14ac:dyDescent="0.2">
      <c r="A7" s="55">
        <v>2</v>
      </c>
      <c r="B7" s="56" t="s">
        <v>26</v>
      </c>
      <c r="C7" s="57"/>
      <c r="D7" s="58"/>
      <c r="E7" s="57"/>
      <c r="F7" s="57"/>
      <c r="G7" s="57"/>
      <c r="H7" s="58"/>
      <c r="I7" s="57"/>
      <c r="J7" s="59"/>
      <c r="K7" s="57"/>
      <c r="L7" s="57"/>
      <c r="M7" s="57"/>
      <c r="N7" s="57"/>
      <c r="O7" s="57"/>
      <c r="P7" s="58"/>
      <c r="Q7" s="57"/>
      <c r="R7" s="57"/>
      <c r="S7" s="57"/>
      <c r="T7" s="57"/>
      <c r="U7" s="57"/>
      <c r="V7" s="57"/>
      <c r="W7" s="58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4">
        <f t="shared" si="0"/>
        <v>0</v>
      </c>
      <c r="AI7" s="50"/>
      <c r="AJ7" s="51"/>
      <c r="AK7" s="50"/>
      <c r="AL7" s="50"/>
      <c r="AM7" s="50"/>
      <c r="AN7" s="51"/>
      <c r="AO7" s="57"/>
      <c r="AP7" s="59"/>
      <c r="AQ7" s="57"/>
      <c r="AR7" s="57"/>
      <c r="AS7" s="57"/>
      <c r="AT7" s="57"/>
      <c r="AU7" s="57"/>
      <c r="AV7" s="58"/>
      <c r="AW7" s="59"/>
      <c r="AX7" s="59"/>
      <c r="AY7" s="59"/>
      <c r="AZ7" s="364">
        <v>1</v>
      </c>
      <c r="BA7" s="364">
        <v>1</v>
      </c>
      <c r="BB7" s="364">
        <v>1</v>
      </c>
      <c r="BC7" s="364">
        <v>1</v>
      </c>
      <c r="BD7" s="364">
        <v>1</v>
      </c>
      <c r="BE7" s="364">
        <v>1</v>
      </c>
      <c r="BF7" s="364">
        <v>1</v>
      </c>
      <c r="BG7" s="364">
        <v>1</v>
      </c>
      <c r="BH7" s="364">
        <v>1</v>
      </c>
      <c r="BI7" s="364">
        <v>1</v>
      </c>
      <c r="BJ7" s="50"/>
      <c r="BK7" s="64">
        <v>1</v>
      </c>
      <c r="BL7" s="53">
        <f t="shared" ref="BL7:BL24" si="3">SUM(AI7:BK7)+AH7</f>
        <v>11</v>
      </c>
      <c r="BM7" s="64">
        <v>1</v>
      </c>
      <c r="BN7" s="64">
        <v>1</v>
      </c>
      <c r="BO7" s="64">
        <v>1</v>
      </c>
      <c r="BP7" s="64">
        <v>1</v>
      </c>
      <c r="BQ7" s="57"/>
      <c r="BR7" s="58"/>
      <c r="BS7" s="57"/>
      <c r="BT7" s="59"/>
      <c r="BU7" s="57"/>
      <c r="BV7" s="57"/>
      <c r="BW7" s="57"/>
      <c r="BX7" s="57"/>
      <c r="BY7" s="57"/>
      <c r="BZ7" s="59"/>
      <c r="CA7" s="364">
        <v>1</v>
      </c>
      <c r="CB7" s="364">
        <v>1</v>
      </c>
      <c r="CC7" s="364">
        <v>1</v>
      </c>
      <c r="CD7" s="364">
        <v>1</v>
      </c>
      <c r="CE7" s="364">
        <v>1</v>
      </c>
      <c r="CF7" s="57"/>
      <c r="CG7" s="59"/>
      <c r="CH7" s="59"/>
      <c r="CI7" s="59"/>
      <c r="CJ7" s="59"/>
      <c r="CK7" s="50"/>
      <c r="CL7" s="50"/>
      <c r="CM7" s="50"/>
      <c r="CN7" s="50"/>
      <c r="CO7" s="50"/>
      <c r="CP7" s="58"/>
      <c r="CQ7" s="58"/>
      <c r="CR7" s="54">
        <f t="shared" ref="CR7:CR23" si="4">SUM(BM7:CQ7)+BL7</f>
        <v>20</v>
      </c>
      <c r="CS7" s="58"/>
      <c r="CT7" s="58"/>
      <c r="CU7" s="58"/>
      <c r="CV7" s="57"/>
      <c r="CW7" s="364">
        <v>1</v>
      </c>
      <c r="CX7" s="364">
        <v>1</v>
      </c>
      <c r="CY7" s="364">
        <v>1</v>
      </c>
      <c r="CZ7" s="364">
        <v>1</v>
      </c>
      <c r="DA7" s="57"/>
      <c r="DB7" s="364">
        <v>1</v>
      </c>
      <c r="DC7" s="364">
        <v>1</v>
      </c>
      <c r="DD7" s="364">
        <v>1</v>
      </c>
      <c r="DE7" s="364">
        <v>1</v>
      </c>
      <c r="DF7" s="57"/>
      <c r="DG7" s="57"/>
      <c r="DH7" s="57"/>
      <c r="DI7" s="57"/>
      <c r="DJ7" s="59"/>
      <c r="DK7" s="364">
        <v>1</v>
      </c>
      <c r="DL7" s="364">
        <v>1</v>
      </c>
      <c r="DM7" s="364">
        <v>1</v>
      </c>
      <c r="DN7" s="364">
        <v>1</v>
      </c>
      <c r="DO7" s="57"/>
      <c r="DP7" s="57"/>
      <c r="DQ7" s="59"/>
      <c r="DR7" s="59"/>
      <c r="DS7" s="59"/>
      <c r="DT7" s="59"/>
      <c r="DU7" s="50"/>
      <c r="DV7" s="50"/>
      <c r="DW7" s="54">
        <f t="shared" ref="DW7:DW23" si="5">SUM(CS7:DV7)+CR7</f>
        <v>32</v>
      </c>
      <c r="DX7" s="57"/>
      <c r="DY7" s="59"/>
      <c r="DZ7" s="57"/>
      <c r="EA7" s="57"/>
      <c r="EB7" s="57"/>
      <c r="EC7" s="57"/>
      <c r="ED7" s="57"/>
      <c r="EE7" s="57"/>
      <c r="EF7" s="59"/>
      <c r="EG7" s="364">
        <v>1</v>
      </c>
      <c r="EH7" s="364">
        <v>1</v>
      </c>
      <c r="EI7" s="364">
        <v>1</v>
      </c>
      <c r="EJ7" s="57"/>
      <c r="EK7" s="57"/>
      <c r="EL7" s="58"/>
      <c r="EM7" s="364">
        <v>1</v>
      </c>
      <c r="EN7" s="364">
        <v>1</v>
      </c>
      <c r="EO7" s="364">
        <v>1</v>
      </c>
      <c r="EP7" s="59"/>
      <c r="EQ7" s="364">
        <v>1</v>
      </c>
      <c r="ER7" s="364">
        <v>1</v>
      </c>
      <c r="ES7" s="364">
        <v>1</v>
      </c>
      <c r="ET7" s="364">
        <v>1</v>
      </c>
      <c r="EU7" s="364">
        <v>1</v>
      </c>
      <c r="EV7" s="364">
        <v>1</v>
      </c>
      <c r="EW7" s="364">
        <v>1</v>
      </c>
      <c r="EX7" s="364">
        <v>1</v>
      </c>
      <c r="EY7" s="364">
        <v>1</v>
      </c>
      <c r="EZ7" s="50"/>
      <c r="FA7" s="50"/>
      <c r="FB7" s="50"/>
      <c r="FC7" s="89">
        <f t="shared" si="1"/>
        <v>47</v>
      </c>
      <c r="FD7" s="364">
        <v>1</v>
      </c>
      <c r="FE7" s="364">
        <v>1</v>
      </c>
      <c r="FF7" s="364">
        <v>1</v>
      </c>
      <c r="FG7" s="57"/>
      <c r="FH7" s="59"/>
      <c r="FI7" s="64">
        <v>1</v>
      </c>
      <c r="FJ7" s="64">
        <v>1</v>
      </c>
      <c r="FK7" s="64">
        <v>1</v>
      </c>
      <c r="FL7" s="64">
        <v>1</v>
      </c>
      <c r="FM7" s="57"/>
      <c r="FN7" s="58"/>
      <c r="FO7" s="57"/>
      <c r="FP7" s="57"/>
      <c r="FQ7" s="57"/>
      <c r="FR7" s="57"/>
      <c r="FS7" s="57"/>
      <c r="FT7" s="57"/>
      <c r="FU7" s="58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4">
        <f t="shared" ref="GH7:GH23" si="6">SUM(FD7:GG7)+FC7</f>
        <v>54</v>
      </c>
      <c r="GI7" s="57"/>
      <c r="GJ7" s="57"/>
      <c r="GK7" s="58"/>
      <c r="GL7" s="57"/>
      <c r="GM7" s="59"/>
      <c r="GN7" s="57"/>
      <c r="GO7" s="57"/>
      <c r="GP7" s="57"/>
      <c r="GQ7" s="57"/>
      <c r="GR7" s="57"/>
      <c r="GS7" s="57"/>
      <c r="GT7" s="58"/>
      <c r="GU7" s="57"/>
      <c r="GV7" s="59"/>
      <c r="GW7" s="57"/>
      <c r="GX7" s="57"/>
      <c r="GY7" s="57"/>
      <c r="GZ7" s="57"/>
      <c r="HA7" s="57"/>
      <c r="HB7" s="61">
        <v>1</v>
      </c>
      <c r="HC7" s="61">
        <v>1</v>
      </c>
      <c r="HD7" s="61">
        <v>1</v>
      </c>
      <c r="HE7" s="50"/>
      <c r="HF7" s="50"/>
      <c r="HG7" s="50"/>
      <c r="HH7" s="57"/>
      <c r="HI7" s="57"/>
      <c r="HJ7" s="61">
        <v>1</v>
      </c>
      <c r="HK7" s="61">
        <v>1</v>
      </c>
      <c r="HL7" s="61">
        <v>1</v>
      </c>
      <c r="HM7" s="50"/>
      <c r="HN7" s="53">
        <f t="shared" ref="HN7:HN23" si="7">SUM(GI7:HM7)+GH7</f>
        <v>60</v>
      </c>
      <c r="HO7" s="57"/>
      <c r="HP7" s="57"/>
      <c r="HQ7" s="58"/>
      <c r="HR7" s="57"/>
      <c r="HS7" s="59"/>
      <c r="HT7" s="57"/>
      <c r="HU7" s="57"/>
      <c r="HV7" s="59"/>
      <c r="HW7" s="364">
        <v>1</v>
      </c>
      <c r="HX7" s="364">
        <v>1</v>
      </c>
      <c r="HY7" s="364">
        <v>1</v>
      </c>
      <c r="HZ7" s="364">
        <v>1</v>
      </c>
      <c r="IA7" s="57"/>
      <c r="IB7" s="58"/>
      <c r="IC7" s="59"/>
      <c r="ID7" s="364">
        <v>1</v>
      </c>
      <c r="IE7" s="364">
        <v>1</v>
      </c>
      <c r="IF7" s="364">
        <v>1</v>
      </c>
      <c r="IG7" s="364">
        <v>1</v>
      </c>
      <c r="IH7" s="57"/>
      <c r="II7" s="58"/>
      <c r="IJ7" s="59"/>
      <c r="IK7" s="59"/>
      <c r="IL7" s="59"/>
      <c r="IM7" s="59"/>
      <c r="IN7" s="50"/>
      <c r="IO7" s="50"/>
      <c r="IP7" s="50"/>
      <c r="IQ7" s="50"/>
      <c r="IR7" s="50"/>
      <c r="IS7" s="50"/>
      <c r="IT7" s="53">
        <f t="shared" si="2"/>
        <v>68</v>
      </c>
      <c r="IU7" s="364">
        <v>1</v>
      </c>
      <c r="IV7" s="364">
        <v>1</v>
      </c>
      <c r="IW7" s="364">
        <v>1</v>
      </c>
      <c r="IX7" s="57"/>
      <c r="IY7" s="59"/>
      <c r="IZ7" s="57"/>
      <c r="JA7" s="364">
        <v>1</v>
      </c>
      <c r="JB7" s="364">
        <v>1</v>
      </c>
      <c r="JC7" s="364">
        <v>1</v>
      </c>
      <c r="JD7" s="57"/>
      <c r="JE7" s="58"/>
      <c r="JF7" s="59"/>
      <c r="JG7" s="59"/>
      <c r="JH7" s="59"/>
      <c r="JI7" s="59"/>
      <c r="JJ7" s="57"/>
      <c r="JK7" s="57"/>
      <c r="JL7" s="58"/>
      <c r="JM7" s="59"/>
      <c r="JN7" s="59"/>
      <c r="JO7" s="59"/>
      <c r="JP7" s="59"/>
      <c r="JQ7" s="50"/>
      <c r="JR7" s="50"/>
      <c r="JS7" s="50"/>
      <c r="JT7" s="50"/>
      <c r="JU7" s="364">
        <v>1</v>
      </c>
      <c r="JV7" s="364">
        <v>1</v>
      </c>
      <c r="JW7" s="364">
        <v>1</v>
      </c>
      <c r="JX7" s="50"/>
      <c r="JY7" s="53">
        <f t="shared" ref="JY7:JY21" si="8">SUM(IU7:JX7)+IT7</f>
        <v>77</v>
      </c>
      <c r="JZ7" s="57"/>
      <c r="KA7" s="57"/>
      <c r="KB7" s="59"/>
      <c r="KC7" s="57"/>
      <c r="KD7" s="57"/>
      <c r="KE7" s="57"/>
      <c r="KF7" s="57"/>
      <c r="KG7" s="57"/>
      <c r="KH7" s="58"/>
      <c r="KI7" s="59"/>
      <c r="KJ7" s="364">
        <v>1</v>
      </c>
      <c r="KK7" s="364">
        <v>1</v>
      </c>
      <c r="KL7" s="364">
        <v>1</v>
      </c>
      <c r="KM7" s="57"/>
      <c r="KN7" s="57"/>
      <c r="KO7" s="58"/>
      <c r="KP7" s="59"/>
      <c r="KQ7" s="364">
        <v>1</v>
      </c>
      <c r="KR7" s="364">
        <v>1</v>
      </c>
      <c r="KS7" s="364">
        <v>1</v>
      </c>
      <c r="KT7" s="364">
        <v>1</v>
      </c>
      <c r="KU7" s="364">
        <v>1</v>
      </c>
      <c r="KV7" s="50"/>
      <c r="KW7" s="50"/>
      <c r="KX7" s="50"/>
      <c r="KY7" s="50"/>
      <c r="KZ7" s="50"/>
      <c r="LA7" s="50"/>
      <c r="LB7" s="50"/>
      <c r="LC7" s="50"/>
      <c r="LD7" s="50"/>
      <c r="LE7" s="53">
        <f t="shared" ref="LE7:LE23" si="9">SUM(JZ7:LD7)+JY7</f>
        <v>85</v>
      </c>
      <c r="LF7" s="57"/>
      <c r="LG7" s="57"/>
      <c r="LH7" s="57"/>
      <c r="LI7" s="58"/>
      <c r="LJ7" s="57"/>
      <c r="LK7" s="57"/>
      <c r="LL7" s="59"/>
      <c r="LM7" s="364">
        <v>1</v>
      </c>
      <c r="LN7" s="364">
        <v>1</v>
      </c>
      <c r="LO7" s="364">
        <v>1</v>
      </c>
      <c r="LP7" s="364">
        <v>1</v>
      </c>
      <c r="LQ7" s="364">
        <v>1</v>
      </c>
      <c r="LR7" s="57"/>
      <c r="LS7" s="57"/>
      <c r="LT7" s="57"/>
      <c r="LU7" s="59"/>
      <c r="LV7" s="59"/>
      <c r="LW7" s="57"/>
      <c r="LX7" s="57"/>
      <c r="LY7" s="57"/>
      <c r="LZ7" s="57"/>
      <c r="MA7" s="57"/>
      <c r="MB7" s="59"/>
      <c r="MC7" s="59"/>
      <c r="MD7" s="50"/>
      <c r="ME7" s="50"/>
      <c r="MF7" s="50"/>
      <c r="MG7" s="364">
        <v>1</v>
      </c>
      <c r="MH7" s="364">
        <v>1</v>
      </c>
      <c r="MI7" s="364">
        <v>1</v>
      </c>
      <c r="MJ7" s="53">
        <f t="shared" ref="MJ7:MJ22" si="10">SUM(LF7:MI7)+LE7</f>
        <v>93</v>
      </c>
      <c r="MK7" s="57"/>
      <c r="ML7" s="57"/>
      <c r="MM7" s="57"/>
      <c r="MN7" s="57"/>
      <c r="MO7" s="57"/>
      <c r="MP7" s="57"/>
      <c r="MQ7" s="58"/>
      <c r="MR7" s="57"/>
      <c r="MS7" s="59"/>
      <c r="MT7" s="57"/>
      <c r="MU7" s="57"/>
      <c r="MV7" s="57"/>
      <c r="MW7" s="57"/>
      <c r="MX7" s="57"/>
      <c r="MY7" s="58"/>
      <c r="MZ7" s="57"/>
      <c r="NA7" s="57"/>
      <c r="NB7" s="50"/>
      <c r="NC7" s="50"/>
      <c r="ND7" s="50"/>
      <c r="NE7" s="50"/>
      <c r="NF7" s="50"/>
      <c r="NG7" s="50"/>
      <c r="NH7" s="50"/>
      <c r="NI7" s="50"/>
      <c r="NJ7" s="50"/>
      <c r="NK7" s="50"/>
      <c r="NL7" s="50"/>
      <c r="NM7" s="50"/>
      <c r="NN7" s="50"/>
      <c r="NO7" s="50"/>
      <c r="NP7" s="53">
        <f t="shared" ref="NP7:NP23" si="11">SUM(MK7:NO7)+MJ7</f>
        <v>93</v>
      </c>
    </row>
    <row r="8" spans="1:383" ht="32.25" customHeight="1" x14ac:dyDescent="0.2">
      <c r="A8" s="55">
        <v>3</v>
      </c>
      <c r="B8" s="62" t="s">
        <v>27</v>
      </c>
      <c r="C8" s="57"/>
      <c r="D8" s="58"/>
      <c r="E8" s="57"/>
      <c r="F8" s="57"/>
      <c r="G8" s="57"/>
      <c r="H8" s="58"/>
      <c r="I8" s="57"/>
      <c r="J8" s="59"/>
      <c r="K8" s="57"/>
      <c r="L8" s="57"/>
      <c r="M8" s="57"/>
      <c r="N8" s="57"/>
      <c r="O8" s="57"/>
      <c r="P8" s="58"/>
      <c r="Q8" s="57"/>
      <c r="R8" s="57"/>
      <c r="S8" s="57"/>
      <c r="T8" s="57"/>
      <c r="U8" s="57"/>
      <c r="V8" s="57"/>
      <c r="W8" s="58"/>
      <c r="X8" s="50"/>
      <c r="Y8" s="50"/>
      <c r="Z8" s="50"/>
      <c r="AA8" s="50"/>
      <c r="AB8" s="60">
        <v>1</v>
      </c>
      <c r="AC8" s="60">
        <v>1</v>
      </c>
      <c r="AD8" s="60">
        <v>1</v>
      </c>
      <c r="AE8" s="60">
        <v>1</v>
      </c>
      <c r="AF8" s="60">
        <v>1</v>
      </c>
      <c r="AG8" s="60"/>
      <c r="AH8" s="54">
        <f t="shared" si="0"/>
        <v>5</v>
      </c>
      <c r="AI8" s="50"/>
      <c r="AJ8" s="51"/>
      <c r="AK8" s="50"/>
      <c r="AL8" s="50"/>
      <c r="AM8" s="50"/>
      <c r="AN8" s="51"/>
      <c r="AO8" s="57"/>
      <c r="AP8" s="59"/>
      <c r="AQ8" s="57"/>
      <c r="AR8" s="57"/>
      <c r="AS8" s="57"/>
      <c r="AT8" s="57"/>
      <c r="AU8" s="57"/>
      <c r="AV8" s="364">
        <v>1</v>
      </c>
      <c r="AW8" s="364">
        <v>1</v>
      </c>
      <c r="AX8" s="364">
        <v>1</v>
      </c>
      <c r="AY8" s="364">
        <v>1</v>
      </c>
      <c r="AZ8" s="364">
        <v>1</v>
      </c>
      <c r="BA8" s="364">
        <v>1</v>
      </c>
      <c r="BB8" s="364">
        <v>1</v>
      </c>
      <c r="BC8" s="364">
        <v>1</v>
      </c>
      <c r="BD8" s="364">
        <v>1</v>
      </c>
      <c r="BE8" s="364">
        <v>1</v>
      </c>
      <c r="BF8" s="364">
        <v>1</v>
      </c>
      <c r="BG8" s="364">
        <v>1</v>
      </c>
      <c r="BH8" s="364">
        <v>1</v>
      </c>
      <c r="BI8" s="364">
        <v>1</v>
      </c>
      <c r="BJ8" s="50"/>
      <c r="BK8" s="50"/>
      <c r="BL8" s="53">
        <f>SUM(AI8:BK8)+AH8</f>
        <v>19</v>
      </c>
      <c r="BM8" s="57"/>
      <c r="BN8" s="58"/>
      <c r="BO8" s="57"/>
      <c r="BP8" s="57"/>
      <c r="BQ8" s="57"/>
      <c r="BR8" s="364">
        <v>1</v>
      </c>
      <c r="BS8" s="364">
        <v>1</v>
      </c>
      <c r="BT8" s="364">
        <v>1</v>
      </c>
      <c r="BU8" s="364">
        <v>1</v>
      </c>
      <c r="BV8" s="364">
        <v>1</v>
      </c>
      <c r="BW8" s="364">
        <v>1</v>
      </c>
      <c r="BX8" s="364">
        <v>1</v>
      </c>
      <c r="BY8" s="364">
        <v>1</v>
      </c>
      <c r="BZ8" s="364">
        <v>1</v>
      </c>
      <c r="CA8" s="364">
        <v>1</v>
      </c>
      <c r="CB8" s="364">
        <v>1</v>
      </c>
      <c r="CC8" s="364">
        <v>1</v>
      </c>
      <c r="CD8" s="364">
        <v>1</v>
      </c>
      <c r="CE8" s="364">
        <v>1</v>
      </c>
      <c r="CF8" s="57"/>
      <c r="CG8" s="58"/>
      <c r="CH8" s="50"/>
      <c r="CI8" s="50"/>
      <c r="CJ8" s="50"/>
      <c r="CK8" s="50"/>
      <c r="CL8" s="50"/>
      <c r="CM8" s="364">
        <v>1</v>
      </c>
      <c r="CN8" s="364">
        <v>1</v>
      </c>
      <c r="CO8" s="364">
        <v>1</v>
      </c>
      <c r="CP8" s="364">
        <v>1</v>
      </c>
      <c r="CQ8" s="364">
        <v>1</v>
      </c>
      <c r="CR8" s="54">
        <f>SUM(BM8:CQ8)+BL8</f>
        <v>38</v>
      </c>
      <c r="CS8" s="364">
        <v>1</v>
      </c>
      <c r="CT8" s="364">
        <v>1</v>
      </c>
      <c r="CU8" s="364">
        <v>1</v>
      </c>
      <c r="CV8" s="364">
        <v>1</v>
      </c>
      <c r="CW8" s="364">
        <v>1</v>
      </c>
      <c r="CX8" s="364">
        <v>1</v>
      </c>
      <c r="CY8" s="364">
        <v>1</v>
      </c>
      <c r="CZ8" s="364">
        <v>1</v>
      </c>
      <c r="DA8" s="57"/>
      <c r="DB8" s="364">
        <v>1</v>
      </c>
      <c r="DC8" s="364">
        <v>1</v>
      </c>
      <c r="DD8" s="364">
        <v>1</v>
      </c>
      <c r="DE8" s="364">
        <v>1</v>
      </c>
      <c r="DF8" s="364">
        <v>1</v>
      </c>
      <c r="DG8" s="364">
        <v>1</v>
      </c>
      <c r="DH8" s="364">
        <v>1</v>
      </c>
      <c r="DI8" s="364">
        <v>1</v>
      </c>
      <c r="DJ8" s="364">
        <v>1</v>
      </c>
      <c r="DK8" s="364">
        <v>1</v>
      </c>
      <c r="DL8" s="364">
        <v>1</v>
      </c>
      <c r="DM8" s="364">
        <v>1</v>
      </c>
      <c r="DN8" s="364">
        <v>1</v>
      </c>
      <c r="DO8" s="57"/>
      <c r="DP8" s="57"/>
      <c r="DQ8" s="64">
        <v>1</v>
      </c>
      <c r="DR8" s="64">
        <v>1</v>
      </c>
      <c r="DS8" s="64">
        <v>1</v>
      </c>
      <c r="DT8" s="64">
        <v>1</v>
      </c>
      <c r="DU8" s="50"/>
      <c r="DV8" s="50"/>
      <c r="DW8" s="54">
        <f>SUM(CS8:DV8)+CR8</f>
        <v>63</v>
      </c>
      <c r="DX8" s="57"/>
      <c r="DY8" s="59"/>
      <c r="DZ8" s="57"/>
      <c r="EA8" s="57"/>
      <c r="EB8" s="57"/>
      <c r="EC8" s="57"/>
      <c r="ED8" s="57"/>
      <c r="EE8" s="57"/>
      <c r="EF8" s="364">
        <v>1</v>
      </c>
      <c r="EG8" s="364">
        <v>1</v>
      </c>
      <c r="EH8" s="364">
        <v>1</v>
      </c>
      <c r="EI8" s="364">
        <v>1</v>
      </c>
      <c r="EJ8" s="364">
        <v>1</v>
      </c>
      <c r="EK8" s="364">
        <v>1</v>
      </c>
      <c r="EL8" s="364">
        <v>1</v>
      </c>
      <c r="EM8" s="364">
        <v>1</v>
      </c>
      <c r="EN8" s="364">
        <v>1</v>
      </c>
      <c r="EO8" s="364">
        <v>1</v>
      </c>
      <c r="EP8" s="59"/>
      <c r="EQ8" s="364">
        <v>1</v>
      </c>
      <c r="ER8" s="364">
        <v>1</v>
      </c>
      <c r="ES8" s="364">
        <v>1</v>
      </c>
      <c r="ET8" s="364">
        <v>1</v>
      </c>
      <c r="EU8" s="364">
        <v>1</v>
      </c>
      <c r="EV8" s="364">
        <v>1</v>
      </c>
      <c r="EW8" s="364">
        <v>1</v>
      </c>
      <c r="EX8" s="364">
        <v>1</v>
      </c>
      <c r="EY8" s="364">
        <v>1</v>
      </c>
      <c r="EZ8" s="364">
        <v>1</v>
      </c>
      <c r="FA8" s="50"/>
      <c r="FB8" s="50"/>
      <c r="FC8" s="89">
        <f t="shared" si="1"/>
        <v>83</v>
      </c>
      <c r="FD8" s="57"/>
      <c r="FE8" s="57"/>
      <c r="FF8" s="58"/>
      <c r="FG8" s="57"/>
      <c r="FH8" s="59"/>
      <c r="FI8" s="57"/>
      <c r="FJ8" s="57"/>
      <c r="FK8" s="57"/>
      <c r="FL8" s="57"/>
      <c r="FM8" s="57"/>
      <c r="FN8" s="58"/>
      <c r="FO8" s="57"/>
      <c r="FP8" s="57"/>
      <c r="FQ8" s="57"/>
      <c r="FR8" s="57"/>
      <c r="FS8" s="57"/>
      <c r="FT8" s="57"/>
      <c r="FU8" s="58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4">
        <f t="shared" si="6"/>
        <v>83</v>
      </c>
      <c r="GI8" s="57"/>
      <c r="GJ8" s="57"/>
      <c r="GK8" s="58"/>
      <c r="GL8" s="57"/>
      <c r="GM8" s="59"/>
      <c r="GN8" s="57"/>
      <c r="GO8" s="57"/>
      <c r="GP8" s="57"/>
      <c r="GQ8" s="57"/>
      <c r="GR8" s="57"/>
      <c r="GS8" s="57"/>
      <c r="GT8" s="58"/>
      <c r="GU8" s="57"/>
      <c r="GV8" s="59"/>
      <c r="GW8" s="57"/>
      <c r="GX8" s="57"/>
      <c r="GY8" s="57"/>
      <c r="GZ8" s="61">
        <v>1</v>
      </c>
      <c r="HA8" s="61">
        <v>1</v>
      </c>
      <c r="HB8" s="61">
        <v>1</v>
      </c>
      <c r="HC8" s="61">
        <v>1</v>
      </c>
      <c r="HD8" s="61">
        <v>1</v>
      </c>
      <c r="HE8" s="50"/>
      <c r="HF8" s="50"/>
      <c r="HG8" s="50"/>
      <c r="HH8" s="61">
        <v>1</v>
      </c>
      <c r="HI8" s="61">
        <v>1</v>
      </c>
      <c r="HJ8" s="61">
        <v>1</v>
      </c>
      <c r="HK8" s="61">
        <v>1</v>
      </c>
      <c r="HL8" s="61">
        <v>1</v>
      </c>
      <c r="HM8" s="50"/>
      <c r="HN8" s="53">
        <f t="shared" si="7"/>
        <v>93</v>
      </c>
      <c r="HO8" s="59"/>
      <c r="HP8" s="59"/>
      <c r="HQ8" s="59"/>
      <c r="HR8" s="59"/>
      <c r="HS8" s="59"/>
      <c r="HT8" s="59"/>
      <c r="HU8" s="364">
        <v>1</v>
      </c>
      <c r="HV8" s="364">
        <v>1</v>
      </c>
      <c r="HW8" s="364">
        <v>1</v>
      </c>
      <c r="HX8" s="364">
        <v>1</v>
      </c>
      <c r="HY8" s="364">
        <v>1</v>
      </c>
      <c r="HZ8" s="364">
        <v>1</v>
      </c>
      <c r="IA8" s="364">
        <v>1</v>
      </c>
      <c r="IB8" s="397">
        <v>1</v>
      </c>
      <c r="IC8" s="59"/>
      <c r="ID8" s="57"/>
      <c r="IE8" s="57"/>
      <c r="IF8" s="57"/>
      <c r="IG8" s="57"/>
      <c r="IH8" s="57"/>
      <c r="II8" s="58"/>
      <c r="IJ8" s="57"/>
      <c r="IK8" s="57"/>
      <c r="IL8" s="57"/>
      <c r="IM8" s="57"/>
      <c r="IN8" s="57"/>
      <c r="IO8" s="57"/>
      <c r="IP8" s="399">
        <v>1</v>
      </c>
      <c r="IQ8" s="364">
        <v>1</v>
      </c>
      <c r="IR8" s="364">
        <v>1</v>
      </c>
      <c r="IS8" s="364">
        <v>1</v>
      </c>
      <c r="IT8" s="53">
        <f t="shared" si="2"/>
        <v>105</v>
      </c>
      <c r="IU8" s="364">
        <v>1</v>
      </c>
      <c r="IV8" s="364">
        <v>1</v>
      </c>
      <c r="IW8" s="364">
        <v>1</v>
      </c>
      <c r="IX8" s="364">
        <v>1</v>
      </c>
      <c r="IY8" s="59"/>
      <c r="IZ8" s="59"/>
      <c r="JA8" s="59"/>
      <c r="JB8" s="59"/>
      <c r="JC8" s="59"/>
      <c r="JD8" s="59"/>
      <c r="JE8" s="57"/>
      <c r="JF8" s="59"/>
      <c r="JG8" s="57"/>
      <c r="JH8" s="57"/>
      <c r="JI8" s="57"/>
      <c r="JJ8" s="57"/>
      <c r="JK8" s="57"/>
      <c r="JL8" s="58"/>
      <c r="JM8" s="57"/>
      <c r="JN8" s="57"/>
      <c r="JO8" s="57"/>
      <c r="JP8" s="57"/>
      <c r="JQ8" s="57"/>
      <c r="JR8" s="57"/>
      <c r="JS8" s="364">
        <v>1</v>
      </c>
      <c r="JT8" s="364">
        <v>1</v>
      </c>
      <c r="JU8" s="364">
        <v>1</v>
      </c>
      <c r="JV8" s="364">
        <v>1</v>
      </c>
      <c r="JW8" s="364">
        <v>1</v>
      </c>
      <c r="JX8" s="364">
        <v>1</v>
      </c>
      <c r="JY8" s="53">
        <f>SUM(IU8:JX8)+IT8</f>
        <v>115</v>
      </c>
      <c r="JZ8" s="57"/>
      <c r="KA8" s="364">
        <v>1</v>
      </c>
      <c r="KB8" s="364">
        <v>1</v>
      </c>
      <c r="KC8" s="364">
        <v>1</v>
      </c>
      <c r="KD8" s="364">
        <v>1</v>
      </c>
      <c r="KE8" s="364">
        <v>1</v>
      </c>
      <c r="KF8" s="364">
        <v>1</v>
      </c>
      <c r="KG8" s="364">
        <v>1</v>
      </c>
      <c r="KN8" s="57"/>
      <c r="KO8" s="58"/>
      <c r="KP8" s="57"/>
      <c r="KQ8" s="57"/>
      <c r="KR8" s="57"/>
      <c r="KS8" s="57"/>
      <c r="KT8" s="57"/>
      <c r="KU8" s="57"/>
      <c r="KV8" s="50"/>
      <c r="KW8" s="50"/>
      <c r="KX8" s="50"/>
      <c r="KY8" s="50"/>
      <c r="KZ8" s="50"/>
      <c r="LA8" s="50"/>
      <c r="LB8" s="50"/>
      <c r="LC8" s="59"/>
      <c r="LD8" s="59"/>
      <c r="LE8" s="53">
        <f t="shared" si="9"/>
        <v>122</v>
      </c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7"/>
      <c r="LR8" s="57"/>
      <c r="LS8" s="59"/>
      <c r="LT8" s="57"/>
      <c r="LU8" s="57"/>
      <c r="LV8" s="57"/>
      <c r="LW8" s="57"/>
      <c r="LX8" s="57"/>
      <c r="LY8" s="58"/>
      <c r="LZ8" s="57"/>
      <c r="MA8" s="57"/>
      <c r="MB8" s="57"/>
      <c r="MC8" s="57"/>
      <c r="MD8" s="57"/>
      <c r="ME8" s="57"/>
      <c r="MF8" s="50"/>
      <c r="MG8" s="50"/>
      <c r="MH8" s="50"/>
      <c r="MI8" s="50"/>
      <c r="MJ8" s="53">
        <f t="shared" si="10"/>
        <v>122</v>
      </c>
      <c r="MK8" s="57"/>
      <c r="ML8" s="57"/>
      <c r="MM8" s="57"/>
      <c r="MN8" s="57"/>
      <c r="MO8" s="57"/>
      <c r="MP8" s="57"/>
      <c r="MQ8" s="58"/>
      <c r="MR8" s="57"/>
      <c r="MS8" s="59"/>
      <c r="MT8" s="57"/>
      <c r="MU8" s="57"/>
      <c r="MV8" s="57"/>
      <c r="MW8" s="57"/>
      <c r="MX8" s="57"/>
      <c r="MY8" s="58"/>
      <c r="MZ8" s="57"/>
      <c r="NA8" s="57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3">
        <f t="shared" si="11"/>
        <v>122</v>
      </c>
    </row>
    <row r="9" spans="1:383" x14ac:dyDescent="0.2">
      <c r="A9" s="55">
        <v>4</v>
      </c>
      <c r="B9" s="62" t="s">
        <v>28</v>
      </c>
      <c r="C9" s="57"/>
      <c r="D9" s="58"/>
      <c r="E9" s="57"/>
      <c r="F9" s="57"/>
      <c r="G9" s="57"/>
      <c r="H9" s="58"/>
      <c r="I9" s="57"/>
      <c r="J9" s="59"/>
      <c r="K9" s="57"/>
      <c r="L9" s="57"/>
      <c r="M9" s="57"/>
      <c r="N9" s="57"/>
      <c r="O9" s="57"/>
      <c r="P9" s="58"/>
      <c r="Q9" s="57"/>
      <c r="R9" s="57"/>
      <c r="S9" s="57"/>
      <c r="T9" s="57"/>
      <c r="U9" s="57"/>
      <c r="V9" s="57"/>
      <c r="W9" s="58"/>
      <c r="X9" s="50"/>
      <c r="Y9" s="50"/>
      <c r="Z9" s="50"/>
      <c r="AA9" s="50"/>
      <c r="AB9" s="60">
        <v>1</v>
      </c>
      <c r="AC9" s="60">
        <v>1</v>
      </c>
      <c r="AD9" s="60">
        <v>1</v>
      </c>
      <c r="AE9" s="60">
        <v>1</v>
      </c>
      <c r="AF9" s="60">
        <v>1</v>
      </c>
      <c r="AG9" s="60"/>
      <c r="AH9" s="54">
        <f t="shared" si="0"/>
        <v>5</v>
      </c>
      <c r="AI9" s="50"/>
      <c r="AJ9" s="51"/>
      <c r="AK9" s="50"/>
      <c r="AL9" s="50"/>
      <c r="AM9" s="50"/>
      <c r="AN9" s="51"/>
      <c r="AO9" s="59"/>
      <c r="AP9" s="59"/>
      <c r="AQ9" s="59"/>
      <c r="AR9" s="59"/>
      <c r="AS9" s="59"/>
      <c r="AT9" s="59"/>
      <c r="AU9" s="364">
        <v>1</v>
      </c>
      <c r="AV9" s="364">
        <v>1</v>
      </c>
      <c r="AW9" s="364">
        <v>1</v>
      </c>
      <c r="AX9" s="364">
        <v>1</v>
      </c>
      <c r="AY9" s="364">
        <v>1</v>
      </c>
      <c r="AZ9" s="364">
        <v>1</v>
      </c>
      <c r="BA9" s="364">
        <v>1</v>
      </c>
      <c r="BB9" s="364">
        <v>1</v>
      </c>
      <c r="BC9" s="364">
        <v>1</v>
      </c>
      <c r="BD9" s="364">
        <v>1</v>
      </c>
      <c r="BE9" s="364">
        <v>1</v>
      </c>
      <c r="BF9" s="364">
        <v>1</v>
      </c>
      <c r="BG9" s="364">
        <v>1</v>
      </c>
      <c r="BH9" s="364">
        <v>1</v>
      </c>
      <c r="BI9" s="50"/>
      <c r="BJ9" s="50"/>
      <c r="BK9" s="50"/>
      <c r="BL9" s="53">
        <f t="shared" si="3"/>
        <v>19</v>
      </c>
      <c r="BM9" s="57"/>
      <c r="BN9" s="58"/>
      <c r="BO9" s="57"/>
      <c r="BP9" s="57"/>
      <c r="BQ9" s="57"/>
      <c r="BR9" s="57"/>
      <c r="BS9" s="364">
        <v>1</v>
      </c>
      <c r="BT9" s="364">
        <v>1</v>
      </c>
      <c r="BU9" s="364">
        <v>1</v>
      </c>
      <c r="BV9" s="364">
        <v>1</v>
      </c>
      <c r="BW9" s="364">
        <v>1</v>
      </c>
      <c r="BX9" s="364">
        <v>1</v>
      </c>
      <c r="BY9" s="364">
        <v>1</v>
      </c>
      <c r="BZ9" s="364">
        <v>1</v>
      </c>
      <c r="CA9" s="364">
        <v>1</v>
      </c>
      <c r="CB9" s="364">
        <v>1</v>
      </c>
      <c r="CC9" s="364">
        <v>1</v>
      </c>
      <c r="CD9" s="364">
        <v>1</v>
      </c>
      <c r="CE9" s="364">
        <v>1</v>
      </c>
      <c r="CF9" s="364">
        <v>1</v>
      </c>
      <c r="CG9" s="50"/>
      <c r="CH9" s="50"/>
      <c r="CI9" s="50"/>
      <c r="CJ9" s="50"/>
      <c r="CK9" s="50"/>
      <c r="CL9" s="50"/>
      <c r="CM9" s="59"/>
      <c r="CN9" s="364">
        <v>1</v>
      </c>
      <c r="CO9" s="364">
        <v>1</v>
      </c>
      <c r="CP9" s="364">
        <v>1</v>
      </c>
      <c r="CQ9" s="364">
        <v>1</v>
      </c>
      <c r="CR9" s="54">
        <f t="shared" si="4"/>
        <v>37</v>
      </c>
      <c r="CS9" s="364">
        <v>1</v>
      </c>
      <c r="CT9" s="364">
        <v>1</v>
      </c>
      <c r="CU9" s="364">
        <v>1</v>
      </c>
      <c r="CV9" s="364">
        <v>1</v>
      </c>
      <c r="CW9" s="364">
        <v>1</v>
      </c>
      <c r="CX9" s="364">
        <v>1</v>
      </c>
      <c r="CY9" s="364">
        <v>1</v>
      </c>
      <c r="CZ9" s="364">
        <v>1</v>
      </c>
      <c r="DA9" s="364">
        <v>1</v>
      </c>
      <c r="DB9" s="364">
        <v>1</v>
      </c>
      <c r="DC9" s="364">
        <v>1</v>
      </c>
      <c r="DD9" s="364">
        <v>1</v>
      </c>
      <c r="DE9" s="364">
        <v>1</v>
      </c>
      <c r="DF9" s="364">
        <v>1</v>
      </c>
      <c r="DG9" s="364">
        <v>1</v>
      </c>
      <c r="DH9" s="364">
        <v>1</v>
      </c>
      <c r="DI9" s="364">
        <v>1</v>
      </c>
      <c r="DJ9" s="364">
        <v>1</v>
      </c>
      <c r="DK9" s="364">
        <v>1</v>
      </c>
      <c r="DL9" s="364">
        <v>1</v>
      </c>
      <c r="DM9" s="364">
        <v>1</v>
      </c>
      <c r="DN9" s="364">
        <v>1</v>
      </c>
      <c r="DO9" s="59"/>
      <c r="DP9" s="50"/>
      <c r="DQ9" s="50"/>
      <c r="DR9" s="50"/>
      <c r="DS9" s="50"/>
      <c r="DT9" s="50"/>
      <c r="DU9" s="50"/>
      <c r="DV9" s="50"/>
      <c r="DW9" s="54">
        <f t="shared" si="5"/>
        <v>59</v>
      </c>
      <c r="DX9" s="59"/>
      <c r="DY9" s="59"/>
      <c r="DZ9" s="59"/>
      <c r="EA9" s="59"/>
      <c r="EB9" s="59"/>
      <c r="EC9" s="59"/>
      <c r="ED9" s="59"/>
      <c r="EE9" s="59"/>
      <c r="EF9" s="64">
        <v>1</v>
      </c>
      <c r="EG9" s="64">
        <v>1</v>
      </c>
      <c r="EH9" s="64">
        <v>1</v>
      </c>
      <c r="EI9" s="64">
        <v>1</v>
      </c>
      <c r="EJ9" s="64">
        <v>1</v>
      </c>
      <c r="EK9" s="59"/>
      <c r="EL9" s="59"/>
      <c r="EM9" s="364">
        <v>1</v>
      </c>
      <c r="EN9" s="364">
        <v>1</v>
      </c>
      <c r="EO9" s="364">
        <v>1</v>
      </c>
      <c r="EP9" s="364">
        <v>1</v>
      </c>
      <c r="EQ9" s="364">
        <v>1</v>
      </c>
      <c r="ER9" s="364">
        <v>1</v>
      </c>
      <c r="ES9" s="364">
        <v>1</v>
      </c>
      <c r="ET9" s="364">
        <v>1</v>
      </c>
      <c r="EU9" s="364">
        <v>1</v>
      </c>
      <c r="EV9" s="364">
        <v>1</v>
      </c>
      <c r="EW9" s="50"/>
      <c r="EX9" s="364">
        <v>1</v>
      </c>
      <c r="EY9" s="364">
        <v>1</v>
      </c>
      <c r="EZ9" s="364">
        <v>1</v>
      </c>
      <c r="FA9" s="364">
        <v>1</v>
      </c>
      <c r="FB9" s="364">
        <v>1</v>
      </c>
      <c r="FC9" s="89">
        <f t="shared" si="1"/>
        <v>79</v>
      </c>
      <c r="FD9" s="364">
        <v>1</v>
      </c>
      <c r="FE9" s="364">
        <v>1</v>
      </c>
      <c r="FF9" s="364">
        <v>1</v>
      </c>
      <c r="FG9" s="364">
        <v>1</v>
      </c>
      <c r="FH9" s="364">
        <v>1</v>
      </c>
      <c r="FI9" s="59"/>
      <c r="FJ9" s="57"/>
      <c r="FK9" s="57"/>
      <c r="FL9" s="57"/>
      <c r="FM9" s="57"/>
      <c r="FN9" s="58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4">
        <f t="shared" si="6"/>
        <v>84</v>
      </c>
      <c r="GI9" s="57"/>
      <c r="GJ9" s="57"/>
      <c r="GK9" s="58"/>
      <c r="GL9" s="57"/>
      <c r="GM9" s="59"/>
      <c r="GN9" s="57"/>
      <c r="GO9" s="57"/>
      <c r="GP9" s="57"/>
      <c r="GQ9" s="57"/>
      <c r="GR9" s="57"/>
      <c r="GS9" s="58"/>
      <c r="GT9" s="57"/>
      <c r="GU9" s="57"/>
      <c r="GV9" s="57"/>
      <c r="GW9" s="57"/>
      <c r="GX9" s="57"/>
      <c r="GY9" s="57"/>
      <c r="GZ9" s="61">
        <v>1</v>
      </c>
      <c r="HA9" s="61">
        <v>1</v>
      </c>
      <c r="HB9" s="61">
        <v>1</v>
      </c>
      <c r="HC9" s="61">
        <v>1</v>
      </c>
      <c r="HD9" s="61">
        <v>1</v>
      </c>
      <c r="HE9" s="50"/>
      <c r="HF9" s="50"/>
      <c r="HG9" s="50"/>
      <c r="HH9" s="61">
        <v>1</v>
      </c>
      <c r="HI9" s="61">
        <v>1</v>
      </c>
      <c r="HJ9" s="61">
        <v>1</v>
      </c>
      <c r="HK9" s="61">
        <v>1</v>
      </c>
      <c r="HL9" s="61">
        <v>1</v>
      </c>
      <c r="HM9" s="50"/>
      <c r="HN9" s="53">
        <f t="shared" si="7"/>
        <v>94</v>
      </c>
      <c r="HO9" s="57"/>
      <c r="HP9" s="57"/>
      <c r="HQ9" s="58"/>
      <c r="HR9" s="57"/>
      <c r="HS9" s="59"/>
      <c r="HT9" s="57"/>
      <c r="HU9" s="57"/>
      <c r="HV9" s="364">
        <v>1</v>
      </c>
      <c r="HW9" s="364">
        <v>1</v>
      </c>
      <c r="HX9" s="364">
        <v>1</v>
      </c>
      <c r="HY9" s="364">
        <v>1</v>
      </c>
      <c r="HZ9" s="364">
        <v>1</v>
      </c>
      <c r="IA9" s="364">
        <v>1</v>
      </c>
      <c r="IB9" s="364">
        <v>1</v>
      </c>
      <c r="IC9" s="364">
        <v>1</v>
      </c>
      <c r="ID9" s="364">
        <v>1</v>
      </c>
      <c r="IE9" s="364">
        <v>1</v>
      </c>
      <c r="IF9" s="364">
        <v>1</v>
      </c>
      <c r="IG9" s="364">
        <v>1</v>
      </c>
      <c r="IH9" s="364">
        <v>1</v>
      </c>
      <c r="II9" s="59"/>
      <c r="IJ9" s="59"/>
      <c r="IK9" s="59"/>
      <c r="IL9" s="59"/>
      <c r="IM9" s="59"/>
      <c r="IN9" s="59"/>
      <c r="IO9" s="58"/>
      <c r="IP9" s="50"/>
      <c r="IQ9" s="50"/>
      <c r="IR9" s="50"/>
      <c r="IS9" s="50"/>
      <c r="IT9" s="53">
        <f t="shared" si="2"/>
        <v>107</v>
      </c>
      <c r="IU9" s="57"/>
      <c r="IV9" s="57"/>
      <c r="IW9" s="57"/>
      <c r="IX9" s="57"/>
      <c r="IY9" s="57"/>
      <c r="IZ9" s="57"/>
      <c r="JA9" s="57"/>
      <c r="JB9" s="57"/>
      <c r="JC9" s="57"/>
      <c r="JD9" s="57"/>
      <c r="JE9" s="59"/>
      <c r="JF9" s="59"/>
      <c r="JG9" s="59"/>
      <c r="JH9" s="59"/>
      <c r="JI9" s="59"/>
      <c r="JJ9" s="59"/>
      <c r="JK9" s="59"/>
      <c r="JL9" s="57"/>
      <c r="JM9" s="57"/>
      <c r="JN9" s="57"/>
      <c r="JO9" s="57"/>
      <c r="JP9" s="57"/>
      <c r="JQ9" s="57"/>
      <c r="JR9" s="57"/>
      <c r="JS9" s="57"/>
      <c r="JT9" s="57"/>
      <c r="JU9" s="57"/>
      <c r="JV9" s="57"/>
      <c r="JW9" s="57"/>
      <c r="JX9" s="57"/>
      <c r="JY9" s="53">
        <f t="shared" si="8"/>
        <v>107</v>
      </c>
      <c r="JZ9" s="57"/>
      <c r="KA9" s="57"/>
      <c r="KB9" s="57"/>
      <c r="KC9" s="57"/>
      <c r="KD9" s="57"/>
      <c r="KE9" s="57"/>
      <c r="KF9" s="57"/>
      <c r="KG9" s="57"/>
      <c r="KH9" s="59"/>
      <c r="KI9" s="364">
        <v>1</v>
      </c>
      <c r="KJ9" s="364">
        <v>1</v>
      </c>
      <c r="KK9" s="364">
        <v>1</v>
      </c>
      <c r="KL9" s="364">
        <v>1</v>
      </c>
      <c r="KM9" s="364">
        <v>1</v>
      </c>
      <c r="KN9" s="364">
        <v>1</v>
      </c>
      <c r="KO9" s="364">
        <v>1</v>
      </c>
      <c r="KP9" s="364">
        <v>1</v>
      </c>
      <c r="KQ9" s="364">
        <v>1</v>
      </c>
      <c r="KR9" s="364">
        <v>1</v>
      </c>
      <c r="KS9" s="364">
        <v>1</v>
      </c>
      <c r="KT9" s="364">
        <v>1</v>
      </c>
      <c r="KU9" s="364">
        <v>1</v>
      </c>
      <c r="KV9" s="50"/>
      <c r="KW9" s="50"/>
      <c r="KX9" s="50"/>
      <c r="KY9" s="50"/>
      <c r="KZ9" s="50"/>
      <c r="LA9" s="50"/>
      <c r="LB9" s="50"/>
      <c r="LC9" s="50"/>
      <c r="LD9" s="364">
        <v>1</v>
      </c>
      <c r="LE9" s="53">
        <f t="shared" si="9"/>
        <v>121</v>
      </c>
      <c r="LF9" s="364">
        <v>1</v>
      </c>
      <c r="LG9" s="364">
        <v>1</v>
      </c>
      <c r="LH9" s="364">
        <v>1</v>
      </c>
      <c r="LI9" s="364">
        <v>1</v>
      </c>
      <c r="LJ9" s="364">
        <v>1</v>
      </c>
      <c r="LK9" s="364">
        <v>1</v>
      </c>
      <c r="LL9" s="364">
        <v>1</v>
      </c>
      <c r="LM9" s="364">
        <v>1</v>
      </c>
      <c r="LN9" s="364">
        <v>1</v>
      </c>
      <c r="LO9" s="364">
        <v>1</v>
      </c>
      <c r="LP9" s="364">
        <v>1</v>
      </c>
      <c r="LQ9" s="364">
        <v>1</v>
      </c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8"/>
      <c r="MF9" s="50"/>
      <c r="MG9" s="50"/>
      <c r="MH9" s="50"/>
      <c r="MI9" s="50"/>
      <c r="MJ9" s="53">
        <f t="shared" si="10"/>
        <v>133</v>
      </c>
      <c r="MK9" s="57"/>
      <c r="ML9" s="57"/>
      <c r="MM9" s="57"/>
      <c r="MN9" s="58"/>
      <c r="MO9" s="57"/>
      <c r="MP9" s="58"/>
      <c r="MQ9" s="57"/>
      <c r="MR9" s="57"/>
      <c r="MS9" s="57"/>
      <c r="MT9" s="57"/>
      <c r="MU9" s="57"/>
      <c r="MV9" s="57"/>
      <c r="MW9" s="57"/>
      <c r="MX9" s="57"/>
      <c r="MY9" s="58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3">
        <f t="shared" si="11"/>
        <v>133</v>
      </c>
    </row>
    <row r="10" spans="1:383" s="373" customFormat="1" x14ac:dyDescent="0.2">
      <c r="A10" s="365">
        <v>5</v>
      </c>
      <c r="B10" s="366" t="s">
        <v>29</v>
      </c>
      <c r="C10" s="367"/>
      <c r="D10" s="368"/>
      <c r="E10" s="367"/>
      <c r="F10" s="367"/>
      <c r="G10" s="367"/>
      <c r="H10" s="368"/>
      <c r="I10" s="367"/>
      <c r="J10" s="359"/>
      <c r="K10" s="367"/>
      <c r="L10" s="367"/>
      <c r="M10" s="367"/>
      <c r="N10" s="367"/>
      <c r="O10" s="367"/>
      <c r="P10" s="368"/>
      <c r="Q10" s="367"/>
      <c r="R10" s="367"/>
      <c r="S10" s="367"/>
      <c r="T10" s="367"/>
      <c r="U10" s="367"/>
      <c r="V10" s="367"/>
      <c r="W10" s="368"/>
      <c r="X10" s="369"/>
      <c r="Y10" s="369"/>
      <c r="Z10" s="369"/>
      <c r="AA10" s="369"/>
      <c r="AB10" s="369"/>
      <c r="AC10" s="369"/>
      <c r="AD10" s="369"/>
      <c r="AE10" s="369"/>
      <c r="AF10" s="369"/>
      <c r="AG10" s="369"/>
      <c r="AH10" s="370">
        <f t="shared" si="0"/>
        <v>0</v>
      </c>
      <c r="AI10" s="385">
        <v>1</v>
      </c>
      <c r="AJ10" s="385">
        <v>1</v>
      </c>
      <c r="AK10" s="385">
        <v>1</v>
      </c>
      <c r="AL10" s="385">
        <v>1</v>
      </c>
      <c r="AM10" s="385">
        <v>1</v>
      </c>
      <c r="AN10" s="371"/>
      <c r="AO10" s="367"/>
      <c r="AP10" s="359"/>
      <c r="AQ10" s="367"/>
      <c r="AR10" s="367"/>
      <c r="AS10" s="367"/>
      <c r="AT10" s="367"/>
      <c r="AU10" s="367"/>
      <c r="AV10" s="367"/>
      <c r="AW10" s="359"/>
      <c r="AX10" s="367"/>
      <c r="AY10" s="367"/>
      <c r="AZ10" s="359"/>
      <c r="BA10" s="359"/>
      <c r="BB10" s="359"/>
      <c r="BC10" s="359"/>
      <c r="BD10" s="359"/>
      <c r="BE10" s="359"/>
      <c r="BF10" s="359"/>
      <c r="BG10" s="359"/>
      <c r="BH10" s="359"/>
      <c r="BI10" s="359"/>
      <c r="BJ10" s="359"/>
      <c r="BK10" s="359"/>
      <c r="BL10" s="372">
        <f t="shared" si="3"/>
        <v>5</v>
      </c>
      <c r="BM10" s="359"/>
      <c r="BN10" s="359"/>
      <c r="BO10" s="367"/>
      <c r="BP10" s="367"/>
      <c r="BQ10" s="367"/>
      <c r="BR10" s="368"/>
      <c r="BS10" s="367"/>
      <c r="BT10" s="359"/>
      <c r="BU10" s="367"/>
      <c r="BV10" s="367"/>
      <c r="BW10" s="367"/>
      <c r="BX10" s="367"/>
      <c r="BY10" s="359"/>
      <c r="BZ10" s="359"/>
      <c r="CA10" s="359"/>
      <c r="CB10" s="359"/>
      <c r="CC10" s="359"/>
      <c r="CD10" s="359"/>
      <c r="CE10" s="359"/>
      <c r="CF10" s="359"/>
      <c r="CG10" s="359"/>
      <c r="CH10" s="359"/>
      <c r="CI10" s="359"/>
      <c r="CJ10" s="359"/>
      <c r="CK10" s="359"/>
      <c r="CL10" s="369"/>
      <c r="CM10" s="369"/>
      <c r="CN10" s="369"/>
      <c r="CO10" s="369"/>
      <c r="CP10" s="369"/>
      <c r="CQ10" s="369"/>
      <c r="CR10" s="370">
        <f t="shared" si="4"/>
        <v>5</v>
      </c>
      <c r="CS10" s="367"/>
      <c r="CT10" s="367"/>
      <c r="CU10" s="368"/>
      <c r="CV10" s="367"/>
      <c r="CW10" s="359"/>
      <c r="CX10" s="367"/>
      <c r="CY10" s="367"/>
      <c r="CZ10" s="367"/>
      <c r="DA10" s="367"/>
      <c r="DB10" s="368"/>
      <c r="DC10" s="367"/>
      <c r="DD10" s="359"/>
      <c r="DE10" s="367"/>
      <c r="DF10" s="367"/>
      <c r="DG10" s="367"/>
      <c r="DH10" s="367"/>
      <c r="DI10" s="359"/>
      <c r="DJ10" s="359"/>
      <c r="DK10" s="359"/>
      <c r="DL10" s="359"/>
      <c r="DM10" s="359"/>
      <c r="DN10" s="359"/>
      <c r="DO10" s="359"/>
      <c r="DP10" s="359"/>
      <c r="DQ10" s="359"/>
      <c r="DR10" s="359"/>
      <c r="DS10" s="359"/>
      <c r="DT10" s="359"/>
      <c r="DU10" s="359"/>
      <c r="DV10" s="369"/>
      <c r="DW10" s="370">
        <f t="shared" si="5"/>
        <v>5</v>
      </c>
      <c r="DX10" s="367"/>
      <c r="DY10" s="359"/>
      <c r="DZ10" s="367"/>
      <c r="EA10" s="367"/>
      <c r="EB10" s="367"/>
      <c r="EC10" s="367"/>
      <c r="ED10" s="367"/>
      <c r="EE10" s="367"/>
      <c r="EF10" s="359"/>
      <c r="EG10" s="367"/>
      <c r="EH10" s="367"/>
      <c r="EI10" s="367"/>
      <c r="EJ10" s="367"/>
      <c r="EK10" s="367"/>
      <c r="EL10" s="367"/>
      <c r="EM10" s="359"/>
      <c r="EN10" s="367"/>
      <c r="EO10" s="367"/>
      <c r="EP10" s="367"/>
      <c r="EQ10" s="367"/>
      <c r="ER10" s="367"/>
      <c r="ES10" s="368"/>
      <c r="ET10" s="367"/>
      <c r="EU10" s="367"/>
      <c r="EV10" s="367"/>
      <c r="EW10" s="367"/>
      <c r="EX10" s="367"/>
      <c r="EY10" s="367"/>
      <c r="EZ10" s="369"/>
      <c r="FA10" s="369"/>
      <c r="FB10" s="369"/>
      <c r="FC10" s="89">
        <f t="shared" si="1"/>
        <v>5</v>
      </c>
      <c r="FD10" s="367"/>
      <c r="FE10" s="367"/>
      <c r="FF10" s="368"/>
      <c r="FG10" s="367"/>
      <c r="FH10" s="359"/>
      <c r="FI10" s="367"/>
      <c r="FJ10" s="367"/>
      <c r="FK10" s="367"/>
      <c r="FL10" s="367"/>
      <c r="FM10" s="367"/>
      <c r="FN10" s="368"/>
      <c r="FO10" s="369"/>
      <c r="FP10" s="369"/>
      <c r="FQ10" s="369"/>
      <c r="FR10" s="369"/>
      <c r="FS10" s="369"/>
      <c r="FT10" s="369"/>
      <c r="FU10" s="369"/>
      <c r="FV10" s="369"/>
      <c r="FW10" s="369"/>
      <c r="FX10" s="369"/>
      <c r="FY10" s="369"/>
      <c r="FZ10" s="369"/>
      <c r="GA10" s="369"/>
      <c r="GB10" s="369"/>
      <c r="GC10" s="369"/>
      <c r="GD10" s="369"/>
      <c r="GE10" s="369"/>
      <c r="GF10" s="369"/>
      <c r="GG10" s="369"/>
      <c r="GH10" s="370">
        <f t="shared" si="6"/>
        <v>5</v>
      </c>
      <c r="GI10" s="367"/>
      <c r="GJ10" s="367"/>
      <c r="GK10" s="368"/>
      <c r="GL10" s="367"/>
      <c r="GM10" s="359"/>
      <c r="GN10" s="367"/>
      <c r="GO10" s="367"/>
      <c r="GP10" s="367"/>
      <c r="GQ10" s="367"/>
      <c r="GR10" s="367"/>
      <c r="GS10" s="368"/>
      <c r="GT10" s="367"/>
      <c r="GU10" s="367"/>
      <c r="GV10" s="367"/>
      <c r="GW10" s="367"/>
      <c r="GX10" s="367"/>
      <c r="GY10" s="367"/>
      <c r="GZ10" s="367"/>
      <c r="HA10" s="367"/>
      <c r="HB10" s="368"/>
      <c r="HC10" s="367"/>
      <c r="HD10" s="367"/>
      <c r="HE10" s="369"/>
      <c r="HF10" s="369"/>
      <c r="HG10" s="369"/>
      <c r="HH10" s="367"/>
      <c r="HI10" s="367"/>
      <c r="HJ10" s="368"/>
      <c r="HK10" s="367"/>
      <c r="HL10" s="367"/>
      <c r="HM10" s="369"/>
      <c r="HN10" s="372">
        <f t="shared" si="7"/>
        <v>5</v>
      </c>
      <c r="HO10" s="367"/>
      <c r="HP10" s="367"/>
      <c r="HQ10" s="368"/>
      <c r="HR10" s="367"/>
      <c r="HS10" s="359"/>
      <c r="HT10" s="367"/>
      <c r="HU10" s="367"/>
      <c r="HV10" s="359"/>
      <c r="HW10" s="367"/>
      <c r="HX10" s="367"/>
      <c r="HY10" s="367"/>
      <c r="HZ10" s="367"/>
      <c r="IA10" s="367"/>
      <c r="IB10" s="368"/>
      <c r="IC10" s="367"/>
      <c r="ID10" s="367"/>
      <c r="IE10" s="367"/>
      <c r="IF10" s="367"/>
      <c r="IG10" s="367"/>
      <c r="IH10" s="367"/>
      <c r="II10" s="369"/>
      <c r="IJ10" s="369"/>
      <c r="IK10" s="369"/>
      <c r="IL10" s="369"/>
      <c r="IM10" s="369"/>
      <c r="IN10" s="369"/>
      <c r="IO10" s="369"/>
      <c r="IP10" s="369"/>
      <c r="IQ10" s="369"/>
      <c r="IR10" s="369"/>
      <c r="IS10" s="369"/>
      <c r="IT10" s="372">
        <f t="shared" si="2"/>
        <v>5</v>
      </c>
      <c r="IU10" s="367"/>
      <c r="IV10" s="367"/>
      <c r="IW10" s="367"/>
      <c r="IX10" s="367"/>
      <c r="IY10" s="359"/>
      <c r="IZ10" s="367"/>
      <c r="JA10" s="367"/>
      <c r="JB10" s="367"/>
      <c r="JC10" s="367"/>
      <c r="JD10" s="367"/>
      <c r="JE10" s="368"/>
      <c r="JF10" s="367"/>
      <c r="JG10" s="367"/>
      <c r="JH10" s="367"/>
      <c r="JI10" s="367"/>
      <c r="JJ10" s="367"/>
      <c r="JK10" s="367"/>
      <c r="JL10" s="369"/>
      <c r="JM10" s="369"/>
      <c r="JN10" s="369"/>
      <c r="JO10" s="369"/>
      <c r="JP10" s="369"/>
      <c r="JQ10" s="369"/>
      <c r="JR10" s="369"/>
      <c r="JS10" s="369"/>
      <c r="JT10" s="369"/>
      <c r="JU10" s="369"/>
      <c r="JV10" s="369"/>
      <c r="JW10" s="369"/>
      <c r="JX10" s="369"/>
      <c r="JY10" s="372">
        <f t="shared" si="8"/>
        <v>5</v>
      </c>
      <c r="JZ10" s="367"/>
      <c r="KA10" s="367"/>
      <c r="KB10" s="359"/>
      <c r="KC10" s="367"/>
      <c r="KD10" s="367"/>
      <c r="KE10" s="367"/>
      <c r="KF10" s="367"/>
      <c r="KG10" s="367"/>
      <c r="KH10" s="368"/>
      <c r="KI10" s="367"/>
      <c r="KJ10" s="367"/>
      <c r="KK10" s="367"/>
      <c r="KL10" s="367"/>
      <c r="KM10" s="367"/>
      <c r="KN10" s="367"/>
      <c r="KO10" s="369"/>
      <c r="KP10" s="369"/>
      <c r="KQ10" s="369"/>
      <c r="KR10" s="369"/>
      <c r="KS10" s="369"/>
      <c r="KT10" s="369"/>
      <c r="KU10" s="369"/>
      <c r="KV10" s="369"/>
      <c r="KW10" s="369"/>
      <c r="KX10" s="369"/>
      <c r="KY10" s="369"/>
      <c r="KZ10" s="369"/>
      <c r="LA10" s="369"/>
      <c r="LB10" s="369"/>
      <c r="LC10" s="369"/>
      <c r="LD10" s="369"/>
      <c r="LE10" s="372">
        <f t="shared" si="9"/>
        <v>5</v>
      </c>
      <c r="LF10" s="367"/>
      <c r="LG10" s="367"/>
      <c r="LH10" s="367"/>
      <c r="LI10" s="367"/>
      <c r="LJ10" s="367"/>
      <c r="LK10" s="367"/>
      <c r="LL10" s="359"/>
      <c r="LM10" s="367"/>
      <c r="LN10" s="367"/>
      <c r="LO10" s="367"/>
      <c r="LP10" s="367"/>
      <c r="LQ10" s="367"/>
      <c r="LR10" s="368"/>
      <c r="LS10" s="367"/>
      <c r="LT10" s="367"/>
      <c r="LU10" s="367"/>
      <c r="LV10" s="367"/>
      <c r="LW10" s="367"/>
      <c r="LX10" s="367"/>
      <c r="LY10" s="369"/>
      <c r="LZ10" s="369"/>
      <c r="MA10" s="369"/>
      <c r="MB10" s="369"/>
      <c r="MC10" s="369"/>
      <c r="MD10" s="369"/>
      <c r="ME10" s="369"/>
      <c r="MF10" s="369"/>
      <c r="MG10" s="369"/>
      <c r="MH10" s="369"/>
      <c r="MI10" s="369"/>
      <c r="MJ10" s="372">
        <f t="shared" si="10"/>
        <v>5</v>
      </c>
      <c r="MK10" s="367"/>
      <c r="ML10" s="367"/>
      <c r="MM10" s="367"/>
      <c r="MN10" s="368"/>
      <c r="MO10" s="367"/>
      <c r="MP10" s="368"/>
      <c r="MQ10" s="367"/>
      <c r="MR10" s="367"/>
      <c r="MS10" s="367"/>
      <c r="MT10" s="367"/>
      <c r="MU10" s="367"/>
      <c r="MV10" s="367"/>
      <c r="MW10" s="367"/>
      <c r="MX10" s="367"/>
      <c r="MY10" s="368"/>
      <c r="MZ10" s="369"/>
      <c r="NA10" s="369"/>
      <c r="NB10" s="369"/>
      <c r="NC10" s="369"/>
      <c r="ND10" s="369"/>
      <c r="NE10" s="369"/>
      <c r="NF10" s="369"/>
      <c r="NG10" s="369"/>
      <c r="NH10" s="369"/>
      <c r="NI10" s="369"/>
      <c r="NJ10" s="369"/>
      <c r="NK10" s="369"/>
      <c r="NL10" s="369"/>
      <c r="NM10" s="369"/>
      <c r="NN10" s="369"/>
      <c r="NO10" s="369"/>
      <c r="NP10" s="372">
        <f t="shared" si="11"/>
        <v>5</v>
      </c>
    </row>
    <row r="11" spans="1:383" x14ac:dyDescent="0.2">
      <c r="A11" s="55">
        <v>6</v>
      </c>
      <c r="B11" s="62" t="s">
        <v>30</v>
      </c>
      <c r="C11" s="57"/>
      <c r="D11" s="58"/>
      <c r="E11" s="57"/>
      <c r="F11" s="57"/>
      <c r="G11" s="57"/>
      <c r="H11" s="58"/>
      <c r="I11" s="57"/>
      <c r="J11" s="59"/>
      <c r="K11" s="57"/>
      <c r="L11" s="57"/>
      <c r="M11" s="57"/>
      <c r="N11" s="57"/>
      <c r="O11" s="57"/>
      <c r="P11" s="58"/>
      <c r="Q11" s="57"/>
      <c r="R11" s="57"/>
      <c r="S11" s="57"/>
      <c r="T11" s="57"/>
      <c r="U11" s="57"/>
      <c r="V11" s="57"/>
      <c r="W11" s="58"/>
      <c r="X11" s="50"/>
      <c r="Y11" s="50"/>
      <c r="Z11" s="50"/>
      <c r="AA11" s="50"/>
      <c r="AB11" s="60">
        <v>1</v>
      </c>
      <c r="AC11" s="60">
        <v>1</v>
      </c>
      <c r="AD11" s="60">
        <v>1</v>
      </c>
      <c r="AE11" s="60">
        <v>1</v>
      </c>
      <c r="AF11" s="60">
        <v>1</v>
      </c>
      <c r="AG11" s="60"/>
      <c r="AH11" s="54">
        <f t="shared" si="0"/>
        <v>5</v>
      </c>
      <c r="AI11" s="50"/>
      <c r="AJ11" s="51"/>
      <c r="AK11" s="50"/>
      <c r="AL11" s="50"/>
      <c r="AM11" s="50"/>
      <c r="AN11" s="51"/>
      <c r="AO11" s="57"/>
      <c r="AP11" s="59"/>
      <c r="AQ11" s="57"/>
      <c r="AR11" s="57"/>
      <c r="AS11" s="57"/>
      <c r="AT11" s="57"/>
      <c r="AU11" s="57"/>
      <c r="AV11" s="59"/>
      <c r="AW11" s="59"/>
      <c r="AX11" s="59"/>
      <c r="AY11" s="59"/>
      <c r="AZ11" s="364">
        <v>1</v>
      </c>
      <c r="BA11" s="364">
        <v>1</v>
      </c>
      <c r="BB11" s="364">
        <v>1</v>
      </c>
      <c r="BC11" s="364">
        <v>1</v>
      </c>
      <c r="BD11" s="364">
        <v>1</v>
      </c>
      <c r="BE11" s="364">
        <v>1</v>
      </c>
      <c r="BF11" s="364">
        <v>1</v>
      </c>
      <c r="BG11" s="364">
        <v>1</v>
      </c>
      <c r="BH11" s="364">
        <v>1</v>
      </c>
      <c r="BI11" s="364">
        <v>1</v>
      </c>
      <c r="BJ11" s="364">
        <v>1</v>
      </c>
      <c r="BK11" s="364">
        <v>1</v>
      </c>
      <c r="BL11" s="53">
        <f t="shared" si="3"/>
        <v>17</v>
      </c>
      <c r="BM11" s="364">
        <v>1</v>
      </c>
      <c r="BN11" s="364">
        <v>1</v>
      </c>
      <c r="BO11" s="57"/>
      <c r="BP11" s="57"/>
      <c r="BQ11" s="57"/>
      <c r="BR11" s="58"/>
      <c r="BS11" s="57"/>
      <c r="BT11" s="59"/>
      <c r="BU11" s="57"/>
      <c r="BV11" s="57"/>
      <c r="BW11" s="57"/>
      <c r="BX11" s="57"/>
      <c r="BY11" s="57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0"/>
      <c r="CN11" s="59"/>
      <c r="CO11" s="59"/>
      <c r="CP11" s="59"/>
      <c r="CQ11" s="59"/>
      <c r="CR11" s="54">
        <f t="shared" si="4"/>
        <v>19</v>
      </c>
      <c r="CS11" s="59"/>
      <c r="CT11" s="59"/>
      <c r="CU11" s="59"/>
      <c r="CV11" s="59"/>
      <c r="CW11" s="59"/>
      <c r="CX11" s="59"/>
      <c r="CY11" s="59"/>
      <c r="CZ11" s="59"/>
      <c r="DA11" s="59"/>
      <c r="DB11" s="58"/>
      <c r="DC11" s="364">
        <v>1</v>
      </c>
      <c r="DD11" s="364">
        <v>1</v>
      </c>
      <c r="DE11" s="364">
        <v>1</v>
      </c>
      <c r="DF11" s="364">
        <v>1</v>
      </c>
      <c r="DG11" s="364">
        <v>1</v>
      </c>
      <c r="DH11" s="364">
        <v>1</v>
      </c>
      <c r="DI11" s="364">
        <v>1</v>
      </c>
      <c r="DJ11" s="364">
        <v>1</v>
      </c>
      <c r="DK11" s="364">
        <v>1</v>
      </c>
      <c r="DL11" s="364">
        <v>1</v>
      </c>
      <c r="DM11" s="364">
        <v>1</v>
      </c>
      <c r="DN11" s="364">
        <v>1</v>
      </c>
      <c r="DO11" s="364">
        <v>1</v>
      </c>
      <c r="DP11" s="59"/>
      <c r="DQ11" s="64">
        <v>1</v>
      </c>
      <c r="DR11" s="64">
        <v>1</v>
      </c>
      <c r="DS11" s="64">
        <v>1</v>
      </c>
      <c r="DT11" s="64">
        <v>1</v>
      </c>
      <c r="DU11" s="59"/>
      <c r="DV11" s="59"/>
      <c r="DW11" s="54">
        <f t="shared" si="5"/>
        <v>36</v>
      </c>
      <c r="DX11" s="57"/>
      <c r="DY11" s="59"/>
      <c r="DZ11" s="57"/>
      <c r="EA11" s="57"/>
      <c r="EB11" s="57"/>
      <c r="EC11" s="57"/>
      <c r="ED11" s="57"/>
      <c r="EE11" s="57"/>
      <c r="EF11" s="59"/>
      <c r="EG11" s="57"/>
      <c r="EH11" s="57"/>
      <c r="EI11" s="364">
        <v>1</v>
      </c>
      <c r="EJ11" s="364">
        <v>1</v>
      </c>
      <c r="EK11" s="364">
        <v>1</v>
      </c>
      <c r="EL11" s="364">
        <v>1</v>
      </c>
      <c r="EM11" s="364">
        <v>1</v>
      </c>
      <c r="EN11" s="364">
        <v>1</v>
      </c>
      <c r="EO11" s="364">
        <v>1</v>
      </c>
      <c r="EP11" s="364">
        <v>1</v>
      </c>
      <c r="EQ11" s="364">
        <v>1</v>
      </c>
      <c r="ER11" s="364">
        <v>1</v>
      </c>
      <c r="ES11" s="59"/>
      <c r="ET11" s="364">
        <v>1</v>
      </c>
      <c r="EU11" s="364">
        <v>1</v>
      </c>
      <c r="EV11" s="364">
        <v>1</v>
      </c>
      <c r="EW11" s="364">
        <v>1</v>
      </c>
      <c r="EX11" s="364">
        <v>1</v>
      </c>
      <c r="EY11" s="364">
        <v>1</v>
      </c>
      <c r="EZ11" s="364">
        <v>1</v>
      </c>
      <c r="FA11" s="364">
        <v>1</v>
      </c>
      <c r="FB11" s="364">
        <v>1</v>
      </c>
      <c r="FC11" s="89">
        <f t="shared" si="1"/>
        <v>55</v>
      </c>
      <c r="FD11" s="364">
        <v>1</v>
      </c>
      <c r="FE11" s="57"/>
      <c r="FF11" s="58"/>
      <c r="FG11" s="57"/>
      <c r="FH11" s="59"/>
      <c r="FI11" s="57"/>
      <c r="FJ11" s="57"/>
      <c r="FK11" s="57"/>
      <c r="FL11" s="57"/>
      <c r="FM11" s="57"/>
      <c r="FN11" s="58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4">
        <f t="shared" si="6"/>
        <v>56</v>
      </c>
      <c r="GI11" s="57"/>
      <c r="GJ11" s="57"/>
      <c r="GK11" s="58"/>
      <c r="GL11" s="57"/>
      <c r="GM11" s="59"/>
      <c r="GN11" s="57"/>
      <c r="GO11" s="57"/>
      <c r="GP11" s="57"/>
      <c r="GQ11" s="57"/>
      <c r="GR11" s="57"/>
      <c r="GS11" s="58"/>
      <c r="GT11" s="57"/>
      <c r="GU11" s="57"/>
      <c r="GV11" s="58"/>
      <c r="GW11" s="57"/>
      <c r="GX11" s="57"/>
      <c r="GY11" s="57"/>
      <c r="GZ11" s="61">
        <v>1</v>
      </c>
      <c r="HA11" s="61">
        <v>1</v>
      </c>
      <c r="HB11" s="61">
        <v>1</v>
      </c>
      <c r="HC11" s="61">
        <v>1</v>
      </c>
      <c r="HD11" s="61">
        <v>1</v>
      </c>
      <c r="HE11" s="50"/>
      <c r="HF11" s="50"/>
      <c r="HG11" s="50"/>
      <c r="HH11" s="61">
        <v>1</v>
      </c>
      <c r="HI11" s="61">
        <v>1</v>
      </c>
      <c r="HJ11" s="61">
        <v>1</v>
      </c>
      <c r="HK11" s="61">
        <v>1</v>
      </c>
      <c r="HL11" s="61">
        <v>1</v>
      </c>
      <c r="HM11" s="50"/>
      <c r="HN11" s="53">
        <f t="shared" si="7"/>
        <v>66</v>
      </c>
      <c r="HO11" s="397">
        <v>1</v>
      </c>
      <c r="HP11" s="397">
        <v>1</v>
      </c>
      <c r="HQ11" s="398">
        <v>1</v>
      </c>
      <c r="HR11" s="397">
        <v>1</v>
      </c>
      <c r="HS11" s="364">
        <v>1</v>
      </c>
      <c r="HT11" s="397">
        <v>1</v>
      </c>
      <c r="HU11" s="364">
        <v>1</v>
      </c>
      <c r="HV11" s="364">
        <v>1</v>
      </c>
      <c r="HW11" s="364">
        <v>1</v>
      </c>
      <c r="HX11" s="364">
        <v>1</v>
      </c>
      <c r="HY11" s="364">
        <v>1</v>
      </c>
      <c r="HZ11" s="364">
        <v>1</v>
      </c>
      <c r="IA11" s="364">
        <v>1</v>
      </c>
      <c r="IB11" s="59"/>
      <c r="IC11" s="59"/>
      <c r="ID11" s="59"/>
      <c r="IE11" s="59"/>
      <c r="IF11" s="59"/>
      <c r="IG11" s="59"/>
      <c r="IH11" s="58"/>
      <c r="II11" s="50"/>
      <c r="IJ11" s="50"/>
      <c r="IK11" s="50"/>
      <c r="IL11" s="50"/>
      <c r="IM11" s="50"/>
      <c r="IN11" s="50"/>
      <c r="IO11" s="50"/>
      <c r="IP11" s="59"/>
      <c r="IQ11" s="364">
        <v>1</v>
      </c>
      <c r="IR11" s="364">
        <v>1</v>
      </c>
      <c r="IS11" s="364">
        <v>1</v>
      </c>
      <c r="IT11" s="53">
        <f>SUM(HO11:IS11)+HN11</f>
        <v>82</v>
      </c>
      <c r="IU11" s="364">
        <v>1</v>
      </c>
      <c r="IV11" s="364">
        <v>1</v>
      </c>
      <c r="IW11" s="364">
        <v>1</v>
      </c>
      <c r="IX11" s="364">
        <v>1</v>
      </c>
      <c r="IY11" s="364">
        <v>1</v>
      </c>
      <c r="IZ11" s="364">
        <v>1</v>
      </c>
      <c r="JA11" s="364">
        <v>1</v>
      </c>
      <c r="JB11" s="364">
        <v>1</v>
      </c>
      <c r="JC11" s="364">
        <v>1</v>
      </c>
      <c r="JD11" s="364">
        <v>1</v>
      </c>
      <c r="JE11" s="59"/>
      <c r="JF11" s="59"/>
      <c r="JG11" s="59"/>
      <c r="JH11" s="59"/>
      <c r="JI11" s="59"/>
      <c r="JJ11" s="59"/>
      <c r="JK11" s="58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3">
        <f t="shared" si="8"/>
        <v>92</v>
      </c>
      <c r="JZ11" s="57"/>
      <c r="KA11" s="59"/>
      <c r="KB11" s="59"/>
      <c r="KC11" s="59"/>
      <c r="KD11" s="59"/>
      <c r="KE11" s="59"/>
      <c r="KF11" s="59"/>
      <c r="KG11" s="59"/>
      <c r="KH11" s="364">
        <v>1</v>
      </c>
      <c r="KI11" s="364">
        <v>1</v>
      </c>
      <c r="KJ11" s="364">
        <v>1</v>
      </c>
      <c r="KK11" s="364">
        <v>1</v>
      </c>
      <c r="KL11" s="364">
        <v>1</v>
      </c>
      <c r="KM11" s="364">
        <v>1</v>
      </c>
      <c r="KN11" s="364">
        <v>1</v>
      </c>
      <c r="KO11" s="364">
        <v>1</v>
      </c>
      <c r="KP11" s="364">
        <v>1</v>
      </c>
      <c r="KQ11" s="364">
        <v>1</v>
      </c>
      <c r="KR11" s="364">
        <v>1</v>
      </c>
      <c r="KS11" s="364">
        <v>1</v>
      </c>
      <c r="KT11" s="364">
        <v>1</v>
      </c>
      <c r="KU11" s="50"/>
      <c r="KV11" s="50"/>
      <c r="KW11" s="50"/>
      <c r="KX11" s="50"/>
      <c r="KY11" s="50"/>
      <c r="KZ11" s="50"/>
      <c r="LA11" s="50"/>
      <c r="LB11" s="50"/>
      <c r="LC11" s="50"/>
      <c r="LD11" s="50"/>
      <c r="LE11" s="53">
        <f t="shared" si="9"/>
        <v>105</v>
      </c>
      <c r="LF11" s="364">
        <v>1</v>
      </c>
      <c r="LG11" s="364">
        <v>1</v>
      </c>
      <c r="LH11" s="364">
        <v>1</v>
      </c>
      <c r="LI11" s="364">
        <v>1</v>
      </c>
      <c r="LJ11" s="364">
        <v>1</v>
      </c>
      <c r="LK11" s="364">
        <v>1</v>
      </c>
      <c r="LL11" s="364">
        <v>1</v>
      </c>
      <c r="LM11" s="364">
        <v>1</v>
      </c>
      <c r="LN11" s="364">
        <v>1</v>
      </c>
      <c r="LO11" s="364">
        <v>1</v>
      </c>
      <c r="LP11" s="364">
        <v>1</v>
      </c>
      <c r="LQ11" s="364">
        <v>1</v>
      </c>
      <c r="LR11" s="364">
        <v>1</v>
      </c>
      <c r="LS11" s="59"/>
      <c r="LT11" s="59"/>
      <c r="LU11" s="59"/>
      <c r="LV11" s="59"/>
      <c r="LW11" s="59"/>
      <c r="LX11" s="58"/>
      <c r="LY11" s="50"/>
      <c r="LZ11" s="364">
        <v>1</v>
      </c>
      <c r="MA11" s="364">
        <v>1</v>
      </c>
      <c r="MB11" s="364">
        <v>1</v>
      </c>
      <c r="MC11" s="364">
        <v>1</v>
      </c>
      <c r="MD11" s="364">
        <v>1</v>
      </c>
      <c r="ME11" s="364">
        <v>1</v>
      </c>
      <c r="MF11" s="364">
        <v>1</v>
      </c>
      <c r="MG11" s="364">
        <v>1</v>
      </c>
      <c r="MH11" s="364">
        <v>1</v>
      </c>
      <c r="MI11" s="364">
        <v>1</v>
      </c>
      <c r="MJ11" s="53">
        <f t="shared" si="10"/>
        <v>128</v>
      </c>
      <c r="MK11" s="57"/>
      <c r="ML11" s="57"/>
      <c r="MM11" s="58"/>
      <c r="MN11" s="57"/>
      <c r="MO11" s="58"/>
      <c r="MP11" s="57"/>
      <c r="MQ11" s="58"/>
      <c r="MR11" s="57"/>
      <c r="MS11" s="59"/>
      <c r="MT11" s="57"/>
      <c r="MU11" s="57"/>
      <c r="MV11" s="57"/>
      <c r="MW11" s="57"/>
      <c r="MX11" s="57"/>
      <c r="MY11" s="58"/>
      <c r="MZ11" s="57"/>
      <c r="NA11" s="57"/>
      <c r="NB11" s="57"/>
      <c r="NC11" s="57"/>
      <c r="ND11" s="58"/>
      <c r="NE11" s="50"/>
      <c r="NF11" s="50"/>
      <c r="NG11" s="50"/>
      <c r="NH11" s="50"/>
      <c r="NI11" s="50"/>
      <c r="NJ11" s="50"/>
      <c r="NK11" s="50"/>
      <c r="NL11" s="50"/>
      <c r="NM11" s="50"/>
      <c r="NN11" s="50"/>
      <c r="NO11" s="50"/>
      <c r="NP11" s="53">
        <f t="shared" si="11"/>
        <v>128</v>
      </c>
    </row>
    <row r="12" spans="1:383" x14ac:dyDescent="0.2">
      <c r="A12" s="55">
        <v>7</v>
      </c>
      <c r="B12" s="65" t="s">
        <v>31</v>
      </c>
      <c r="C12" s="57"/>
      <c r="D12" s="58"/>
      <c r="E12" s="57"/>
      <c r="F12" s="57"/>
      <c r="G12" s="57"/>
      <c r="H12" s="58"/>
      <c r="I12" s="57"/>
      <c r="J12" s="59"/>
      <c r="K12" s="57"/>
      <c r="L12" s="57"/>
      <c r="M12" s="57"/>
      <c r="N12" s="57"/>
      <c r="O12" s="57"/>
      <c r="P12" s="58"/>
      <c r="Q12" s="57"/>
      <c r="R12" s="57"/>
      <c r="S12" s="57"/>
      <c r="T12" s="57"/>
      <c r="U12" s="57"/>
      <c r="V12" s="57"/>
      <c r="W12" s="58"/>
      <c r="X12" s="50"/>
      <c r="Y12" s="50"/>
      <c r="Z12" s="50"/>
      <c r="AA12" s="50"/>
      <c r="AB12" s="60">
        <v>1</v>
      </c>
      <c r="AC12" s="60">
        <v>1</v>
      </c>
      <c r="AD12" s="60">
        <v>1</v>
      </c>
      <c r="AE12" s="60">
        <v>1</v>
      </c>
      <c r="AF12" s="60">
        <v>1</v>
      </c>
      <c r="AG12" s="60"/>
      <c r="AH12" s="54">
        <f t="shared" si="0"/>
        <v>5</v>
      </c>
      <c r="AI12" s="50"/>
      <c r="AJ12" s="51"/>
      <c r="AK12" s="50"/>
      <c r="AL12" s="50"/>
      <c r="AM12" s="50"/>
      <c r="AN12" s="51"/>
      <c r="AO12" s="57"/>
      <c r="AP12" s="59"/>
      <c r="AQ12" s="59"/>
      <c r="AR12" s="59"/>
      <c r="AS12" s="59"/>
      <c r="AT12" s="59"/>
      <c r="AU12" s="59"/>
      <c r="AV12" s="364">
        <v>1</v>
      </c>
      <c r="AW12" s="364">
        <v>1</v>
      </c>
      <c r="AX12" s="364">
        <v>1</v>
      </c>
      <c r="AY12" s="364">
        <v>1</v>
      </c>
      <c r="AZ12" s="364">
        <v>1</v>
      </c>
      <c r="BA12" s="364">
        <v>1</v>
      </c>
      <c r="BB12" s="364">
        <v>1</v>
      </c>
      <c r="BC12" s="364">
        <v>1</v>
      </c>
      <c r="BD12" s="364">
        <v>1</v>
      </c>
      <c r="BE12" s="364">
        <v>1</v>
      </c>
      <c r="BF12" s="364">
        <v>1</v>
      </c>
      <c r="BG12" s="364">
        <v>1</v>
      </c>
      <c r="BH12" s="364">
        <v>1</v>
      </c>
      <c r="BI12" s="364">
        <v>1</v>
      </c>
      <c r="BJ12" s="50"/>
      <c r="BK12" s="50"/>
      <c r="BL12" s="53">
        <f t="shared" si="3"/>
        <v>19</v>
      </c>
      <c r="BM12" s="57"/>
      <c r="BN12" s="58"/>
      <c r="BO12" s="57"/>
      <c r="BP12" s="57"/>
      <c r="BQ12" s="57"/>
      <c r="BR12" s="58"/>
      <c r="BS12" s="364">
        <v>1</v>
      </c>
      <c r="BT12" s="364">
        <v>1</v>
      </c>
      <c r="BU12" s="364">
        <v>1</v>
      </c>
      <c r="BV12" s="364">
        <v>1</v>
      </c>
      <c r="BW12" s="364">
        <v>1</v>
      </c>
      <c r="BX12" s="364">
        <v>1</v>
      </c>
      <c r="BY12" s="364">
        <v>1</v>
      </c>
      <c r="BZ12" s="364">
        <v>1</v>
      </c>
      <c r="CA12" s="364">
        <v>1</v>
      </c>
      <c r="CB12" s="364">
        <v>1</v>
      </c>
      <c r="CC12" s="364">
        <v>1</v>
      </c>
      <c r="CD12" s="364">
        <v>1</v>
      </c>
      <c r="CE12" s="364">
        <v>1</v>
      </c>
      <c r="CF12" s="364">
        <v>1</v>
      </c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4">
        <f>SUM(BM12:CQ12)+BL12</f>
        <v>33</v>
      </c>
      <c r="CS12" s="50"/>
      <c r="CT12" s="50"/>
      <c r="CU12" s="58"/>
      <c r="CV12" s="57"/>
      <c r="CW12" s="59"/>
      <c r="CX12" s="57"/>
      <c r="CY12" s="57"/>
      <c r="CZ12" s="57"/>
      <c r="DA12" s="57"/>
      <c r="DB12" s="58"/>
      <c r="DC12" s="364">
        <v>1</v>
      </c>
      <c r="DD12" s="364">
        <v>1</v>
      </c>
      <c r="DE12" s="364">
        <v>1</v>
      </c>
      <c r="DF12" s="364">
        <v>1</v>
      </c>
      <c r="DG12" s="364">
        <v>1</v>
      </c>
      <c r="DH12" s="364">
        <v>1</v>
      </c>
      <c r="DI12" s="364">
        <v>1</v>
      </c>
      <c r="DJ12" s="364">
        <v>1</v>
      </c>
      <c r="DK12" s="364">
        <v>1</v>
      </c>
      <c r="DL12" s="364">
        <v>1</v>
      </c>
      <c r="DM12" s="364">
        <v>1</v>
      </c>
      <c r="DN12" s="364">
        <v>1</v>
      </c>
      <c r="DO12" s="364">
        <v>1</v>
      </c>
      <c r="DP12" s="57"/>
      <c r="DQ12" s="57"/>
      <c r="DR12" s="57"/>
      <c r="DS12" s="57"/>
      <c r="DT12" s="58"/>
      <c r="DU12" s="50"/>
      <c r="DV12" s="50"/>
      <c r="DW12" s="54">
        <f t="shared" si="5"/>
        <v>46</v>
      </c>
      <c r="DX12" s="59"/>
      <c r="DY12" s="59"/>
      <c r="DZ12" s="59"/>
      <c r="EA12" s="59"/>
      <c r="EB12" s="59"/>
      <c r="EC12" s="59"/>
      <c r="ED12" s="59"/>
      <c r="EE12" s="59"/>
      <c r="EF12" s="64">
        <v>1</v>
      </c>
      <c r="EG12" s="64">
        <v>1</v>
      </c>
      <c r="EH12" s="64">
        <v>1</v>
      </c>
      <c r="EI12" s="64">
        <v>1</v>
      </c>
      <c r="EJ12" s="64">
        <v>1</v>
      </c>
      <c r="EK12" s="59"/>
      <c r="EL12" s="59"/>
      <c r="EM12" s="59"/>
      <c r="EN12" s="59"/>
      <c r="EO12" s="59"/>
      <c r="EP12" s="59"/>
      <c r="EQ12" s="59"/>
      <c r="ER12" s="58"/>
      <c r="ES12" s="57"/>
      <c r="ET12" s="364">
        <v>1</v>
      </c>
      <c r="EU12" s="364">
        <v>1</v>
      </c>
      <c r="EV12" s="364">
        <v>1</v>
      </c>
      <c r="EW12" s="364">
        <v>1</v>
      </c>
      <c r="EX12" s="364">
        <v>1</v>
      </c>
      <c r="EY12" s="364">
        <v>1</v>
      </c>
      <c r="EZ12" s="364">
        <v>1</v>
      </c>
      <c r="FA12" s="364">
        <v>1</v>
      </c>
      <c r="FB12" s="364">
        <v>1</v>
      </c>
      <c r="FC12" s="89">
        <f t="shared" si="1"/>
        <v>60</v>
      </c>
      <c r="FD12" s="364">
        <v>1</v>
      </c>
      <c r="FE12" s="57"/>
      <c r="FF12" s="58"/>
      <c r="FG12" s="57"/>
      <c r="FH12" s="59"/>
      <c r="FI12" s="57"/>
      <c r="FJ12" s="57"/>
      <c r="FK12" s="57"/>
      <c r="FL12" s="57"/>
      <c r="FM12" s="57"/>
      <c r="FN12" s="58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4">
        <f t="shared" si="6"/>
        <v>61</v>
      </c>
      <c r="GI12" s="57"/>
      <c r="GJ12" s="57"/>
      <c r="GK12" s="58"/>
      <c r="GL12" s="57"/>
      <c r="GM12" s="59"/>
      <c r="GN12" s="57"/>
      <c r="GO12" s="57"/>
      <c r="GP12" s="57"/>
      <c r="GQ12" s="57"/>
      <c r="GR12" s="57"/>
      <c r="GS12" s="58"/>
      <c r="GT12" s="57"/>
      <c r="GU12" s="57"/>
      <c r="GV12" s="58"/>
      <c r="GW12" s="57"/>
      <c r="GX12" s="57"/>
      <c r="GY12" s="57"/>
      <c r="GZ12" s="61">
        <v>1</v>
      </c>
      <c r="HA12" s="61">
        <v>1</v>
      </c>
      <c r="HB12" s="61">
        <v>1</v>
      </c>
      <c r="HC12" s="61">
        <v>1</v>
      </c>
      <c r="HD12" s="61">
        <v>1</v>
      </c>
      <c r="HE12" s="50"/>
      <c r="HF12" s="50"/>
      <c r="HG12" s="50"/>
      <c r="HH12" s="61">
        <v>1</v>
      </c>
      <c r="HI12" s="61">
        <v>1</v>
      </c>
      <c r="HJ12" s="61">
        <v>1</v>
      </c>
      <c r="HK12" s="61">
        <v>1</v>
      </c>
      <c r="HL12" s="61">
        <v>1</v>
      </c>
      <c r="HM12" s="50"/>
      <c r="HN12" s="53">
        <f t="shared" si="7"/>
        <v>71</v>
      </c>
      <c r="HO12" s="57"/>
      <c r="HP12" s="57"/>
      <c r="HQ12" s="58"/>
      <c r="HR12" s="57"/>
      <c r="HS12" s="59"/>
      <c r="HT12" s="57"/>
      <c r="HU12" s="364">
        <v>1</v>
      </c>
      <c r="HV12" s="364">
        <v>1</v>
      </c>
      <c r="HW12" s="364">
        <v>1</v>
      </c>
      <c r="HX12" s="364">
        <v>1</v>
      </c>
      <c r="HY12" s="364">
        <v>1</v>
      </c>
      <c r="HZ12" s="364">
        <v>1</v>
      </c>
      <c r="IA12" s="364">
        <v>1</v>
      </c>
      <c r="IB12" s="364">
        <v>1</v>
      </c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0"/>
      <c r="IP12" s="50"/>
      <c r="IQ12" s="50"/>
      <c r="IR12" s="50"/>
      <c r="IS12" s="50"/>
      <c r="IT12" s="53">
        <f t="shared" si="2"/>
        <v>79</v>
      </c>
      <c r="IU12" s="57"/>
      <c r="IV12" s="57"/>
      <c r="IW12" s="58"/>
      <c r="IX12" s="57"/>
      <c r="IY12" s="58"/>
      <c r="IZ12" s="57"/>
      <c r="JA12" s="58"/>
      <c r="JB12" s="57"/>
      <c r="JC12" s="59"/>
      <c r="JD12" s="57"/>
      <c r="JE12" s="57"/>
      <c r="JF12" s="59"/>
      <c r="JG12" s="59"/>
      <c r="JH12" s="59"/>
      <c r="JI12" s="59"/>
      <c r="JJ12" s="59"/>
      <c r="JK12" s="59"/>
      <c r="JL12" s="57"/>
      <c r="JM12" s="57"/>
      <c r="JN12" s="57"/>
      <c r="JO12" s="57"/>
      <c r="JP12" s="57"/>
      <c r="JQ12" s="57"/>
      <c r="JR12" s="57"/>
      <c r="JS12" s="57"/>
      <c r="JT12" s="57"/>
      <c r="JU12" s="57"/>
      <c r="JV12" s="57"/>
      <c r="JW12" s="57"/>
      <c r="JX12" s="57"/>
      <c r="JY12" s="53">
        <f t="shared" si="8"/>
        <v>79</v>
      </c>
      <c r="JZ12" s="57"/>
      <c r="KA12" s="57"/>
      <c r="KB12" s="57"/>
      <c r="KC12" s="57"/>
      <c r="KD12" s="57"/>
      <c r="KE12" s="57"/>
      <c r="KF12" s="57"/>
      <c r="KG12" s="57"/>
      <c r="KH12" s="57"/>
      <c r="KI12" s="364">
        <v>1</v>
      </c>
      <c r="KJ12" s="364">
        <v>1</v>
      </c>
      <c r="KK12" s="364">
        <v>1</v>
      </c>
      <c r="KL12" s="364">
        <v>1</v>
      </c>
      <c r="KM12" s="364">
        <v>1</v>
      </c>
      <c r="KN12" s="364">
        <v>1</v>
      </c>
      <c r="KO12" s="364">
        <v>1</v>
      </c>
      <c r="KP12" s="364">
        <v>1</v>
      </c>
      <c r="KQ12" s="364">
        <v>1</v>
      </c>
      <c r="KR12" s="364">
        <v>1</v>
      </c>
      <c r="KS12" s="364">
        <v>1</v>
      </c>
      <c r="KT12" s="364">
        <v>1</v>
      </c>
      <c r="KU12" s="364">
        <v>1</v>
      </c>
      <c r="KV12" s="57"/>
      <c r="KW12" s="57"/>
      <c r="KX12" s="57"/>
      <c r="KY12" s="57"/>
      <c r="KZ12" s="57"/>
      <c r="LA12" s="50"/>
      <c r="LB12" s="50"/>
      <c r="LC12" s="50"/>
      <c r="LD12" s="50"/>
      <c r="LE12" s="53">
        <f t="shared" si="9"/>
        <v>92</v>
      </c>
      <c r="LF12" s="57"/>
      <c r="LG12" s="57"/>
      <c r="LH12" s="58"/>
      <c r="LI12" s="57"/>
      <c r="LJ12" s="59"/>
      <c r="LK12" s="59"/>
      <c r="LL12" s="59"/>
      <c r="LM12" s="57"/>
      <c r="LN12" s="57"/>
      <c r="LO12" s="57"/>
      <c r="LP12" s="57"/>
      <c r="LQ12" s="59"/>
      <c r="LR12" s="59"/>
      <c r="LS12" s="59"/>
      <c r="LT12" s="59"/>
      <c r="LU12" s="59"/>
      <c r="LV12" s="59"/>
      <c r="LW12" s="59"/>
      <c r="LX12" s="50"/>
      <c r="LY12" s="50"/>
      <c r="LZ12" s="50"/>
      <c r="MA12" s="50"/>
      <c r="MB12" s="50"/>
      <c r="MC12" s="50"/>
      <c r="MD12" s="50"/>
      <c r="ME12" s="50"/>
      <c r="MF12" s="50"/>
      <c r="MG12" s="50"/>
      <c r="MH12" s="50"/>
      <c r="MI12" s="50"/>
      <c r="MJ12" s="53">
        <f t="shared" si="10"/>
        <v>92</v>
      </c>
      <c r="MK12" s="57"/>
      <c r="ML12" s="57"/>
      <c r="MM12" s="58"/>
      <c r="MN12" s="57"/>
      <c r="MO12" s="58"/>
      <c r="MP12" s="57"/>
      <c r="MQ12" s="58"/>
      <c r="MR12" s="57"/>
      <c r="MS12" s="59"/>
      <c r="MT12" s="57"/>
      <c r="MU12" s="57"/>
      <c r="MV12" s="57"/>
      <c r="MW12" s="57"/>
      <c r="MX12" s="57"/>
      <c r="MY12" s="58"/>
      <c r="MZ12" s="57"/>
      <c r="NA12" s="57"/>
      <c r="NB12" s="57"/>
      <c r="NC12" s="57"/>
      <c r="ND12" s="58"/>
      <c r="NE12" s="50"/>
      <c r="NF12" s="50"/>
      <c r="NG12" s="50"/>
      <c r="NH12" s="50"/>
      <c r="NI12" s="50"/>
      <c r="NJ12" s="50"/>
      <c r="NK12" s="50"/>
      <c r="NL12" s="50"/>
      <c r="NM12" s="50"/>
      <c r="NN12" s="50"/>
      <c r="NO12" s="50"/>
      <c r="NP12" s="53">
        <f t="shared" si="11"/>
        <v>92</v>
      </c>
    </row>
    <row r="13" spans="1:383" x14ac:dyDescent="0.2">
      <c r="A13" s="55">
        <v>8</v>
      </c>
      <c r="B13" s="65" t="s">
        <v>32</v>
      </c>
      <c r="C13" s="57"/>
      <c r="D13" s="58"/>
      <c r="E13" s="57"/>
      <c r="F13" s="57"/>
      <c r="G13" s="57"/>
      <c r="H13" s="58"/>
      <c r="I13" s="57"/>
      <c r="J13" s="59"/>
      <c r="K13" s="57"/>
      <c r="L13" s="57"/>
      <c r="M13" s="57"/>
      <c r="N13" s="57"/>
      <c r="O13" s="57"/>
      <c r="P13" s="58"/>
      <c r="Q13" s="57"/>
      <c r="R13" s="57"/>
      <c r="S13" s="57"/>
      <c r="T13" s="57"/>
      <c r="U13" s="57"/>
      <c r="V13" s="57"/>
      <c r="W13" s="58"/>
      <c r="X13" s="50"/>
      <c r="Y13" s="50"/>
      <c r="Z13" s="50"/>
      <c r="AA13" s="50"/>
      <c r="AB13" s="60">
        <v>1</v>
      </c>
      <c r="AC13" s="60">
        <v>1</v>
      </c>
      <c r="AD13" s="60">
        <v>1</v>
      </c>
      <c r="AE13" s="60">
        <v>1</v>
      </c>
      <c r="AF13" s="60">
        <v>1</v>
      </c>
      <c r="AG13" s="60"/>
      <c r="AH13" s="54">
        <f t="shared" si="0"/>
        <v>5</v>
      </c>
      <c r="AI13" s="50"/>
      <c r="AJ13" s="51"/>
      <c r="AK13" s="50"/>
      <c r="AL13" s="50"/>
      <c r="AM13" s="50"/>
      <c r="AN13" s="51"/>
      <c r="AO13" s="57"/>
      <c r="AP13" s="59"/>
      <c r="AQ13" s="59"/>
      <c r="AR13" s="59"/>
      <c r="AS13" s="59"/>
      <c r="AT13" s="59"/>
      <c r="AU13" s="59"/>
      <c r="AV13" s="364">
        <v>1</v>
      </c>
      <c r="AW13" s="364">
        <v>1</v>
      </c>
      <c r="AX13" s="364">
        <v>1</v>
      </c>
      <c r="AY13" s="364">
        <v>1</v>
      </c>
      <c r="AZ13" s="364">
        <v>1</v>
      </c>
      <c r="BA13" s="364">
        <v>1</v>
      </c>
      <c r="BB13" s="364">
        <v>1</v>
      </c>
      <c r="BC13" s="364">
        <v>1</v>
      </c>
      <c r="BD13" s="364">
        <v>1</v>
      </c>
      <c r="BE13" s="364">
        <v>1</v>
      </c>
      <c r="BF13" s="364">
        <v>1</v>
      </c>
      <c r="BG13" s="364">
        <v>1</v>
      </c>
      <c r="BH13" s="364">
        <v>1</v>
      </c>
      <c r="BI13" s="364">
        <v>1</v>
      </c>
      <c r="BJ13" s="50"/>
      <c r="BK13" s="50"/>
      <c r="BL13" s="53">
        <f t="shared" si="3"/>
        <v>19</v>
      </c>
      <c r="BM13" s="57"/>
      <c r="BN13" s="58"/>
      <c r="BO13" s="57"/>
      <c r="BP13" s="57"/>
      <c r="BQ13" s="57"/>
      <c r="BR13" s="364">
        <v>1</v>
      </c>
      <c r="BS13" s="364">
        <v>1</v>
      </c>
      <c r="BT13" s="364">
        <v>1</v>
      </c>
      <c r="BU13" s="364">
        <v>1</v>
      </c>
      <c r="BV13" s="364">
        <v>1</v>
      </c>
      <c r="BW13" s="364">
        <v>1</v>
      </c>
      <c r="BX13" s="364">
        <v>1</v>
      </c>
      <c r="BY13" s="364">
        <v>1</v>
      </c>
      <c r="BZ13" s="364">
        <v>1</v>
      </c>
      <c r="CA13" s="364">
        <v>1</v>
      </c>
      <c r="CB13" s="364">
        <v>1</v>
      </c>
      <c r="CC13" s="364">
        <v>1</v>
      </c>
      <c r="CD13" s="364">
        <v>1</v>
      </c>
      <c r="CE13" s="364">
        <v>1</v>
      </c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4">
        <f t="shared" si="4"/>
        <v>33</v>
      </c>
      <c r="CS13" s="50"/>
      <c r="CT13" s="50"/>
      <c r="CU13" s="58"/>
      <c r="CV13" s="57"/>
      <c r="CW13" s="59"/>
      <c r="CX13" s="57"/>
      <c r="CY13" s="57"/>
      <c r="CZ13" s="57"/>
      <c r="DA13" s="57"/>
      <c r="DB13" s="57"/>
      <c r="DC13" s="364">
        <v>1</v>
      </c>
      <c r="DD13" s="364">
        <v>1</v>
      </c>
      <c r="DE13" s="364">
        <v>1</v>
      </c>
      <c r="DF13" s="364">
        <v>1</v>
      </c>
      <c r="DG13" s="364">
        <v>1</v>
      </c>
      <c r="DH13" s="364">
        <v>1</v>
      </c>
      <c r="DI13" s="364">
        <v>1</v>
      </c>
      <c r="DJ13" s="364">
        <v>1</v>
      </c>
      <c r="DK13" s="364">
        <v>1</v>
      </c>
      <c r="DL13" s="364">
        <v>1</v>
      </c>
      <c r="DM13" s="364">
        <v>1</v>
      </c>
      <c r="DN13" s="364">
        <v>1</v>
      </c>
      <c r="DO13" s="364">
        <v>1</v>
      </c>
      <c r="DP13" s="57"/>
      <c r="DQ13" s="58"/>
      <c r="DR13" s="50"/>
      <c r="DS13" s="50"/>
      <c r="DT13" s="50"/>
      <c r="DU13" s="50"/>
      <c r="DV13" s="50"/>
      <c r="DW13" s="54">
        <f t="shared" si="5"/>
        <v>46</v>
      </c>
      <c r="DX13" s="59"/>
      <c r="DY13" s="59"/>
      <c r="DZ13" s="59"/>
      <c r="EA13" s="59"/>
      <c r="EB13" s="59"/>
      <c r="EC13" s="59"/>
      <c r="ED13" s="59"/>
      <c r="EE13" s="59"/>
      <c r="EF13" s="364">
        <v>1</v>
      </c>
      <c r="EG13" s="364">
        <v>1</v>
      </c>
      <c r="EH13" s="364">
        <v>1</v>
      </c>
      <c r="EI13" s="364">
        <v>1</v>
      </c>
      <c r="EJ13" s="364">
        <v>1</v>
      </c>
      <c r="EK13" s="364">
        <v>1</v>
      </c>
      <c r="EL13" s="364">
        <v>1</v>
      </c>
      <c r="EM13" s="364">
        <v>1</v>
      </c>
      <c r="EN13" s="364">
        <v>1</v>
      </c>
      <c r="EO13" s="364">
        <v>1</v>
      </c>
      <c r="EP13" s="59"/>
      <c r="EQ13" s="59"/>
      <c r="ER13" s="58"/>
      <c r="ES13" s="57"/>
      <c r="ET13" s="57"/>
      <c r="EU13" s="57"/>
      <c r="EV13" s="57"/>
      <c r="EW13" s="57"/>
      <c r="EX13" s="57"/>
      <c r="EY13" s="58"/>
      <c r="EZ13" s="50"/>
      <c r="FA13" s="50"/>
      <c r="FB13" s="50"/>
      <c r="FC13" s="89">
        <f t="shared" si="1"/>
        <v>56</v>
      </c>
      <c r="FD13" s="57"/>
      <c r="FE13" s="58"/>
      <c r="FF13" s="57"/>
      <c r="FG13" s="57"/>
      <c r="FH13" s="57"/>
      <c r="FI13" s="58"/>
      <c r="FJ13" s="57"/>
      <c r="FK13" s="57"/>
      <c r="FL13" s="57"/>
      <c r="FM13" s="57"/>
      <c r="FN13" s="58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4">
        <f t="shared" si="6"/>
        <v>56</v>
      </c>
      <c r="GI13" s="57"/>
      <c r="GJ13" s="58"/>
      <c r="GK13" s="57"/>
      <c r="GL13" s="57"/>
      <c r="GM13" s="57"/>
      <c r="GN13" s="58"/>
      <c r="GO13" s="57"/>
      <c r="GP13" s="59"/>
      <c r="GQ13" s="57"/>
      <c r="GR13" s="57"/>
      <c r="GS13" s="57"/>
      <c r="GT13" s="57"/>
      <c r="GU13" s="57"/>
      <c r="GV13" s="57"/>
      <c r="GW13" s="57"/>
      <c r="GX13" s="57"/>
      <c r="GY13" s="57"/>
      <c r="GZ13" s="61">
        <v>1</v>
      </c>
      <c r="HA13" s="61">
        <v>1</v>
      </c>
      <c r="HB13" s="61">
        <v>1</v>
      </c>
      <c r="HC13" s="61">
        <v>1</v>
      </c>
      <c r="HD13" s="61">
        <v>1</v>
      </c>
      <c r="HE13" s="50"/>
      <c r="HF13" s="50"/>
      <c r="HG13" s="50"/>
      <c r="HH13" s="57"/>
      <c r="HI13" s="57"/>
      <c r="HJ13" s="58"/>
      <c r="HK13" s="57"/>
      <c r="HL13" s="57"/>
      <c r="HM13" s="50"/>
      <c r="HN13" s="53">
        <f t="shared" si="7"/>
        <v>61</v>
      </c>
      <c r="HO13" s="57"/>
      <c r="HP13" s="58"/>
      <c r="HQ13" s="57"/>
      <c r="HR13" s="57"/>
      <c r="HS13" s="57"/>
      <c r="HT13" s="58"/>
      <c r="HU13" s="57"/>
      <c r="HV13" s="57"/>
      <c r="HW13" s="364">
        <v>1</v>
      </c>
      <c r="HX13" s="364">
        <v>1</v>
      </c>
      <c r="HY13" s="364">
        <v>1</v>
      </c>
      <c r="HZ13" s="364">
        <v>1</v>
      </c>
      <c r="IA13" s="364">
        <v>1</v>
      </c>
      <c r="IB13" s="364">
        <v>1</v>
      </c>
      <c r="IC13" s="364">
        <v>1</v>
      </c>
      <c r="ID13" s="364">
        <v>1</v>
      </c>
      <c r="IE13" s="364">
        <v>1</v>
      </c>
      <c r="IF13" s="364">
        <v>1</v>
      </c>
      <c r="IG13" s="364">
        <v>1</v>
      </c>
      <c r="IH13" s="364">
        <v>1</v>
      </c>
      <c r="II13" s="364">
        <v>1</v>
      </c>
      <c r="IJ13" s="59"/>
      <c r="IK13" s="59"/>
      <c r="IL13" s="59"/>
      <c r="IM13" s="59"/>
      <c r="IN13" s="59"/>
      <c r="IO13" s="59"/>
      <c r="IP13" s="364">
        <v>1</v>
      </c>
      <c r="IQ13" s="364">
        <v>1</v>
      </c>
      <c r="IR13" s="364">
        <v>1</v>
      </c>
      <c r="IS13" s="364">
        <v>1</v>
      </c>
      <c r="IT13" s="53">
        <f t="shared" si="2"/>
        <v>78</v>
      </c>
      <c r="IU13" s="57"/>
      <c r="IV13" s="57"/>
      <c r="IW13" s="57"/>
      <c r="IX13" s="57"/>
      <c r="IY13" s="57"/>
      <c r="IZ13" s="57"/>
      <c r="JA13" s="58"/>
      <c r="JB13" s="57"/>
      <c r="JC13" s="59"/>
      <c r="JD13" s="57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0"/>
      <c r="JS13" s="50"/>
      <c r="JT13" s="50"/>
      <c r="JU13" s="50"/>
      <c r="JV13" s="50"/>
      <c r="JW13" s="50"/>
      <c r="JX13" s="50"/>
      <c r="JY13" s="53">
        <f t="shared" si="8"/>
        <v>78</v>
      </c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8"/>
      <c r="KO13" s="57"/>
      <c r="KP13" s="57"/>
      <c r="KQ13" s="57"/>
      <c r="KR13" s="57"/>
      <c r="KS13" s="58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3">
        <f t="shared" si="9"/>
        <v>78</v>
      </c>
      <c r="LF13" s="57"/>
      <c r="LG13" s="57"/>
      <c r="LH13" s="58"/>
      <c r="LI13" s="57"/>
      <c r="LJ13" s="57"/>
      <c r="LK13" s="59"/>
      <c r="LL13" s="59"/>
      <c r="LM13" s="57"/>
      <c r="LN13" s="57"/>
      <c r="LO13" s="57"/>
      <c r="LP13" s="57"/>
      <c r="LQ13" s="59"/>
      <c r="LR13" s="59"/>
      <c r="LS13" s="59"/>
      <c r="LT13" s="59"/>
      <c r="LU13" s="59"/>
      <c r="LV13" s="59"/>
      <c r="LW13" s="59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3">
        <f t="shared" si="10"/>
        <v>78</v>
      </c>
      <c r="MK13" s="57"/>
      <c r="ML13" s="58"/>
      <c r="MM13" s="57"/>
      <c r="MN13" s="57"/>
      <c r="MO13" s="57"/>
      <c r="MP13" s="57"/>
      <c r="MQ13" s="58"/>
      <c r="MR13" s="57"/>
      <c r="MS13" s="59"/>
      <c r="MT13" s="57"/>
      <c r="MU13" s="57"/>
      <c r="MV13" s="57"/>
      <c r="MW13" s="57"/>
      <c r="MX13" s="57"/>
      <c r="MY13" s="58"/>
      <c r="MZ13" s="57"/>
      <c r="NA13" s="57"/>
      <c r="NB13" s="57"/>
      <c r="NC13" s="57"/>
      <c r="ND13" s="58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3">
        <f t="shared" si="11"/>
        <v>78</v>
      </c>
    </row>
    <row r="14" spans="1:383" x14ac:dyDescent="0.2">
      <c r="A14" s="55">
        <v>9</v>
      </c>
      <c r="B14" s="65" t="s">
        <v>33</v>
      </c>
      <c r="C14" s="57"/>
      <c r="D14" s="58"/>
      <c r="E14" s="57"/>
      <c r="F14" s="57"/>
      <c r="G14" s="57"/>
      <c r="H14" s="58"/>
      <c r="I14" s="57"/>
      <c r="J14" s="59"/>
      <c r="K14" s="57"/>
      <c r="L14" s="57"/>
      <c r="M14" s="57"/>
      <c r="N14" s="57"/>
      <c r="O14" s="57"/>
      <c r="P14" s="58"/>
      <c r="Q14" s="57"/>
      <c r="R14" s="57"/>
      <c r="S14" s="57"/>
      <c r="T14" s="57"/>
      <c r="U14" s="57"/>
      <c r="V14" s="57"/>
      <c r="W14" s="58"/>
      <c r="X14" s="50"/>
      <c r="Y14" s="50"/>
      <c r="Z14" s="50"/>
      <c r="AA14" s="50"/>
      <c r="AB14" s="60">
        <v>1</v>
      </c>
      <c r="AC14" s="60">
        <v>1</v>
      </c>
      <c r="AD14" s="60">
        <v>1</v>
      </c>
      <c r="AE14" s="60">
        <v>1</v>
      </c>
      <c r="AF14" s="60">
        <v>1</v>
      </c>
      <c r="AG14" s="60">
        <v>1</v>
      </c>
      <c r="AH14" s="54">
        <f t="shared" si="0"/>
        <v>6</v>
      </c>
      <c r="AI14" s="50"/>
      <c r="AJ14" s="51"/>
      <c r="AK14" s="50"/>
      <c r="AL14" s="50"/>
      <c r="AM14" s="50"/>
      <c r="AN14" s="51"/>
      <c r="AO14" s="57"/>
      <c r="AP14" s="59"/>
      <c r="AQ14" s="57"/>
      <c r="AR14" s="57"/>
      <c r="AS14" s="57"/>
      <c r="AT14" s="57"/>
      <c r="AU14" s="364">
        <v>1</v>
      </c>
      <c r="AV14" s="364">
        <v>1</v>
      </c>
      <c r="AW14" s="364">
        <v>1</v>
      </c>
      <c r="AX14" s="364">
        <v>1</v>
      </c>
      <c r="AY14" s="364">
        <v>1</v>
      </c>
      <c r="AZ14" s="364">
        <v>1</v>
      </c>
      <c r="BA14" s="364">
        <v>1</v>
      </c>
      <c r="BB14" s="364">
        <v>1</v>
      </c>
      <c r="BC14" s="364">
        <v>1</v>
      </c>
      <c r="BD14" s="364">
        <v>1</v>
      </c>
      <c r="BE14" s="364">
        <v>1</v>
      </c>
      <c r="BF14" s="364">
        <v>1</v>
      </c>
      <c r="BG14" s="364">
        <v>1</v>
      </c>
      <c r="BH14" s="364">
        <v>1</v>
      </c>
      <c r="BI14" s="57"/>
      <c r="BJ14" s="50"/>
      <c r="BK14" s="64">
        <v>1</v>
      </c>
      <c r="BL14" s="53">
        <f t="shared" si="3"/>
        <v>21</v>
      </c>
      <c r="BM14" s="64">
        <v>1</v>
      </c>
      <c r="BN14" s="64">
        <v>1</v>
      </c>
      <c r="BO14" s="64">
        <v>1</v>
      </c>
      <c r="BP14" s="64">
        <v>1</v>
      </c>
      <c r="BQ14" s="57"/>
      <c r="BR14" s="58"/>
      <c r="BS14" s="57"/>
      <c r="BT14" s="59"/>
      <c r="BU14" s="57"/>
      <c r="BV14" s="57"/>
      <c r="BW14" s="57"/>
      <c r="BX14" s="66"/>
      <c r="BY14" s="67"/>
      <c r="BZ14" s="66"/>
      <c r="CA14" s="66"/>
      <c r="CB14" s="66"/>
      <c r="CC14" s="66"/>
      <c r="CD14" s="66"/>
      <c r="CE14" s="66"/>
      <c r="CF14" s="66"/>
      <c r="CG14" s="66"/>
      <c r="CH14" s="66"/>
      <c r="CI14" s="58"/>
      <c r="CJ14" s="58"/>
      <c r="CK14" s="58"/>
      <c r="CL14" s="58"/>
      <c r="CM14" s="58"/>
      <c r="CN14" s="50"/>
      <c r="CO14" s="50"/>
      <c r="CP14" s="50"/>
      <c r="CQ14" s="50"/>
      <c r="CR14" s="54">
        <f t="shared" si="4"/>
        <v>25</v>
      </c>
      <c r="CS14" s="57"/>
      <c r="CT14" s="57"/>
      <c r="CU14" s="58"/>
      <c r="CV14" s="57"/>
      <c r="CW14" s="59"/>
      <c r="CX14" s="57"/>
      <c r="CY14" s="57"/>
      <c r="CZ14" s="57"/>
      <c r="DA14" s="57"/>
      <c r="DB14" s="59"/>
      <c r="DC14" s="364">
        <v>1</v>
      </c>
      <c r="DD14" s="364">
        <v>1</v>
      </c>
      <c r="DE14" s="364">
        <v>1</v>
      </c>
      <c r="DF14" s="364">
        <v>1</v>
      </c>
      <c r="DG14" s="364">
        <v>1</v>
      </c>
      <c r="DH14" s="364">
        <v>1</v>
      </c>
      <c r="DI14" s="364">
        <v>1</v>
      </c>
      <c r="DJ14" s="364">
        <v>1</v>
      </c>
      <c r="DK14" s="364">
        <v>1</v>
      </c>
      <c r="DL14" s="364">
        <v>1</v>
      </c>
      <c r="DM14" s="364">
        <v>1</v>
      </c>
      <c r="DN14" s="364">
        <v>1</v>
      </c>
      <c r="DO14" s="364">
        <v>1</v>
      </c>
      <c r="DP14" s="57"/>
      <c r="DQ14" s="58"/>
      <c r="DR14" s="50"/>
      <c r="DS14" s="50"/>
      <c r="DT14" s="50"/>
      <c r="DU14" s="50"/>
      <c r="DV14" s="50"/>
      <c r="DW14" s="54">
        <f t="shared" si="5"/>
        <v>38</v>
      </c>
      <c r="DX14" s="57"/>
      <c r="DY14" s="59"/>
      <c r="DZ14" s="57"/>
      <c r="EA14" s="57"/>
      <c r="EB14" s="57"/>
      <c r="EC14" s="57"/>
      <c r="ED14" s="57"/>
      <c r="EE14" s="57"/>
      <c r="EF14" s="59"/>
      <c r="EG14" s="57"/>
      <c r="EH14" s="57"/>
      <c r="EI14" s="364">
        <v>1</v>
      </c>
      <c r="EJ14" s="364">
        <v>1</v>
      </c>
      <c r="EK14" s="364">
        <v>1</v>
      </c>
      <c r="EL14" s="364">
        <v>1</v>
      </c>
      <c r="EM14" s="364">
        <v>1</v>
      </c>
      <c r="EN14" s="364">
        <v>1</v>
      </c>
      <c r="EO14" s="364">
        <v>1</v>
      </c>
      <c r="EP14" s="364">
        <v>1</v>
      </c>
      <c r="EQ14" s="364">
        <v>1</v>
      </c>
      <c r="ER14" s="364">
        <v>1</v>
      </c>
      <c r="ES14" s="57"/>
      <c r="ET14" s="57"/>
      <c r="EU14" s="57"/>
      <c r="EV14" s="57"/>
      <c r="EW14" s="57"/>
      <c r="EX14" s="59"/>
      <c r="EY14" s="59"/>
      <c r="EZ14" s="59"/>
      <c r="FA14" s="59"/>
      <c r="FB14" s="59"/>
      <c r="FC14" s="89">
        <f t="shared" si="1"/>
        <v>48</v>
      </c>
      <c r="FD14" s="59"/>
      <c r="FE14" s="59"/>
      <c r="FF14" s="59"/>
      <c r="FG14" s="59"/>
      <c r="FH14" s="59"/>
      <c r="FI14" s="59"/>
      <c r="FJ14" s="57"/>
      <c r="FK14" s="57"/>
      <c r="FL14" s="57"/>
      <c r="FM14" s="57"/>
      <c r="FN14" s="58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4">
        <f t="shared" si="6"/>
        <v>48</v>
      </c>
      <c r="GI14" s="57"/>
      <c r="GJ14" s="58"/>
      <c r="GK14" s="57"/>
      <c r="GL14" s="57"/>
      <c r="GM14" s="57"/>
      <c r="GN14" s="58"/>
      <c r="GO14" s="57"/>
      <c r="GP14" s="59"/>
      <c r="GQ14" s="57"/>
      <c r="GR14" s="57"/>
      <c r="GS14" s="57"/>
      <c r="GT14" s="57"/>
      <c r="GU14" s="57"/>
      <c r="GV14" s="57"/>
      <c r="GW14" s="57"/>
      <c r="GX14" s="57"/>
      <c r="GY14" s="57"/>
      <c r="GZ14" s="61">
        <v>1</v>
      </c>
      <c r="HA14" s="61">
        <v>1</v>
      </c>
      <c r="HB14" s="61">
        <v>1</v>
      </c>
      <c r="HC14" s="61">
        <v>1</v>
      </c>
      <c r="HD14" s="61">
        <v>1</v>
      </c>
      <c r="HE14" s="50"/>
      <c r="HF14" s="50"/>
      <c r="HG14" s="50"/>
      <c r="HH14" s="57"/>
      <c r="HI14" s="57"/>
      <c r="HJ14" s="57"/>
      <c r="HK14" s="57"/>
      <c r="HL14" s="57"/>
      <c r="HM14" s="50"/>
      <c r="HN14" s="53">
        <f t="shared" si="7"/>
        <v>53</v>
      </c>
      <c r="HO14" s="57"/>
      <c r="HP14" s="57"/>
      <c r="HQ14" s="57"/>
      <c r="HR14" s="57"/>
      <c r="HS14" s="57"/>
      <c r="HT14" s="58"/>
      <c r="HU14" s="57"/>
      <c r="HV14" s="364">
        <v>1</v>
      </c>
      <c r="HW14" s="364">
        <v>1</v>
      </c>
      <c r="HX14" s="364">
        <v>1</v>
      </c>
      <c r="HY14" s="364">
        <v>1</v>
      </c>
      <c r="HZ14" s="364">
        <v>1</v>
      </c>
      <c r="IA14" s="364">
        <v>1</v>
      </c>
      <c r="IB14" s="364">
        <v>1</v>
      </c>
      <c r="IC14" s="364">
        <v>1</v>
      </c>
      <c r="ID14" s="364">
        <v>1</v>
      </c>
      <c r="IE14" s="364">
        <v>1</v>
      </c>
      <c r="IF14" s="364">
        <v>1</v>
      </c>
      <c r="IG14" s="364">
        <v>1</v>
      </c>
      <c r="IH14" s="364">
        <v>1</v>
      </c>
      <c r="II14" s="50"/>
      <c r="IJ14" s="50"/>
      <c r="IK14" s="50"/>
      <c r="IL14" s="50"/>
      <c r="IM14" s="50"/>
      <c r="IN14" s="50"/>
      <c r="IO14" s="50"/>
      <c r="IP14" s="364">
        <v>1</v>
      </c>
      <c r="IQ14" s="364">
        <v>1</v>
      </c>
      <c r="IR14" s="364">
        <v>1</v>
      </c>
      <c r="IS14" s="364">
        <v>1</v>
      </c>
      <c r="IT14" s="53">
        <f t="shared" si="2"/>
        <v>70</v>
      </c>
      <c r="IU14" s="364">
        <v>1</v>
      </c>
      <c r="IV14" s="364">
        <v>1</v>
      </c>
      <c r="IW14" s="364">
        <v>1</v>
      </c>
      <c r="IX14" s="364">
        <v>1</v>
      </c>
      <c r="IY14" s="57"/>
      <c r="IZ14" s="57"/>
      <c r="JA14" s="58"/>
      <c r="JB14" s="57"/>
      <c r="JC14" s="59"/>
      <c r="JD14" s="57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0"/>
      <c r="JS14" s="50"/>
      <c r="JT14" s="50"/>
      <c r="JU14" s="50"/>
      <c r="JV14" s="50"/>
      <c r="JW14" s="50"/>
      <c r="JX14" s="50"/>
      <c r="JY14" s="53">
        <f t="shared" si="8"/>
        <v>74</v>
      </c>
      <c r="JZ14" s="57"/>
      <c r="KA14" s="58"/>
      <c r="KB14" s="57"/>
      <c r="KC14" s="57"/>
      <c r="KD14" s="57"/>
      <c r="KE14" s="57"/>
      <c r="KF14" s="58"/>
      <c r="KG14" s="57"/>
      <c r="KH14" s="58"/>
      <c r="KI14" s="57"/>
      <c r="KJ14" s="58"/>
      <c r="KK14" s="57"/>
      <c r="KL14" s="59"/>
      <c r="KM14" s="57"/>
      <c r="KN14" s="57"/>
      <c r="KO14" s="57"/>
      <c r="KP14" s="57"/>
      <c r="KQ14" s="57"/>
      <c r="KR14" s="57"/>
      <c r="KS14" s="57"/>
      <c r="KT14" s="58"/>
      <c r="KU14" s="50"/>
      <c r="KV14" s="50"/>
      <c r="KW14" s="50"/>
      <c r="KX14" s="50"/>
      <c r="KY14" s="50"/>
      <c r="KZ14" s="50"/>
      <c r="LA14" s="50"/>
      <c r="LB14" s="50"/>
      <c r="LC14" s="364">
        <v>1</v>
      </c>
      <c r="LD14" s="364">
        <v>1</v>
      </c>
      <c r="LE14" s="53">
        <f t="shared" si="9"/>
        <v>76</v>
      </c>
      <c r="LF14" s="364">
        <v>1</v>
      </c>
      <c r="LG14" s="364">
        <v>1</v>
      </c>
      <c r="LH14" s="364">
        <v>1</v>
      </c>
      <c r="LI14" s="364">
        <v>1</v>
      </c>
      <c r="LJ14" s="364">
        <v>1</v>
      </c>
      <c r="LK14" s="364">
        <v>1</v>
      </c>
      <c r="LL14" s="364">
        <v>1</v>
      </c>
      <c r="LM14" s="364">
        <v>1</v>
      </c>
      <c r="LN14" s="364">
        <v>1</v>
      </c>
      <c r="LO14" s="364">
        <v>1</v>
      </c>
      <c r="LP14" s="364">
        <v>1</v>
      </c>
      <c r="LQ14" s="57"/>
      <c r="LR14" s="58"/>
      <c r="LS14" s="57"/>
      <c r="LT14" s="57"/>
      <c r="LU14" s="57"/>
      <c r="LV14" s="57"/>
      <c r="LW14" s="57"/>
      <c r="LX14" s="57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3">
        <f t="shared" si="10"/>
        <v>87</v>
      </c>
      <c r="MK14" s="57"/>
      <c r="ML14" s="58"/>
      <c r="MM14" s="57"/>
      <c r="MN14" s="57"/>
      <c r="MO14" s="57"/>
      <c r="MP14" s="57"/>
      <c r="MQ14" s="58"/>
      <c r="MR14" s="57"/>
      <c r="MS14" s="59"/>
      <c r="MT14" s="57"/>
      <c r="MU14" s="57"/>
      <c r="MV14" s="57"/>
      <c r="MW14" s="57"/>
      <c r="MX14" s="57"/>
      <c r="MY14" s="58"/>
      <c r="MZ14" s="57"/>
      <c r="NA14" s="57"/>
      <c r="NB14" s="57"/>
      <c r="NC14" s="57"/>
      <c r="ND14" s="58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3">
        <f t="shared" si="11"/>
        <v>87</v>
      </c>
    </row>
    <row r="15" spans="1:383" s="384" customFormat="1" x14ac:dyDescent="0.2">
      <c r="A15" s="374">
        <v>10</v>
      </c>
      <c r="B15" s="375" t="s">
        <v>34</v>
      </c>
      <c r="C15" s="376"/>
      <c r="D15" s="377"/>
      <c r="E15" s="376"/>
      <c r="F15" s="376"/>
      <c r="G15" s="376"/>
      <c r="H15" s="377"/>
      <c r="I15" s="376"/>
      <c r="J15" s="378"/>
      <c r="K15" s="376"/>
      <c r="L15" s="376"/>
      <c r="M15" s="376"/>
      <c r="N15" s="376"/>
      <c r="O15" s="376"/>
      <c r="P15" s="377"/>
      <c r="Q15" s="376"/>
      <c r="R15" s="376"/>
      <c r="S15" s="376"/>
      <c r="T15" s="376"/>
      <c r="U15" s="376"/>
      <c r="V15" s="376"/>
      <c r="W15" s="377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80">
        <f t="shared" si="0"/>
        <v>0</v>
      </c>
      <c r="AI15" s="385">
        <v>1</v>
      </c>
      <c r="AJ15" s="385">
        <v>1</v>
      </c>
      <c r="AK15" s="385">
        <v>1</v>
      </c>
      <c r="AL15" s="385">
        <v>1</v>
      </c>
      <c r="AM15" s="385">
        <v>1</v>
      </c>
      <c r="AN15" s="381"/>
      <c r="AO15" s="376"/>
      <c r="AP15" s="378"/>
      <c r="AQ15" s="376"/>
      <c r="AR15" s="376"/>
      <c r="AS15" s="376"/>
      <c r="AT15" s="376"/>
      <c r="AU15" s="378"/>
      <c r="AV15" s="378"/>
      <c r="AW15" s="378"/>
      <c r="AX15" s="378"/>
      <c r="AY15" s="378"/>
      <c r="AZ15" s="378"/>
      <c r="BA15" s="378"/>
      <c r="BB15" s="378"/>
      <c r="BC15" s="378"/>
      <c r="BD15" s="378"/>
      <c r="BE15" s="378"/>
      <c r="BF15" s="378"/>
      <c r="BG15" s="378"/>
      <c r="BH15" s="378"/>
      <c r="BI15" s="378"/>
      <c r="BJ15" s="379"/>
      <c r="BK15" s="379"/>
      <c r="BL15" s="382">
        <f t="shared" si="3"/>
        <v>5</v>
      </c>
      <c r="BM15" s="376"/>
      <c r="BN15" s="377"/>
      <c r="BO15" s="376"/>
      <c r="BP15" s="376"/>
      <c r="BQ15" s="376"/>
      <c r="BR15" s="378"/>
      <c r="BS15" s="378"/>
      <c r="BT15" s="378"/>
      <c r="BU15" s="378"/>
      <c r="BV15" s="378"/>
      <c r="BW15" s="378"/>
      <c r="BX15" s="378"/>
      <c r="BY15" s="378"/>
      <c r="BZ15" s="378"/>
      <c r="CA15" s="378"/>
      <c r="CB15" s="378"/>
      <c r="CC15" s="378"/>
      <c r="CD15" s="378"/>
      <c r="CE15" s="376"/>
      <c r="CF15" s="376"/>
      <c r="CG15" s="377"/>
      <c r="CH15" s="383"/>
      <c r="CI15" s="383"/>
      <c r="CJ15" s="383"/>
      <c r="CK15" s="383"/>
      <c r="CL15" s="379"/>
      <c r="CM15" s="379"/>
      <c r="CN15" s="379"/>
      <c r="CO15" s="379"/>
      <c r="CP15" s="377"/>
      <c r="CQ15" s="377"/>
      <c r="CR15" s="380">
        <f t="shared" si="4"/>
        <v>5</v>
      </c>
      <c r="CS15" s="377"/>
      <c r="CT15" s="377"/>
      <c r="CU15" s="377"/>
      <c r="CV15" s="376"/>
      <c r="CW15" s="378"/>
      <c r="CX15" s="376"/>
      <c r="CY15" s="376"/>
      <c r="CZ15" s="376"/>
      <c r="DA15" s="376"/>
      <c r="DB15" s="378"/>
      <c r="DC15" s="378"/>
      <c r="DD15" s="378"/>
      <c r="DE15" s="378"/>
      <c r="DF15" s="378"/>
      <c r="DG15" s="378"/>
      <c r="DH15" s="378"/>
      <c r="DI15" s="378"/>
      <c r="DJ15" s="378"/>
      <c r="DK15" s="378"/>
      <c r="DL15" s="378"/>
      <c r="DM15" s="378"/>
      <c r="DN15" s="378"/>
      <c r="DO15" s="376"/>
      <c r="DP15" s="376"/>
      <c r="DQ15" s="377"/>
      <c r="DR15" s="379"/>
      <c r="DS15" s="379"/>
      <c r="DT15" s="379"/>
      <c r="DU15" s="379"/>
      <c r="DV15" s="379"/>
      <c r="DW15" s="380">
        <f t="shared" si="5"/>
        <v>5</v>
      </c>
      <c r="DX15" s="376"/>
      <c r="DY15" s="377"/>
      <c r="DZ15" s="376"/>
      <c r="EA15" s="376"/>
      <c r="EB15" s="376"/>
      <c r="EC15" s="377"/>
      <c r="ED15" s="376"/>
      <c r="EE15" s="376"/>
      <c r="EF15" s="64">
        <v>1</v>
      </c>
      <c r="EG15" s="64">
        <v>1</v>
      </c>
      <c r="EH15" s="64">
        <v>1</v>
      </c>
      <c r="EI15" s="64">
        <v>1</v>
      </c>
      <c r="EJ15" s="377"/>
      <c r="EK15" s="376"/>
      <c r="EL15" s="378"/>
      <c r="EM15" s="376"/>
      <c r="EN15" s="376"/>
      <c r="EO15" s="376"/>
      <c r="EP15" s="376"/>
      <c r="EQ15" s="376"/>
      <c r="ER15" s="377"/>
      <c r="ES15" s="376"/>
      <c r="ET15" s="376"/>
      <c r="EU15" s="376"/>
      <c r="EV15" s="376"/>
      <c r="EW15" s="376"/>
      <c r="EX15" s="376"/>
      <c r="EY15" s="377"/>
      <c r="EZ15" s="379"/>
      <c r="FA15" s="379"/>
      <c r="FB15" s="379"/>
      <c r="FC15" s="89">
        <f t="shared" si="1"/>
        <v>9</v>
      </c>
      <c r="FD15" s="376"/>
      <c r="FE15" s="377"/>
      <c r="FF15" s="376"/>
      <c r="FG15" s="376"/>
      <c r="FH15" s="376"/>
      <c r="FI15" s="377"/>
      <c r="FJ15" s="376"/>
      <c r="FK15" s="378"/>
      <c r="FL15" s="376"/>
      <c r="FM15" s="376"/>
      <c r="FN15" s="376"/>
      <c r="FO15" s="376"/>
      <c r="FP15" s="376"/>
      <c r="FQ15" s="376"/>
      <c r="FR15" s="376"/>
      <c r="FS15" s="376"/>
      <c r="FT15" s="376"/>
      <c r="FU15" s="377"/>
      <c r="FV15" s="379"/>
      <c r="FW15" s="379"/>
      <c r="FX15" s="379"/>
      <c r="FY15" s="379"/>
      <c r="FZ15" s="379"/>
      <c r="GA15" s="379"/>
      <c r="GB15" s="379"/>
      <c r="GC15" s="379"/>
      <c r="GD15" s="379"/>
      <c r="GE15" s="379"/>
      <c r="GF15" s="379"/>
      <c r="GG15" s="379"/>
      <c r="GH15" s="380">
        <f t="shared" si="6"/>
        <v>9</v>
      </c>
      <c r="GI15" s="376"/>
      <c r="GJ15" s="377"/>
      <c r="GK15" s="376"/>
      <c r="GL15" s="376"/>
      <c r="GM15" s="376"/>
      <c r="GN15" s="377"/>
      <c r="GO15" s="376"/>
      <c r="GP15" s="378"/>
      <c r="GQ15" s="376"/>
      <c r="GR15" s="376"/>
      <c r="GS15" s="376"/>
      <c r="GT15" s="377"/>
      <c r="GU15" s="376"/>
      <c r="GV15" s="378"/>
      <c r="GW15" s="376"/>
      <c r="GX15" s="376"/>
      <c r="GY15" s="376"/>
      <c r="GZ15" s="376"/>
      <c r="HA15" s="376"/>
      <c r="HB15" s="377"/>
      <c r="HC15" s="376"/>
      <c r="HD15" s="376"/>
      <c r="HE15" s="379"/>
      <c r="HF15" s="379"/>
      <c r="HG15" s="379"/>
      <c r="HH15" s="376"/>
      <c r="HI15" s="376"/>
      <c r="HJ15" s="376"/>
      <c r="HK15" s="376"/>
      <c r="HL15" s="376"/>
      <c r="HM15" s="379"/>
      <c r="HN15" s="382">
        <f t="shared" si="7"/>
        <v>9</v>
      </c>
      <c r="HO15" s="376"/>
      <c r="HP15" s="376"/>
      <c r="HQ15" s="376"/>
      <c r="HR15" s="376"/>
      <c r="HS15" s="376"/>
      <c r="HT15" s="377"/>
      <c r="HU15" s="378"/>
      <c r="HV15" s="378"/>
      <c r="HW15" s="378"/>
      <c r="HX15" s="378"/>
      <c r="HY15" s="378"/>
      <c r="HZ15" s="378"/>
      <c r="IA15" s="378"/>
      <c r="IB15" s="378"/>
      <c r="IC15" s="378"/>
      <c r="ID15" s="378"/>
      <c r="IE15" s="378"/>
      <c r="IF15" s="378"/>
      <c r="IG15" s="378"/>
      <c r="IH15" s="377"/>
      <c r="II15" s="376"/>
      <c r="IJ15" s="376"/>
      <c r="IK15" s="379"/>
      <c r="IL15" s="379"/>
      <c r="IM15" s="379"/>
      <c r="IN15" s="379"/>
      <c r="IO15" s="379"/>
      <c r="IP15" s="379"/>
      <c r="IQ15" s="379"/>
      <c r="IR15" s="379"/>
      <c r="IS15" s="379"/>
      <c r="IT15" s="382">
        <f t="shared" si="2"/>
        <v>9</v>
      </c>
      <c r="IU15" s="376"/>
      <c r="IV15" s="377"/>
      <c r="IW15" s="376"/>
      <c r="IX15" s="378"/>
      <c r="IY15" s="378"/>
      <c r="IZ15" s="378"/>
      <c r="JA15" s="378"/>
      <c r="JB15" s="378"/>
      <c r="JC15" s="378"/>
      <c r="JD15" s="378"/>
      <c r="JE15" s="378"/>
      <c r="JF15" s="378"/>
      <c r="JG15" s="378"/>
      <c r="JH15" s="378"/>
      <c r="JI15" s="378"/>
      <c r="JJ15" s="378"/>
      <c r="JK15" s="376"/>
      <c r="JL15" s="376"/>
      <c r="JM15" s="376"/>
      <c r="JN15" s="376"/>
      <c r="JO15" s="376"/>
      <c r="JP15" s="377"/>
      <c r="JQ15" s="376"/>
      <c r="JR15" s="376"/>
      <c r="JS15" s="379"/>
      <c r="JT15" s="379"/>
      <c r="JU15" s="379"/>
      <c r="JV15" s="379"/>
      <c r="JW15" s="379"/>
      <c r="JX15" s="379"/>
      <c r="JY15" s="382">
        <f t="shared" si="8"/>
        <v>9</v>
      </c>
      <c r="JZ15" s="376"/>
      <c r="KA15" s="378"/>
      <c r="KB15" s="378"/>
      <c r="KC15" s="378"/>
      <c r="KD15" s="378"/>
      <c r="KE15" s="378"/>
      <c r="KF15" s="378"/>
      <c r="KG15" s="378"/>
      <c r="KH15" s="378"/>
      <c r="KI15" s="378"/>
      <c r="KJ15" s="378"/>
      <c r="KK15" s="378"/>
      <c r="KL15" s="378"/>
      <c r="KM15" s="378"/>
      <c r="KN15" s="377"/>
      <c r="KO15" s="376"/>
      <c r="KP15" s="376"/>
      <c r="KQ15" s="376"/>
      <c r="KR15" s="376"/>
      <c r="KS15" s="376"/>
      <c r="KT15" s="376"/>
      <c r="KU15" s="377"/>
      <c r="KV15" s="376"/>
      <c r="KW15" s="376"/>
      <c r="KX15" s="379"/>
      <c r="KY15" s="379"/>
      <c r="KZ15" s="379"/>
      <c r="LA15" s="379"/>
      <c r="LB15" s="379"/>
      <c r="LC15" s="379"/>
      <c r="LD15" s="379"/>
      <c r="LE15" s="382">
        <f t="shared" si="9"/>
        <v>9</v>
      </c>
      <c r="LF15" s="376"/>
      <c r="LG15" s="377"/>
      <c r="LH15" s="376"/>
      <c r="LI15" s="376"/>
      <c r="LJ15" s="376"/>
      <c r="LK15" s="376"/>
      <c r="LL15" s="376"/>
      <c r="LM15" s="376"/>
      <c r="LN15" s="376"/>
      <c r="LO15" s="376"/>
      <c r="LP15" s="376"/>
      <c r="LQ15" s="376"/>
      <c r="LR15" s="377"/>
      <c r="LS15" s="376"/>
      <c r="LT15" s="376"/>
      <c r="LU15" s="376"/>
      <c r="LV15" s="376"/>
      <c r="LW15" s="376"/>
      <c r="LX15" s="376"/>
      <c r="LY15" s="377"/>
      <c r="LZ15" s="364">
        <v>1</v>
      </c>
      <c r="MA15" s="364">
        <v>1</v>
      </c>
      <c r="MB15" s="364">
        <v>1</v>
      </c>
      <c r="MC15" s="364">
        <v>1</v>
      </c>
      <c r="MD15" s="364">
        <v>1</v>
      </c>
      <c r="ME15" s="364">
        <v>1</v>
      </c>
      <c r="MF15" s="364">
        <v>1</v>
      </c>
      <c r="MG15" s="364">
        <v>1</v>
      </c>
      <c r="MH15" s="364">
        <v>1</v>
      </c>
      <c r="MI15" s="364">
        <v>1</v>
      </c>
      <c r="MJ15" s="382">
        <f t="shared" si="10"/>
        <v>19</v>
      </c>
      <c r="MK15" s="376"/>
      <c r="ML15" s="377"/>
      <c r="MM15" s="376"/>
      <c r="MN15" s="376"/>
      <c r="MO15" s="376"/>
      <c r="MP15" s="376"/>
      <c r="MQ15" s="377"/>
      <c r="MR15" s="376"/>
      <c r="MS15" s="378"/>
      <c r="MT15" s="376"/>
      <c r="MU15" s="376"/>
      <c r="MV15" s="376"/>
      <c r="MW15" s="376"/>
      <c r="MX15" s="376"/>
      <c r="MY15" s="377"/>
      <c r="MZ15" s="376"/>
      <c r="NA15" s="376"/>
      <c r="NB15" s="376"/>
      <c r="NC15" s="376"/>
      <c r="ND15" s="376"/>
      <c r="NE15" s="376"/>
      <c r="NF15" s="377"/>
      <c r="NG15" s="376"/>
      <c r="NH15" s="376"/>
      <c r="NI15" s="379"/>
      <c r="NJ15" s="379"/>
      <c r="NK15" s="379"/>
      <c r="NL15" s="379"/>
      <c r="NM15" s="379"/>
      <c r="NN15" s="379"/>
      <c r="NO15" s="379"/>
      <c r="NP15" s="382">
        <f t="shared" si="11"/>
        <v>19</v>
      </c>
    </row>
    <row r="16" spans="1:383" x14ac:dyDescent="0.2">
      <c r="A16" s="55">
        <v>11</v>
      </c>
      <c r="B16" s="65" t="s">
        <v>35</v>
      </c>
      <c r="C16" s="57"/>
      <c r="D16" s="58"/>
      <c r="E16" s="57"/>
      <c r="F16" s="57"/>
      <c r="G16" s="57"/>
      <c r="H16" s="58"/>
      <c r="I16" s="57"/>
      <c r="J16" s="59"/>
      <c r="K16" s="57"/>
      <c r="L16" s="57"/>
      <c r="M16" s="57"/>
      <c r="N16" s="57"/>
      <c r="O16" s="57"/>
      <c r="P16" s="58"/>
      <c r="Q16" s="57"/>
      <c r="R16" s="57"/>
      <c r="S16" s="57"/>
      <c r="T16" s="57"/>
      <c r="U16" s="57"/>
      <c r="V16" s="57"/>
      <c r="W16" s="58"/>
      <c r="X16" s="50"/>
      <c r="Y16" s="50"/>
      <c r="Z16" s="50"/>
      <c r="AA16" s="50"/>
      <c r="AB16" s="60">
        <v>1</v>
      </c>
      <c r="AC16" s="60">
        <v>1</v>
      </c>
      <c r="AD16" s="60">
        <v>1</v>
      </c>
      <c r="AE16" s="60">
        <v>1</v>
      </c>
      <c r="AF16" s="60">
        <v>1</v>
      </c>
      <c r="AG16" s="60"/>
      <c r="AH16" s="54">
        <f t="shared" si="0"/>
        <v>5</v>
      </c>
      <c r="AI16" s="50"/>
      <c r="AJ16" s="51"/>
      <c r="AK16" s="50"/>
      <c r="AL16" s="50"/>
      <c r="AM16" s="50"/>
      <c r="AN16" s="51"/>
      <c r="AO16" s="59"/>
      <c r="AP16" s="59"/>
      <c r="AQ16" s="59"/>
      <c r="AR16" s="59"/>
      <c r="AS16" s="59"/>
      <c r="AT16" s="59"/>
      <c r="AU16" s="364">
        <v>1</v>
      </c>
      <c r="AV16" s="364">
        <v>1</v>
      </c>
      <c r="AW16" s="364">
        <v>1</v>
      </c>
      <c r="AX16" s="364">
        <v>1</v>
      </c>
      <c r="AY16" s="364">
        <v>1</v>
      </c>
      <c r="AZ16" s="364">
        <v>1</v>
      </c>
      <c r="BA16" s="364">
        <v>1</v>
      </c>
      <c r="BB16" s="364">
        <v>1</v>
      </c>
      <c r="BC16" s="364">
        <v>1</v>
      </c>
      <c r="BD16" s="364">
        <v>1</v>
      </c>
      <c r="BE16" s="364">
        <v>1</v>
      </c>
      <c r="BF16" s="364">
        <v>1</v>
      </c>
      <c r="BG16" s="364">
        <v>1</v>
      </c>
      <c r="BH16" s="364">
        <v>1</v>
      </c>
      <c r="BI16" s="59"/>
      <c r="BJ16" s="50"/>
      <c r="BK16" s="64">
        <v>1</v>
      </c>
      <c r="BL16" s="53">
        <f t="shared" si="3"/>
        <v>20</v>
      </c>
      <c r="BM16" s="64">
        <v>1</v>
      </c>
      <c r="BN16" s="64">
        <v>1</v>
      </c>
      <c r="BO16" s="64">
        <v>1</v>
      </c>
      <c r="BP16" s="64">
        <v>1</v>
      </c>
      <c r="BQ16" s="57"/>
      <c r="BR16" s="58"/>
      <c r="BS16" s="57"/>
      <c r="BT16" s="59"/>
      <c r="BU16" s="57"/>
      <c r="BV16" s="57"/>
      <c r="BW16" s="57"/>
      <c r="BX16" s="57"/>
      <c r="BY16" s="57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0"/>
      <c r="CN16" s="364">
        <v>1</v>
      </c>
      <c r="CO16" s="364">
        <v>1</v>
      </c>
      <c r="CP16" s="364">
        <v>1</v>
      </c>
      <c r="CQ16" s="364">
        <v>1</v>
      </c>
      <c r="CR16" s="54">
        <f t="shared" si="4"/>
        <v>28</v>
      </c>
      <c r="CS16" s="364">
        <v>1</v>
      </c>
      <c r="CT16" s="364">
        <v>1</v>
      </c>
      <c r="CU16" s="364">
        <v>1</v>
      </c>
      <c r="CV16" s="364">
        <v>1</v>
      </c>
      <c r="CW16" s="364">
        <v>1</v>
      </c>
      <c r="CX16" s="364">
        <v>1</v>
      </c>
      <c r="CY16" s="364">
        <v>1</v>
      </c>
      <c r="CZ16" s="364">
        <v>1</v>
      </c>
      <c r="DA16" s="364">
        <v>1</v>
      </c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0"/>
      <c r="DW16" s="54">
        <f t="shared" si="5"/>
        <v>37</v>
      </c>
      <c r="DX16" s="57"/>
      <c r="DY16" s="58"/>
      <c r="DZ16" s="57"/>
      <c r="EA16" s="57"/>
      <c r="EB16" s="57"/>
      <c r="EC16" s="58"/>
      <c r="ED16" s="57"/>
      <c r="EE16" s="57"/>
      <c r="EF16" s="364">
        <v>1</v>
      </c>
      <c r="EG16" s="364">
        <v>1</v>
      </c>
      <c r="EH16" s="364">
        <v>1</v>
      </c>
      <c r="EI16" s="364">
        <v>1</v>
      </c>
      <c r="EJ16" s="364">
        <v>1</v>
      </c>
      <c r="EK16" s="364">
        <v>1</v>
      </c>
      <c r="EL16" s="364">
        <v>1</v>
      </c>
      <c r="EM16" s="364">
        <v>1</v>
      </c>
      <c r="EN16" s="364">
        <v>1</v>
      </c>
      <c r="EO16" s="364">
        <v>1</v>
      </c>
      <c r="EP16" s="57"/>
      <c r="EQ16" s="57"/>
      <c r="ER16" s="58"/>
      <c r="ES16" s="57"/>
      <c r="ET16" s="57"/>
      <c r="EU16" s="57"/>
      <c r="EV16" s="57"/>
      <c r="EW16" s="57"/>
      <c r="EX16" s="57"/>
      <c r="EY16" s="58"/>
      <c r="EZ16" s="50"/>
      <c r="FA16" s="50"/>
      <c r="FB16" s="50"/>
      <c r="FC16" s="89">
        <f t="shared" si="1"/>
        <v>47</v>
      </c>
      <c r="FD16" s="57"/>
      <c r="FE16" s="58"/>
      <c r="FF16" s="57"/>
      <c r="FG16" s="57"/>
      <c r="FH16" s="57"/>
      <c r="FI16" s="58"/>
      <c r="FJ16" s="57"/>
      <c r="FK16" s="59"/>
      <c r="FL16" s="57"/>
      <c r="FM16" s="57"/>
      <c r="FN16" s="57"/>
      <c r="FO16" s="57"/>
      <c r="FP16" s="57"/>
      <c r="FQ16" s="57"/>
      <c r="FR16" s="57"/>
      <c r="FS16" s="57"/>
      <c r="FT16" s="57"/>
      <c r="FU16" s="58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4">
        <f t="shared" si="6"/>
        <v>47</v>
      </c>
      <c r="GI16" s="57"/>
      <c r="GJ16" s="58"/>
      <c r="GK16" s="57"/>
      <c r="GL16" s="57"/>
      <c r="GM16" s="57"/>
      <c r="GN16" s="58"/>
      <c r="GO16" s="57"/>
      <c r="GP16" s="59"/>
      <c r="GQ16" s="57"/>
      <c r="GR16" s="57"/>
      <c r="GS16" s="57"/>
      <c r="GT16" s="58"/>
      <c r="GU16" s="57"/>
      <c r="GV16" s="59"/>
      <c r="GW16" s="57"/>
      <c r="GX16" s="57"/>
      <c r="GY16" s="57"/>
      <c r="GZ16" s="61">
        <v>1</v>
      </c>
      <c r="HA16" s="61">
        <v>1</v>
      </c>
      <c r="HB16" s="61">
        <v>1</v>
      </c>
      <c r="HC16" s="61">
        <v>1</v>
      </c>
      <c r="HD16" s="61">
        <v>1</v>
      </c>
      <c r="HE16" s="50"/>
      <c r="HF16" s="50"/>
      <c r="HG16" s="50"/>
      <c r="HH16" s="61">
        <v>1</v>
      </c>
      <c r="HI16" s="61">
        <v>1</v>
      </c>
      <c r="HJ16" s="61">
        <v>1</v>
      </c>
      <c r="HK16" s="61">
        <v>1</v>
      </c>
      <c r="HL16" s="61">
        <v>1</v>
      </c>
      <c r="HM16" s="50"/>
      <c r="HN16" s="53">
        <f t="shared" si="7"/>
        <v>57</v>
      </c>
      <c r="HO16" s="364">
        <v>1</v>
      </c>
      <c r="HP16" s="364">
        <v>1</v>
      </c>
      <c r="HQ16" s="364">
        <v>1</v>
      </c>
      <c r="HR16" s="364">
        <v>1</v>
      </c>
      <c r="HS16" s="364">
        <v>1</v>
      </c>
      <c r="HT16" s="364">
        <v>1</v>
      </c>
      <c r="HU16" s="364">
        <v>1</v>
      </c>
      <c r="HV16" s="364">
        <v>1</v>
      </c>
      <c r="HW16" s="364">
        <v>1</v>
      </c>
      <c r="HX16" s="364">
        <v>1</v>
      </c>
      <c r="HY16" s="364">
        <v>1</v>
      </c>
      <c r="HZ16" s="364">
        <v>1</v>
      </c>
      <c r="IA16" s="364">
        <v>1</v>
      </c>
      <c r="IB16" s="59"/>
      <c r="IC16" s="59"/>
      <c r="ID16" s="59"/>
      <c r="IE16" s="59"/>
      <c r="IF16" s="59"/>
      <c r="IG16" s="59"/>
      <c r="IH16" s="59"/>
      <c r="II16" s="57"/>
      <c r="IJ16" s="57"/>
      <c r="IK16" s="50"/>
      <c r="IL16" s="50"/>
      <c r="IM16" s="50"/>
      <c r="IN16" s="50"/>
      <c r="IO16" s="50"/>
      <c r="IP16" s="364">
        <v>1</v>
      </c>
      <c r="IQ16" s="364">
        <v>1</v>
      </c>
      <c r="IR16" s="364">
        <v>1</v>
      </c>
      <c r="IS16" s="364">
        <v>1</v>
      </c>
      <c r="IT16" s="53">
        <f t="shared" si="2"/>
        <v>74</v>
      </c>
      <c r="IU16" s="364">
        <v>1</v>
      </c>
      <c r="IV16" s="364">
        <v>1</v>
      </c>
      <c r="IW16" s="364">
        <v>1</v>
      </c>
      <c r="IX16" s="364">
        <v>1</v>
      </c>
      <c r="IY16" s="59"/>
      <c r="IZ16" s="59"/>
      <c r="JA16" s="59"/>
      <c r="JB16" s="59"/>
      <c r="JC16" s="59"/>
      <c r="JD16" s="59"/>
      <c r="JE16" s="59"/>
      <c r="JF16" s="59"/>
      <c r="JG16" s="59"/>
      <c r="JH16" s="59"/>
      <c r="JI16" s="59"/>
      <c r="JJ16" s="59"/>
      <c r="JK16" s="50"/>
      <c r="JL16" s="50"/>
      <c r="JM16" s="50"/>
      <c r="JN16" s="50"/>
      <c r="JO16" s="50"/>
      <c r="JP16" s="50"/>
      <c r="JQ16" s="50"/>
      <c r="JR16" s="50"/>
      <c r="JS16" s="50"/>
      <c r="JT16" s="50"/>
      <c r="JU16" s="50"/>
      <c r="JV16" s="50"/>
      <c r="JW16" s="50"/>
      <c r="JX16" s="50"/>
      <c r="JY16" s="53">
        <f t="shared" si="8"/>
        <v>78</v>
      </c>
      <c r="JZ16" s="57"/>
      <c r="KA16" s="59"/>
      <c r="KB16" s="59"/>
      <c r="KC16" s="59"/>
      <c r="KD16" s="59"/>
      <c r="KE16" s="59"/>
      <c r="KF16" s="59"/>
      <c r="KG16" s="59"/>
      <c r="KH16" s="59"/>
      <c r="KI16" s="59"/>
      <c r="KJ16" s="59"/>
      <c r="KK16" s="59"/>
      <c r="KL16" s="59"/>
      <c r="KM16" s="59"/>
      <c r="KN16" s="58"/>
      <c r="KO16" s="50"/>
      <c r="KP16" s="50"/>
      <c r="KQ16" s="50"/>
      <c r="KR16" s="50"/>
      <c r="KS16" s="50"/>
      <c r="KT16" s="50"/>
      <c r="KU16" s="50"/>
      <c r="KV16" s="50"/>
      <c r="KW16" s="50"/>
      <c r="KX16" s="50"/>
      <c r="KY16" s="50"/>
      <c r="KZ16" s="50"/>
      <c r="LA16" s="50"/>
      <c r="LB16" s="50"/>
      <c r="LC16" s="50"/>
      <c r="LD16" s="50"/>
      <c r="LE16" s="53">
        <f t="shared" si="9"/>
        <v>78</v>
      </c>
      <c r="LF16" s="364">
        <v>1</v>
      </c>
      <c r="LG16" s="364">
        <v>1</v>
      </c>
      <c r="LH16" s="364">
        <v>1</v>
      </c>
      <c r="LI16" s="364">
        <v>1</v>
      </c>
      <c r="LJ16" s="364">
        <v>1</v>
      </c>
      <c r="LK16" s="364">
        <v>1</v>
      </c>
      <c r="LL16" s="364">
        <v>1</v>
      </c>
      <c r="LM16" s="364">
        <v>1</v>
      </c>
      <c r="LN16" s="364">
        <v>1</v>
      </c>
      <c r="LO16" s="364">
        <v>1</v>
      </c>
      <c r="LP16" s="364">
        <v>1</v>
      </c>
      <c r="LQ16" s="364">
        <v>1</v>
      </c>
      <c r="LR16" s="364">
        <v>1</v>
      </c>
      <c r="LS16" s="59"/>
      <c r="LT16" s="57"/>
      <c r="LU16" s="57"/>
      <c r="LV16" s="57"/>
      <c r="LW16" s="57"/>
      <c r="LX16" s="57"/>
      <c r="LY16" s="58"/>
      <c r="LZ16" s="57"/>
      <c r="MA16" s="57"/>
      <c r="MB16" s="50"/>
      <c r="MC16" s="50"/>
      <c r="MD16" s="50"/>
      <c r="ME16" s="50"/>
      <c r="MF16" s="50"/>
      <c r="MG16" s="50"/>
      <c r="MH16" s="50"/>
      <c r="MI16" s="50"/>
      <c r="MJ16" s="53">
        <f t="shared" si="10"/>
        <v>91</v>
      </c>
      <c r="MK16" s="57"/>
      <c r="ML16" s="58"/>
      <c r="MM16" s="57"/>
      <c r="MN16" s="57"/>
      <c r="MO16" s="57"/>
      <c r="MP16" s="57"/>
      <c r="MQ16" s="57"/>
      <c r="MR16" s="58"/>
      <c r="MS16" s="57"/>
      <c r="MT16" s="59"/>
      <c r="MU16" s="57"/>
      <c r="MV16" s="57"/>
      <c r="MW16" s="57"/>
      <c r="MX16" s="57"/>
      <c r="MY16" s="58"/>
      <c r="MZ16" s="50"/>
      <c r="NA16" s="50"/>
      <c r="NB16" s="50"/>
      <c r="NC16" s="50"/>
      <c r="ND16" s="50"/>
      <c r="NE16" s="50"/>
      <c r="NF16" s="50"/>
      <c r="NG16" s="50"/>
      <c r="NH16" s="50"/>
      <c r="NI16" s="50"/>
      <c r="NJ16" s="50"/>
      <c r="NK16" s="50"/>
      <c r="NL16" s="50"/>
      <c r="NM16" s="50"/>
      <c r="NN16" s="50"/>
      <c r="NO16" s="50"/>
      <c r="NP16" s="53">
        <f t="shared" si="11"/>
        <v>91</v>
      </c>
    </row>
    <row r="17" spans="1:383" x14ac:dyDescent="0.2">
      <c r="A17" s="55">
        <v>12</v>
      </c>
      <c r="B17" s="65" t="s">
        <v>36</v>
      </c>
      <c r="C17" s="57"/>
      <c r="D17" s="58"/>
      <c r="E17" s="57"/>
      <c r="F17" s="57"/>
      <c r="G17" s="57"/>
      <c r="H17" s="58"/>
      <c r="I17" s="57"/>
      <c r="J17" s="59"/>
      <c r="K17" s="57"/>
      <c r="L17" s="57"/>
      <c r="M17" s="57"/>
      <c r="N17" s="57"/>
      <c r="O17" s="57"/>
      <c r="P17" s="58"/>
      <c r="Q17" s="57"/>
      <c r="R17" s="57"/>
      <c r="S17" s="57"/>
      <c r="T17" s="57"/>
      <c r="U17" s="57"/>
      <c r="V17" s="57"/>
      <c r="W17" s="58"/>
      <c r="X17" s="50"/>
      <c r="Y17" s="50"/>
      <c r="Z17" s="50"/>
      <c r="AA17" s="50"/>
      <c r="AB17" s="60">
        <v>1</v>
      </c>
      <c r="AC17" s="60">
        <v>1</v>
      </c>
      <c r="AD17" s="60">
        <v>1</v>
      </c>
      <c r="AE17" s="60">
        <v>1</v>
      </c>
      <c r="AF17" s="60">
        <v>1</v>
      </c>
      <c r="AG17" s="60"/>
      <c r="AH17" s="54">
        <f t="shared" si="0"/>
        <v>5</v>
      </c>
      <c r="AI17" s="50"/>
      <c r="AJ17" s="51"/>
      <c r="AK17" s="50"/>
      <c r="AL17" s="50"/>
      <c r="AM17" s="50"/>
      <c r="AN17" s="51"/>
      <c r="AO17" s="59"/>
      <c r="AP17" s="59"/>
      <c r="AQ17" s="59"/>
      <c r="AR17" s="59"/>
      <c r="AS17" s="59"/>
      <c r="AT17" s="59"/>
      <c r="AU17" s="364">
        <v>1</v>
      </c>
      <c r="AV17" s="364">
        <v>1</v>
      </c>
      <c r="AW17" s="364">
        <v>1</v>
      </c>
      <c r="AX17" s="364">
        <v>1</v>
      </c>
      <c r="AY17" s="364">
        <v>1</v>
      </c>
      <c r="AZ17" s="364">
        <v>1</v>
      </c>
      <c r="BA17" s="364">
        <v>1</v>
      </c>
      <c r="BB17" s="364">
        <v>1</v>
      </c>
      <c r="BC17" s="364">
        <v>1</v>
      </c>
      <c r="BD17" s="364">
        <v>1</v>
      </c>
      <c r="BE17" s="364">
        <v>1</v>
      </c>
      <c r="BF17" s="364">
        <v>1</v>
      </c>
      <c r="BG17" s="364">
        <v>1</v>
      </c>
      <c r="BH17" s="364">
        <v>1</v>
      </c>
      <c r="BI17" s="50"/>
      <c r="BJ17" s="50"/>
      <c r="BK17" s="50"/>
      <c r="BL17" s="53">
        <f t="shared" si="3"/>
        <v>19</v>
      </c>
      <c r="BM17" s="57"/>
      <c r="BN17" s="58"/>
      <c r="BO17" s="57"/>
      <c r="BP17" s="57"/>
      <c r="BQ17" s="57"/>
      <c r="BR17" s="58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0"/>
      <c r="CG17" s="50"/>
      <c r="CH17" s="50"/>
      <c r="CI17" s="50"/>
      <c r="CJ17" s="50"/>
      <c r="CK17" s="50"/>
      <c r="CL17" s="50"/>
      <c r="CM17" s="364">
        <v>1</v>
      </c>
      <c r="CN17" s="364">
        <v>1</v>
      </c>
      <c r="CO17" s="364">
        <v>1</v>
      </c>
      <c r="CP17" s="364">
        <v>1</v>
      </c>
      <c r="CQ17" s="364">
        <v>1</v>
      </c>
      <c r="CR17" s="54">
        <f t="shared" si="4"/>
        <v>24</v>
      </c>
      <c r="CS17" s="364">
        <v>1</v>
      </c>
      <c r="CT17" s="364">
        <v>1</v>
      </c>
      <c r="CU17" s="364">
        <v>1</v>
      </c>
      <c r="CV17" s="364">
        <v>1</v>
      </c>
      <c r="CW17" s="364">
        <v>1</v>
      </c>
      <c r="CX17" s="364">
        <v>1</v>
      </c>
      <c r="CY17" s="364">
        <v>1</v>
      </c>
      <c r="CZ17" s="364">
        <v>1</v>
      </c>
      <c r="DA17" s="57"/>
      <c r="DB17" s="364">
        <v>1</v>
      </c>
      <c r="DC17" s="364">
        <v>1</v>
      </c>
      <c r="DD17" s="364">
        <v>1</v>
      </c>
      <c r="DE17" s="364">
        <v>1</v>
      </c>
      <c r="DF17" s="364">
        <v>1</v>
      </c>
      <c r="DG17" s="364">
        <v>1</v>
      </c>
      <c r="DH17" s="364">
        <v>1</v>
      </c>
      <c r="DI17" s="364">
        <v>1</v>
      </c>
      <c r="DJ17" s="364">
        <v>1</v>
      </c>
      <c r="DK17" s="364">
        <v>1</v>
      </c>
      <c r="DL17" s="364">
        <v>1</v>
      </c>
      <c r="DM17" s="364">
        <v>1</v>
      </c>
      <c r="DN17" s="364">
        <v>1</v>
      </c>
      <c r="DO17" s="59"/>
      <c r="DP17" s="59"/>
      <c r="DQ17" s="59"/>
      <c r="DR17" s="59"/>
      <c r="DS17" s="59"/>
      <c r="DT17" s="59"/>
      <c r="DU17" s="59"/>
      <c r="DV17" s="50"/>
      <c r="DW17" s="54">
        <f t="shared" si="5"/>
        <v>45</v>
      </c>
      <c r="DX17" s="57"/>
      <c r="DY17" s="58"/>
      <c r="DZ17" s="57"/>
      <c r="EA17" s="57"/>
      <c r="EB17" s="57"/>
      <c r="EC17" s="58"/>
      <c r="ED17" s="57"/>
      <c r="EE17" s="57"/>
      <c r="EF17" s="64">
        <v>1</v>
      </c>
      <c r="EG17" s="64">
        <v>1</v>
      </c>
      <c r="EH17" s="64">
        <v>1</v>
      </c>
      <c r="EI17" s="64">
        <v>1</v>
      </c>
      <c r="EJ17" s="64">
        <v>1</v>
      </c>
      <c r="EK17" s="57"/>
      <c r="EL17" s="59"/>
      <c r="EM17" s="59"/>
      <c r="EN17" s="59"/>
      <c r="EO17" s="59"/>
      <c r="EP17" s="59"/>
      <c r="EQ17" s="364">
        <v>1</v>
      </c>
      <c r="ER17" s="364">
        <v>1</v>
      </c>
      <c r="ES17" s="364">
        <v>1</v>
      </c>
      <c r="ET17" s="364">
        <v>1</v>
      </c>
      <c r="EU17" s="364">
        <v>1</v>
      </c>
      <c r="EV17" s="364">
        <v>1</v>
      </c>
      <c r="EW17" s="364">
        <v>1</v>
      </c>
      <c r="EX17" s="364">
        <v>1</v>
      </c>
      <c r="EY17" s="364">
        <v>1</v>
      </c>
      <c r="EZ17" s="364">
        <v>1</v>
      </c>
      <c r="FA17" s="50"/>
      <c r="FB17" s="50"/>
      <c r="FC17" s="89">
        <f t="shared" si="1"/>
        <v>60</v>
      </c>
      <c r="FD17" s="57"/>
      <c r="FE17" s="58"/>
      <c r="FF17" s="57"/>
      <c r="FG17" s="57"/>
      <c r="FH17" s="57"/>
      <c r="FI17" s="58"/>
      <c r="FJ17" s="57"/>
      <c r="FK17" s="59"/>
      <c r="FL17" s="57"/>
      <c r="FM17" s="57"/>
      <c r="FN17" s="57"/>
      <c r="FO17" s="57"/>
      <c r="FP17" s="57"/>
      <c r="FQ17" s="57"/>
      <c r="FR17" s="57"/>
      <c r="FS17" s="57"/>
      <c r="FT17" s="57"/>
      <c r="FU17" s="58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4">
        <f t="shared" si="6"/>
        <v>60</v>
      </c>
      <c r="GI17" s="57"/>
      <c r="GJ17" s="58"/>
      <c r="GK17" s="57"/>
      <c r="GL17" s="57"/>
      <c r="GM17" s="57"/>
      <c r="GN17" s="58"/>
      <c r="GO17" s="57"/>
      <c r="GP17" s="59"/>
      <c r="GQ17" s="57"/>
      <c r="GR17" s="57"/>
      <c r="GS17" s="57"/>
      <c r="GT17" s="58"/>
      <c r="GU17" s="57"/>
      <c r="GV17" s="59"/>
      <c r="GW17" s="57"/>
      <c r="GX17" s="57"/>
      <c r="GY17" s="57"/>
      <c r="GZ17" s="61">
        <v>1</v>
      </c>
      <c r="HA17" s="61">
        <v>1</v>
      </c>
      <c r="HB17" s="61">
        <v>1</v>
      </c>
      <c r="HC17" s="61">
        <v>1</v>
      </c>
      <c r="HD17" s="61">
        <v>1</v>
      </c>
      <c r="HE17" s="50"/>
      <c r="HF17" s="50"/>
      <c r="HG17" s="50"/>
      <c r="HH17" s="61">
        <v>1</v>
      </c>
      <c r="HI17" s="61">
        <v>1</v>
      </c>
      <c r="HJ17" s="61">
        <v>1</v>
      </c>
      <c r="HK17" s="61">
        <v>1</v>
      </c>
      <c r="HL17" s="61">
        <v>1</v>
      </c>
      <c r="HM17" s="50"/>
      <c r="HN17" s="53">
        <f t="shared" si="7"/>
        <v>70</v>
      </c>
      <c r="HO17" s="57"/>
      <c r="HP17" s="58"/>
      <c r="HQ17" s="57"/>
      <c r="HR17" s="57"/>
      <c r="HS17" s="57"/>
      <c r="HT17" s="58"/>
      <c r="HU17" s="364">
        <v>1</v>
      </c>
      <c r="HV17" s="364">
        <v>1</v>
      </c>
      <c r="HW17" s="364">
        <v>1</v>
      </c>
      <c r="HX17" s="364">
        <v>1</v>
      </c>
      <c r="HY17" s="364">
        <v>1</v>
      </c>
      <c r="HZ17" s="364">
        <v>1</v>
      </c>
      <c r="IA17" s="364">
        <v>1</v>
      </c>
      <c r="IB17" s="364">
        <v>1</v>
      </c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0"/>
      <c r="IP17" s="364">
        <v>1</v>
      </c>
      <c r="IQ17" s="364">
        <v>1</v>
      </c>
      <c r="IR17" s="364">
        <v>1</v>
      </c>
      <c r="IS17" s="364">
        <v>1</v>
      </c>
      <c r="IT17" s="53">
        <f t="shared" si="2"/>
        <v>82</v>
      </c>
      <c r="IU17" s="364">
        <v>1</v>
      </c>
      <c r="IV17" s="364">
        <v>1</v>
      </c>
      <c r="IW17" s="364">
        <v>1</v>
      </c>
      <c r="IX17" s="364">
        <v>1</v>
      </c>
      <c r="IY17" s="57"/>
      <c r="IZ17" s="57"/>
      <c r="JA17" s="57"/>
      <c r="JB17" s="58"/>
      <c r="JC17" s="57"/>
      <c r="JD17" s="59"/>
      <c r="JE17" s="57"/>
      <c r="JF17" s="57"/>
      <c r="JG17" s="57"/>
      <c r="JH17" s="57"/>
      <c r="JI17" s="58"/>
      <c r="JJ17" s="50"/>
      <c r="JK17" s="50"/>
      <c r="JL17" s="50"/>
      <c r="JM17" s="50"/>
      <c r="JN17" s="50"/>
      <c r="JO17" s="50"/>
      <c r="JP17" s="50"/>
      <c r="JQ17" s="50"/>
      <c r="JR17" s="50"/>
      <c r="JS17" s="50"/>
      <c r="JT17" s="50"/>
      <c r="JU17" s="50"/>
      <c r="JV17" s="50"/>
      <c r="JW17" s="50"/>
      <c r="JX17" s="50"/>
      <c r="JY17" s="53">
        <f t="shared" si="8"/>
        <v>86</v>
      </c>
      <c r="JZ17" s="57"/>
      <c r="KA17" s="58"/>
      <c r="KB17" s="57"/>
      <c r="KC17" s="57"/>
      <c r="KD17" s="57"/>
      <c r="KE17" s="57"/>
      <c r="KF17" s="57"/>
      <c r="KG17" s="58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0"/>
      <c r="KV17" s="50"/>
      <c r="KW17" s="50"/>
      <c r="KX17" s="50"/>
      <c r="KY17" s="50"/>
      <c r="KZ17" s="50"/>
      <c r="LA17" s="50"/>
      <c r="LB17" s="50"/>
      <c r="LC17" s="50"/>
      <c r="LD17" s="50"/>
      <c r="LE17" s="53">
        <f t="shared" si="9"/>
        <v>86</v>
      </c>
      <c r="LF17" s="57"/>
      <c r="LG17" s="57"/>
      <c r="LH17" s="57"/>
      <c r="LI17" s="57"/>
      <c r="LJ17" s="57"/>
      <c r="LK17" s="58"/>
      <c r="LL17" s="57"/>
      <c r="LM17" s="59"/>
      <c r="LN17" s="57"/>
      <c r="LO17" s="57"/>
      <c r="LP17" s="57"/>
      <c r="LQ17" s="58"/>
      <c r="LR17" s="57"/>
      <c r="LS17" s="59"/>
      <c r="LT17" s="57"/>
      <c r="LU17" s="57"/>
      <c r="LV17" s="57"/>
      <c r="LW17" s="57"/>
      <c r="LX17" s="57"/>
      <c r="LY17" s="58"/>
      <c r="LZ17" s="57"/>
      <c r="MA17" s="50"/>
      <c r="MB17" s="50"/>
      <c r="MC17" s="50"/>
      <c r="MD17" s="50"/>
      <c r="ME17" s="50"/>
      <c r="MF17" s="50"/>
      <c r="MG17" s="50"/>
      <c r="MH17" s="50"/>
      <c r="MI17" s="50"/>
      <c r="MJ17" s="53">
        <f t="shared" si="10"/>
        <v>86</v>
      </c>
      <c r="MK17" s="57"/>
      <c r="ML17" s="58"/>
      <c r="MM17" s="57"/>
      <c r="MN17" s="57"/>
      <c r="MO17" s="57"/>
      <c r="MP17" s="57"/>
      <c r="MQ17" s="57"/>
      <c r="MR17" s="58"/>
      <c r="MS17" s="57"/>
      <c r="MT17" s="59"/>
      <c r="MU17" s="57"/>
      <c r="MV17" s="57"/>
      <c r="MW17" s="57"/>
      <c r="MX17" s="57"/>
      <c r="MY17" s="58"/>
      <c r="MZ17" s="50"/>
      <c r="NA17" s="50"/>
      <c r="NB17" s="50"/>
      <c r="NC17" s="50"/>
      <c r="ND17" s="50"/>
      <c r="NE17" s="50"/>
      <c r="NF17" s="50"/>
      <c r="NG17" s="50"/>
      <c r="NH17" s="50"/>
      <c r="NI17" s="50"/>
      <c r="NJ17" s="50"/>
      <c r="NK17" s="50"/>
      <c r="NL17" s="50"/>
      <c r="NM17" s="50"/>
      <c r="NN17" s="50"/>
      <c r="NO17" s="50"/>
      <c r="NP17" s="53">
        <f t="shared" si="11"/>
        <v>86</v>
      </c>
    </row>
    <row r="18" spans="1:383" x14ac:dyDescent="0.2">
      <c r="A18" s="55">
        <v>13</v>
      </c>
      <c r="B18" s="65" t="s">
        <v>37</v>
      </c>
      <c r="C18" s="57"/>
      <c r="D18" s="58"/>
      <c r="E18" s="57"/>
      <c r="F18" s="57"/>
      <c r="G18" s="57"/>
      <c r="H18" s="58"/>
      <c r="I18" s="57"/>
      <c r="J18" s="59"/>
      <c r="K18" s="57"/>
      <c r="L18" s="57"/>
      <c r="M18" s="57"/>
      <c r="N18" s="57"/>
      <c r="O18" s="57"/>
      <c r="P18" s="58"/>
      <c r="Q18" s="57"/>
      <c r="R18" s="57"/>
      <c r="S18" s="57"/>
      <c r="T18" s="57"/>
      <c r="U18" s="57"/>
      <c r="V18" s="57"/>
      <c r="W18" s="58"/>
      <c r="X18" s="50"/>
      <c r="Y18" s="50"/>
      <c r="Z18" s="50"/>
      <c r="AA18" s="50"/>
      <c r="AB18" s="60">
        <v>1</v>
      </c>
      <c r="AC18" s="60">
        <v>1</v>
      </c>
      <c r="AD18" s="60">
        <v>1</v>
      </c>
      <c r="AE18" s="60">
        <v>1</v>
      </c>
      <c r="AF18" s="60">
        <v>1</v>
      </c>
      <c r="AG18" s="60"/>
      <c r="AH18" s="54">
        <f t="shared" si="0"/>
        <v>5</v>
      </c>
      <c r="AI18" s="50"/>
      <c r="AJ18" s="51"/>
      <c r="AK18" s="50"/>
      <c r="AL18" s="50"/>
      <c r="AM18" s="50"/>
      <c r="AN18" s="51"/>
      <c r="AO18" s="57"/>
      <c r="AP18" s="59"/>
      <c r="AQ18" s="57"/>
      <c r="AR18" s="57"/>
      <c r="AS18" s="57"/>
      <c r="AT18" s="57"/>
      <c r="AU18" s="57"/>
      <c r="AV18" s="57"/>
      <c r="AW18" s="59"/>
      <c r="AX18" s="57"/>
      <c r="AY18" s="57"/>
      <c r="AZ18" s="364">
        <v>1</v>
      </c>
      <c r="BA18" s="364">
        <v>1</v>
      </c>
      <c r="BB18" s="364">
        <v>1</v>
      </c>
      <c r="BC18" s="364">
        <v>1</v>
      </c>
      <c r="BD18" s="364">
        <v>1</v>
      </c>
      <c r="BE18" s="364">
        <v>1</v>
      </c>
      <c r="BF18" s="364">
        <v>1</v>
      </c>
      <c r="BG18" s="364">
        <v>1</v>
      </c>
      <c r="BH18" s="364">
        <v>1</v>
      </c>
      <c r="BI18" s="364">
        <v>1</v>
      </c>
      <c r="BJ18" s="364">
        <v>1</v>
      </c>
      <c r="BK18" s="364">
        <v>1</v>
      </c>
      <c r="BL18" s="53">
        <f t="shared" si="3"/>
        <v>17</v>
      </c>
      <c r="BM18" s="364">
        <v>1</v>
      </c>
      <c r="BN18" s="364">
        <v>1</v>
      </c>
      <c r="BO18" s="57"/>
      <c r="BP18" s="57"/>
      <c r="BQ18" s="57"/>
      <c r="BR18" s="58"/>
      <c r="BS18" s="57"/>
      <c r="BT18" s="59"/>
      <c r="BU18" s="57"/>
      <c r="BV18" s="57"/>
      <c r="BW18" s="57"/>
      <c r="BX18" s="57"/>
      <c r="BY18" s="66"/>
      <c r="BZ18" s="67"/>
      <c r="CA18" s="66"/>
      <c r="CB18" s="66"/>
      <c r="CC18" s="66"/>
      <c r="CD18" s="66"/>
      <c r="CE18" s="66"/>
      <c r="CF18" s="66"/>
      <c r="CG18" s="66"/>
      <c r="CH18" s="66"/>
      <c r="CI18" s="58"/>
      <c r="CJ18" s="58"/>
      <c r="CK18" s="58"/>
      <c r="CL18" s="58"/>
      <c r="CM18" s="58"/>
      <c r="CN18" s="364">
        <v>1</v>
      </c>
      <c r="CO18" s="364">
        <v>1</v>
      </c>
      <c r="CP18" s="364">
        <v>1</v>
      </c>
      <c r="CQ18" s="364">
        <v>1</v>
      </c>
      <c r="CR18" s="54">
        <f t="shared" si="4"/>
        <v>23</v>
      </c>
      <c r="CS18" s="364">
        <v>1</v>
      </c>
      <c r="CT18" s="364">
        <v>1</v>
      </c>
      <c r="CU18" s="364">
        <v>1</v>
      </c>
      <c r="CV18" s="364">
        <v>1</v>
      </c>
      <c r="CW18" s="364">
        <v>1</v>
      </c>
      <c r="CX18" s="364">
        <v>1</v>
      </c>
      <c r="CY18" s="364">
        <v>1</v>
      </c>
      <c r="CZ18" s="364">
        <v>1</v>
      </c>
      <c r="DA18" s="364">
        <v>1</v>
      </c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7"/>
      <c r="DQ18" s="57"/>
      <c r="DR18" s="57"/>
      <c r="DS18" s="57"/>
      <c r="DT18" s="58"/>
      <c r="DU18" s="50"/>
      <c r="DV18" s="50"/>
      <c r="DW18" s="54">
        <f t="shared" si="5"/>
        <v>32</v>
      </c>
      <c r="DX18" s="57"/>
      <c r="DY18" s="58"/>
      <c r="DZ18" s="57"/>
      <c r="EA18" s="57"/>
      <c r="EB18" s="57"/>
      <c r="EC18" s="58"/>
      <c r="ED18" s="57"/>
      <c r="EE18" s="57"/>
      <c r="EF18" s="64">
        <v>1</v>
      </c>
      <c r="EG18" s="64">
        <v>1</v>
      </c>
      <c r="EH18" s="64">
        <v>1</v>
      </c>
      <c r="EI18" s="64">
        <v>1</v>
      </c>
      <c r="EJ18" s="64">
        <v>1</v>
      </c>
      <c r="EK18" s="57"/>
      <c r="EL18" s="59"/>
      <c r="EM18" s="364">
        <v>1</v>
      </c>
      <c r="EN18" s="364">
        <v>1</v>
      </c>
      <c r="EO18" s="364">
        <v>1</v>
      </c>
      <c r="EP18" s="364">
        <v>1</v>
      </c>
      <c r="EQ18" s="364">
        <v>1</v>
      </c>
      <c r="ER18" s="364">
        <v>1</v>
      </c>
      <c r="ES18" s="364">
        <v>1</v>
      </c>
      <c r="ET18" s="364">
        <v>1</v>
      </c>
      <c r="EU18" s="364">
        <v>1</v>
      </c>
      <c r="EV18" s="364">
        <v>1</v>
      </c>
      <c r="EW18" s="57"/>
      <c r="EX18" s="57"/>
      <c r="EY18" s="58"/>
      <c r="EZ18" s="50"/>
      <c r="FA18" s="50"/>
      <c r="FB18" s="50"/>
      <c r="FC18" s="89">
        <f t="shared" si="1"/>
        <v>47</v>
      </c>
      <c r="FD18" s="57"/>
      <c r="FE18" s="57"/>
      <c r="FF18" s="58"/>
      <c r="FG18" s="57"/>
      <c r="FH18" s="59"/>
      <c r="FI18" s="57"/>
      <c r="FJ18" s="57"/>
      <c r="FK18" s="57"/>
      <c r="FL18" s="57"/>
      <c r="FM18" s="57"/>
      <c r="FN18" s="58"/>
      <c r="FO18" s="57"/>
      <c r="FP18" s="57"/>
      <c r="FQ18" s="58"/>
      <c r="FR18" s="57"/>
      <c r="FS18" s="57"/>
      <c r="FT18" s="57"/>
      <c r="FU18" s="57"/>
      <c r="FV18" s="57"/>
      <c r="FW18" s="57"/>
      <c r="FX18" s="58"/>
      <c r="FY18" s="50"/>
      <c r="FZ18" s="50"/>
      <c r="GA18" s="50"/>
      <c r="GB18" s="50"/>
      <c r="GC18" s="50"/>
      <c r="GD18" s="50"/>
      <c r="GE18" s="50"/>
      <c r="GF18" s="50"/>
      <c r="GG18" s="50"/>
      <c r="GH18" s="54">
        <f t="shared" si="6"/>
        <v>47</v>
      </c>
      <c r="GI18" s="57"/>
      <c r="GJ18" s="57"/>
      <c r="GK18" s="58"/>
      <c r="GL18" s="57"/>
      <c r="GM18" s="59"/>
      <c r="GN18" s="57"/>
      <c r="GO18" s="57"/>
      <c r="GP18" s="57"/>
      <c r="GQ18" s="57"/>
      <c r="GR18" s="57"/>
      <c r="GS18" s="57"/>
      <c r="GT18" s="58"/>
      <c r="GU18" s="57"/>
      <c r="GV18" s="59"/>
      <c r="GW18" s="57"/>
      <c r="GX18" s="57"/>
      <c r="GY18" s="57"/>
      <c r="GZ18" s="61">
        <v>1</v>
      </c>
      <c r="HA18" s="61">
        <v>1</v>
      </c>
      <c r="HB18" s="61">
        <v>1</v>
      </c>
      <c r="HC18" s="61">
        <v>1</v>
      </c>
      <c r="HD18" s="61">
        <v>1</v>
      </c>
      <c r="HE18" s="50"/>
      <c r="HF18" s="50"/>
      <c r="HG18" s="50"/>
      <c r="HH18" s="61">
        <v>1</v>
      </c>
      <c r="HI18" s="61">
        <v>1</v>
      </c>
      <c r="HJ18" s="61">
        <v>1</v>
      </c>
      <c r="HK18" s="61">
        <v>1</v>
      </c>
      <c r="HL18" s="61">
        <v>1</v>
      </c>
      <c r="HM18" s="50"/>
      <c r="HN18" s="53">
        <f t="shared" si="7"/>
        <v>57</v>
      </c>
      <c r="HO18" s="364">
        <v>1</v>
      </c>
      <c r="HP18" s="364">
        <v>1</v>
      </c>
      <c r="HQ18" s="364">
        <v>1</v>
      </c>
      <c r="HR18" s="364">
        <v>1</v>
      </c>
      <c r="HS18" s="364">
        <v>1</v>
      </c>
      <c r="HT18" s="364">
        <v>1</v>
      </c>
      <c r="HU18" s="364">
        <v>1</v>
      </c>
      <c r="HV18" s="364">
        <v>1</v>
      </c>
      <c r="HW18" s="364">
        <v>1</v>
      </c>
      <c r="HX18" s="364">
        <v>1</v>
      </c>
      <c r="HY18" s="364">
        <v>1</v>
      </c>
      <c r="HZ18" s="364">
        <v>1</v>
      </c>
      <c r="IA18" s="364">
        <v>1</v>
      </c>
      <c r="IB18" s="59"/>
      <c r="IC18" s="59"/>
      <c r="ID18" s="59"/>
      <c r="IE18" s="59"/>
      <c r="IF18" s="59"/>
      <c r="IG18" s="59"/>
      <c r="IH18" s="58"/>
      <c r="II18" s="57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3">
        <f t="shared" si="2"/>
        <v>70</v>
      </c>
      <c r="IU18" s="57"/>
      <c r="IV18" s="57"/>
      <c r="IW18" s="58"/>
      <c r="IX18" s="57"/>
      <c r="IY18" s="58"/>
      <c r="IZ18" s="57"/>
      <c r="JA18" s="59"/>
      <c r="JB18" s="57"/>
      <c r="JC18" s="57"/>
      <c r="JD18" s="57"/>
      <c r="JE18" s="57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0"/>
      <c r="JT18" s="50"/>
      <c r="JU18" s="50"/>
      <c r="JV18" s="50"/>
      <c r="JW18" s="50"/>
      <c r="JX18" s="50"/>
      <c r="JY18" s="53">
        <f t="shared" si="8"/>
        <v>70</v>
      </c>
      <c r="JZ18" s="57"/>
      <c r="KA18" s="57"/>
      <c r="KB18" s="58"/>
      <c r="KC18" s="57"/>
      <c r="KD18" s="58"/>
      <c r="KE18" s="57"/>
      <c r="KF18" s="59"/>
      <c r="KG18" s="57"/>
      <c r="KH18" s="364">
        <v>1</v>
      </c>
      <c r="KI18" s="364">
        <v>1</v>
      </c>
      <c r="KJ18" s="364">
        <v>1</v>
      </c>
      <c r="KK18" s="364">
        <v>1</v>
      </c>
      <c r="KL18" s="364">
        <v>1</v>
      </c>
      <c r="KM18" s="364">
        <v>1</v>
      </c>
      <c r="KN18" s="364">
        <v>1</v>
      </c>
      <c r="KO18" s="364">
        <v>1</v>
      </c>
      <c r="KP18" s="364">
        <v>1</v>
      </c>
      <c r="KQ18" s="364">
        <v>1</v>
      </c>
      <c r="KR18" s="364">
        <v>1</v>
      </c>
      <c r="KS18" s="364">
        <v>1</v>
      </c>
      <c r="KT18" s="364">
        <v>1</v>
      </c>
      <c r="KU18" s="59"/>
      <c r="KV18" s="50"/>
      <c r="KW18" s="50"/>
      <c r="KX18" s="50"/>
      <c r="KY18" s="50"/>
      <c r="KZ18" s="50"/>
      <c r="LA18" s="50"/>
      <c r="LB18" s="50"/>
      <c r="LC18" s="50"/>
      <c r="LD18" s="364">
        <v>1</v>
      </c>
      <c r="LE18" s="53">
        <f t="shared" si="9"/>
        <v>84</v>
      </c>
      <c r="LF18" s="364">
        <v>1</v>
      </c>
      <c r="LG18" s="364">
        <v>1</v>
      </c>
      <c r="LH18" s="364">
        <v>1</v>
      </c>
      <c r="LI18" s="364">
        <v>1</v>
      </c>
      <c r="LJ18" s="364">
        <v>1</v>
      </c>
      <c r="LK18" s="364">
        <v>1</v>
      </c>
      <c r="LL18" s="364">
        <v>1</v>
      </c>
      <c r="LM18" s="364">
        <v>1</v>
      </c>
      <c r="LN18" s="364">
        <v>1</v>
      </c>
      <c r="LO18" s="364">
        <v>1</v>
      </c>
      <c r="LP18" s="364">
        <v>1</v>
      </c>
      <c r="LQ18" s="364">
        <v>1</v>
      </c>
      <c r="LR18" s="57"/>
      <c r="LS18" s="59"/>
      <c r="LT18" s="57"/>
      <c r="LU18" s="57"/>
      <c r="LV18" s="57"/>
      <c r="LW18" s="57"/>
      <c r="LX18" s="57"/>
      <c r="LY18" s="58"/>
      <c r="LZ18" s="57"/>
      <c r="MA18" s="50"/>
      <c r="MB18" s="50"/>
      <c r="MC18" s="50"/>
      <c r="MD18" s="50"/>
      <c r="ME18" s="50"/>
      <c r="MF18" s="50"/>
      <c r="MG18" s="50"/>
      <c r="MH18" s="50"/>
      <c r="MI18" s="50"/>
      <c r="MJ18" s="53">
        <f t="shared" si="10"/>
        <v>96</v>
      </c>
      <c r="MK18" s="57"/>
      <c r="ML18" s="57"/>
      <c r="MM18" s="58"/>
      <c r="MN18" s="57"/>
      <c r="MO18" s="58"/>
      <c r="MP18" s="57"/>
      <c r="MQ18" s="59"/>
      <c r="MR18" s="57"/>
      <c r="MS18" s="57"/>
      <c r="MT18" s="57"/>
      <c r="MU18" s="57"/>
      <c r="MV18" s="57"/>
      <c r="MW18" s="57"/>
      <c r="MX18" s="57"/>
      <c r="MY18" s="58"/>
      <c r="MZ18" s="50"/>
      <c r="NA18" s="50"/>
      <c r="NB18" s="50"/>
      <c r="NC18" s="50"/>
      <c r="ND18" s="50"/>
      <c r="NE18" s="50"/>
      <c r="NF18" s="50"/>
      <c r="NG18" s="50"/>
      <c r="NH18" s="50"/>
      <c r="NI18" s="50"/>
      <c r="NJ18" s="50"/>
      <c r="NK18" s="50"/>
      <c r="NL18" s="50"/>
      <c r="NM18" s="50"/>
      <c r="NN18" s="50"/>
      <c r="NO18" s="50"/>
      <c r="NP18" s="53">
        <f t="shared" si="11"/>
        <v>96</v>
      </c>
    </row>
    <row r="19" spans="1:383" x14ac:dyDescent="0.2">
      <c r="A19" s="55">
        <v>14</v>
      </c>
      <c r="B19" s="65" t="s">
        <v>38</v>
      </c>
      <c r="C19" s="57"/>
      <c r="D19" s="58"/>
      <c r="E19" s="57"/>
      <c r="F19" s="57"/>
      <c r="G19" s="57"/>
      <c r="H19" s="58"/>
      <c r="I19" s="57"/>
      <c r="J19" s="59"/>
      <c r="K19" s="57"/>
      <c r="L19" s="57"/>
      <c r="M19" s="57"/>
      <c r="N19" s="57"/>
      <c r="O19" s="57"/>
      <c r="P19" s="58"/>
      <c r="Q19" s="57"/>
      <c r="R19" s="57"/>
      <c r="S19" s="57"/>
      <c r="T19" s="57"/>
      <c r="U19" s="57"/>
      <c r="V19" s="57"/>
      <c r="W19" s="58"/>
      <c r="X19" s="50"/>
      <c r="Y19" s="50"/>
      <c r="Z19" s="50"/>
      <c r="AA19" s="50"/>
      <c r="AB19" s="60">
        <v>1</v>
      </c>
      <c r="AC19" s="60">
        <v>1</v>
      </c>
      <c r="AD19" s="60">
        <v>1</v>
      </c>
      <c r="AE19" s="60">
        <v>1</v>
      </c>
      <c r="AF19" s="60">
        <v>1</v>
      </c>
      <c r="AG19" s="60"/>
      <c r="AH19" s="54">
        <f t="shared" si="0"/>
        <v>5</v>
      </c>
      <c r="AI19" s="50"/>
      <c r="AJ19" s="51"/>
      <c r="AK19" s="50"/>
      <c r="AL19" s="50"/>
      <c r="AM19" s="50"/>
      <c r="AN19" s="51"/>
      <c r="AO19" s="57"/>
      <c r="AP19" s="59"/>
      <c r="AQ19" s="57"/>
      <c r="AR19" s="57"/>
      <c r="AS19" s="57"/>
      <c r="AT19" s="57"/>
      <c r="AU19" s="57"/>
      <c r="AV19" s="59"/>
      <c r="AW19" s="59"/>
      <c r="AX19" s="59"/>
      <c r="AY19" s="59"/>
      <c r="AZ19" s="364">
        <v>1</v>
      </c>
      <c r="BA19" s="364">
        <v>1</v>
      </c>
      <c r="BB19" s="364">
        <v>1</v>
      </c>
      <c r="BC19" s="364">
        <v>1</v>
      </c>
      <c r="BD19" s="364">
        <v>1</v>
      </c>
      <c r="BE19" s="364">
        <v>1</v>
      </c>
      <c r="BF19" s="364">
        <v>1</v>
      </c>
      <c r="BG19" s="364">
        <v>1</v>
      </c>
      <c r="BH19" s="364">
        <v>1</v>
      </c>
      <c r="BI19" s="364">
        <v>1</v>
      </c>
      <c r="BJ19" s="364">
        <v>1</v>
      </c>
      <c r="BK19" s="364">
        <v>1</v>
      </c>
      <c r="BL19" s="53">
        <f t="shared" si="3"/>
        <v>17</v>
      </c>
      <c r="BM19" s="364">
        <v>1</v>
      </c>
      <c r="BN19" s="364">
        <v>1</v>
      </c>
      <c r="BO19" s="57"/>
      <c r="BP19" s="57"/>
      <c r="BQ19" s="57"/>
      <c r="BR19" s="58"/>
      <c r="BS19" s="57"/>
      <c r="BT19" s="59"/>
      <c r="BU19" s="57"/>
      <c r="BV19" s="57"/>
      <c r="BW19" s="57"/>
      <c r="BX19" s="57"/>
      <c r="BY19" s="57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0"/>
      <c r="CN19" s="59"/>
      <c r="CO19" s="59"/>
      <c r="CP19" s="59"/>
      <c r="CQ19" s="59"/>
      <c r="CR19" s="54">
        <f t="shared" si="4"/>
        <v>19</v>
      </c>
      <c r="CS19" s="59"/>
      <c r="CT19" s="59"/>
      <c r="CU19" s="59"/>
      <c r="CV19" s="59"/>
      <c r="CW19" s="59"/>
      <c r="CX19" s="59"/>
      <c r="CY19" s="59"/>
      <c r="CZ19" s="59"/>
      <c r="DA19" s="59"/>
      <c r="DB19" s="364">
        <v>1</v>
      </c>
      <c r="DC19" s="364">
        <v>1</v>
      </c>
      <c r="DD19" s="364">
        <v>1</v>
      </c>
      <c r="DE19" s="364">
        <v>1</v>
      </c>
      <c r="DF19" s="364">
        <v>1</v>
      </c>
      <c r="DG19" s="364">
        <v>1</v>
      </c>
      <c r="DH19" s="364">
        <v>1</v>
      </c>
      <c r="DI19" s="364">
        <v>1</v>
      </c>
      <c r="DJ19" s="364">
        <v>1</v>
      </c>
      <c r="DK19" s="364">
        <v>1</v>
      </c>
      <c r="DL19" s="364">
        <v>1</v>
      </c>
      <c r="DM19" s="364">
        <v>1</v>
      </c>
      <c r="DN19" s="364">
        <v>1</v>
      </c>
      <c r="DO19" s="59"/>
      <c r="DP19" s="59"/>
      <c r="DQ19" s="59"/>
      <c r="DR19" s="59"/>
      <c r="DS19" s="59"/>
      <c r="DT19" s="59"/>
      <c r="DU19" s="59"/>
      <c r="DV19" s="59"/>
      <c r="DW19" s="54">
        <f t="shared" si="5"/>
        <v>32</v>
      </c>
      <c r="DX19" s="57"/>
      <c r="DY19" s="58"/>
      <c r="DZ19" s="57"/>
      <c r="EA19" s="57"/>
      <c r="EB19" s="57"/>
      <c r="EC19" s="58"/>
      <c r="ED19" s="57"/>
      <c r="EE19" s="57"/>
      <c r="EF19" s="58"/>
      <c r="EG19" s="57"/>
      <c r="EH19" s="57"/>
      <c r="EI19" s="57"/>
      <c r="EJ19" s="58"/>
      <c r="EK19" s="57"/>
      <c r="EL19" s="59"/>
      <c r="EM19" s="59"/>
      <c r="EN19" s="57"/>
      <c r="EO19" s="57"/>
      <c r="EP19" s="57"/>
      <c r="EQ19" s="57"/>
      <c r="ER19" s="57"/>
      <c r="ES19" s="58"/>
      <c r="ET19" s="364">
        <v>1</v>
      </c>
      <c r="EU19" s="364">
        <v>1</v>
      </c>
      <c r="EV19" s="364">
        <v>1</v>
      </c>
      <c r="EW19" s="364">
        <v>1</v>
      </c>
      <c r="EX19" s="364">
        <v>1</v>
      </c>
      <c r="EY19" s="364">
        <v>1</v>
      </c>
      <c r="EZ19" s="364">
        <v>1</v>
      </c>
      <c r="FA19" s="364">
        <v>1</v>
      </c>
      <c r="FB19" s="364">
        <v>1</v>
      </c>
      <c r="FC19" s="89">
        <f t="shared" si="1"/>
        <v>41</v>
      </c>
      <c r="FD19" s="364">
        <v>1</v>
      </c>
      <c r="FE19" s="57"/>
      <c r="FF19" s="58"/>
      <c r="FG19" s="57"/>
      <c r="FH19" s="59"/>
      <c r="FI19" s="57"/>
      <c r="FJ19" s="57"/>
      <c r="FK19" s="57"/>
      <c r="FL19" s="57"/>
      <c r="FM19" s="57"/>
      <c r="FN19" s="58"/>
      <c r="FO19" s="57"/>
      <c r="FP19" s="57"/>
      <c r="FQ19" s="58"/>
      <c r="FR19" s="57"/>
      <c r="FS19" s="57"/>
      <c r="FT19" s="57"/>
      <c r="FU19" s="57"/>
      <c r="FV19" s="57"/>
      <c r="FW19" s="57"/>
      <c r="FX19" s="58"/>
      <c r="FY19" s="50"/>
      <c r="FZ19" s="50"/>
      <c r="GA19" s="50"/>
      <c r="GB19" s="50"/>
      <c r="GC19" s="50"/>
      <c r="GD19" s="50"/>
      <c r="GE19" s="50"/>
      <c r="GF19" s="50"/>
      <c r="GG19" s="50"/>
      <c r="GH19" s="54">
        <f t="shared" si="6"/>
        <v>42</v>
      </c>
      <c r="GI19" s="57"/>
      <c r="GJ19" s="57"/>
      <c r="GK19" s="58"/>
      <c r="GL19" s="57"/>
      <c r="GM19" s="59"/>
      <c r="GN19" s="57"/>
      <c r="GO19" s="57"/>
      <c r="GP19" s="57"/>
      <c r="GQ19" s="57"/>
      <c r="GR19" s="57"/>
      <c r="GS19" s="57"/>
      <c r="GT19" s="58"/>
      <c r="GU19" s="57"/>
      <c r="GV19" s="59"/>
      <c r="GW19" s="57"/>
      <c r="GX19" s="57"/>
      <c r="GY19" s="57"/>
      <c r="GZ19" s="61">
        <v>1</v>
      </c>
      <c r="HA19" s="61">
        <v>1</v>
      </c>
      <c r="HB19" s="61">
        <v>1</v>
      </c>
      <c r="HC19" s="61">
        <v>1</v>
      </c>
      <c r="HD19" s="61">
        <v>1</v>
      </c>
      <c r="HE19" s="50"/>
      <c r="HF19" s="50"/>
      <c r="HG19" s="50"/>
      <c r="HH19" s="57"/>
      <c r="HI19" s="57"/>
      <c r="HJ19" s="57"/>
      <c r="HK19" s="57"/>
      <c r="HL19" s="57"/>
      <c r="HM19" s="50"/>
      <c r="HN19" s="53">
        <f t="shared" si="7"/>
        <v>47</v>
      </c>
      <c r="HO19" s="63">
        <v>1</v>
      </c>
      <c r="HP19" s="63">
        <v>1</v>
      </c>
      <c r="HQ19" s="63">
        <v>1</v>
      </c>
      <c r="HR19" s="63">
        <v>1</v>
      </c>
      <c r="HS19" s="59"/>
      <c r="HT19" s="57"/>
      <c r="HU19" s="57"/>
      <c r="HV19" s="57"/>
      <c r="HW19" s="57"/>
      <c r="HX19" s="57"/>
      <c r="HY19" s="57"/>
      <c r="HZ19" s="58"/>
      <c r="IA19" s="57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0"/>
      <c r="IQ19" s="50"/>
      <c r="IR19" s="50"/>
      <c r="IS19" s="50"/>
      <c r="IT19" s="53">
        <f t="shared" si="2"/>
        <v>51</v>
      </c>
      <c r="IU19" s="57"/>
      <c r="IV19" s="57"/>
      <c r="IW19" s="58"/>
      <c r="IX19" s="57"/>
      <c r="IY19" s="58"/>
      <c r="IZ19" s="57"/>
      <c r="JA19" s="59"/>
      <c r="JB19" s="57"/>
      <c r="JC19" s="57"/>
      <c r="JD19" s="57"/>
      <c r="JE19" s="57"/>
      <c r="JF19" s="57"/>
      <c r="JG19" s="57"/>
      <c r="JH19" s="57"/>
      <c r="JI19" s="58"/>
      <c r="JJ19" s="50"/>
      <c r="JK19" s="50"/>
      <c r="JL19" s="50"/>
      <c r="JM19" s="50"/>
      <c r="JN19" s="50"/>
      <c r="JO19" s="50"/>
      <c r="JP19" s="50"/>
      <c r="JQ19" s="50"/>
      <c r="JR19" s="50"/>
      <c r="JS19" s="50"/>
      <c r="JT19" s="50"/>
      <c r="JU19" s="50"/>
      <c r="JV19" s="50"/>
      <c r="JW19" s="50"/>
      <c r="JX19" s="50"/>
      <c r="JY19" s="53">
        <f t="shared" si="8"/>
        <v>51</v>
      </c>
      <c r="JZ19" s="57"/>
      <c r="KA19" s="57"/>
      <c r="KB19" s="58"/>
      <c r="KC19" s="57"/>
      <c r="KD19" s="58"/>
      <c r="KE19" s="57"/>
      <c r="KF19" s="59"/>
      <c r="KG19" s="57"/>
      <c r="KH19" s="59"/>
      <c r="KI19" s="364">
        <v>1</v>
      </c>
      <c r="KJ19" s="364">
        <v>1</v>
      </c>
      <c r="KK19" s="364">
        <v>1</v>
      </c>
      <c r="KL19" s="364">
        <v>1</v>
      </c>
      <c r="KM19" s="364">
        <v>1</v>
      </c>
      <c r="KN19" s="364">
        <v>1</v>
      </c>
      <c r="KO19" s="364">
        <v>1</v>
      </c>
      <c r="KP19" s="364">
        <v>1</v>
      </c>
      <c r="KQ19" s="364">
        <v>1</v>
      </c>
      <c r="KR19" s="364">
        <v>1</v>
      </c>
      <c r="KS19" s="364">
        <v>1</v>
      </c>
      <c r="KT19" s="364">
        <v>1</v>
      </c>
      <c r="KU19" s="364">
        <v>1</v>
      </c>
      <c r="KV19" s="50"/>
      <c r="KW19" s="50"/>
      <c r="KX19" s="50"/>
      <c r="KY19" s="50"/>
      <c r="KZ19" s="50"/>
      <c r="LA19" s="50"/>
      <c r="LB19" s="50"/>
      <c r="LC19" s="364">
        <v>1</v>
      </c>
      <c r="LD19" s="364">
        <v>1</v>
      </c>
      <c r="LE19" s="53">
        <f t="shared" si="9"/>
        <v>66</v>
      </c>
      <c r="LF19" s="364">
        <v>1</v>
      </c>
      <c r="LG19" s="364">
        <v>1</v>
      </c>
      <c r="LH19" s="364">
        <v>1</v>
      </c>
      <c r="LI19" s="364">
        <v>1</v>
      </c>
      <c r="LJ19" s="364">
        <v>1</v>
      </c>
      <c r="LK19" s="364">
        <v>1</v>
      </c>
      <c r="LL19" s="364">
        <v>1</v>
      </c>
      <c r="LM19" s="364">
        <v>1</v>
      </c>
      <c r="LN19" s="364">
        <v>1</v>
      </c>
      <c r="LO19" s="364">
        <v>1</v>
      </c>
      <c r="LP19" s="364">
        <v>1</v>
      </c>
      <c r="LQ19" s="57"/>
      <c r="LR19" s="57"/>
      <c r="LS19" s="57"/>
      <c r="LT19" s="57"/>
      <c r="LU19" s="57"/>
      <c r="LV19" s="57"/>
      <c r="LW19" s="57"/>
      <c r="LX19" s="58"/>
      <c r="LY19" s="57"/>
      <c r="LZ19" s="57"/>
      <c r="MA19" s="57"/>
      <c r="MB19" s="57"/>
      <c r="MC19" s="57"/>
      <c r="MD19" s="57"/>
      <c r="ME19" s="50"/>
      <c r="MF19" s="50"/>
      <c r="MG19" s="50"/>
      <c r="MH19" s="50"/>
      <c r="MI19" s="50"/>
      <c r="MJ19" s="53">
        <f t="shared" si="10"/>
        <v>77</v>
      </c>
      <c r="MK19" s="57"/>
      <c r="ML19" s="57"/>
      <c r="MM19" s="58"/>
      <c r="MN19" s="57"/>
      <c r="MO19" s="58"/>
      <c r="MP19" s="57"/>
      <c r="MQ19" s="59"/>
      <c r="MR19" s="57"/>
      <c r="MS19" s="57"/>
      <c r="MT19" s="57"/>
      <c r="MU19" s="57"/>
      <c r="MV19" s="57"/>
      <c r="MW19" s="57"/>
      <c r="MX19" s="57"/>
      <c r="MY19" s="58"/>
      <c r="MZ19" s="50"/>
      <c r="NA19" s="50"/>
      <c r="NB19" s="50"/>
      <c r="NC19" s="50"/>
      <c r="ND19" s="50"/>
      <c r="NE19" s="50"/>
      <c r="NF19" s="50"/>
      <c r="NG19" s="50"/>
      <c r="NH19" s="50"/>
      <c r="NI19" s="50"/>
      <c r="NJ19" s="50"/>
      <c r="NK19" s="50"/>
      <c r="NL19" s="50"/>
      <c r="NM19" s="50"/>
      <c r="NN19" s="50"/>
      <c r="NO19" s="50"/>
      <c r="NP19" s="53">
        <f t="shared" si="11"/>
        <v>77</v>
      </c>
    </row>
    <row r="20" spans="1:383" x14ac:dyDescent="0.2">
      <c r="A20" s="55">
        <v>15</v>
      </c>
      <c r="B20" s="65" t="s">
        <v>39</v>
      </c>
      <c r="C20" s="57"/>
      <c r="D20" s="58"/>
      <c r="E20" s="57"/>
      <c r="F20" s="57"/>
      <c r="G20" s="57"/>
      <c r="H20" s="58"/>
      <c r="I20" s="57"/>
      <c r="J20" s="59"/>
      <c r="K20" s="57"/>
      <c r="L20" s="57"/>
      <c r="M20" s="57"/>
      <c r="N20" s="57"/>
      <c r="O20" s="57"/>
      <c r="P20" s="58"/>
      <c r="Q20" s="57"/>
      <c r="R20" s="57"/>
      <c r="S20" s="57"/>
      <c r="T20" s="57"/>
      <c r="U20" s="57"/>
      <c r="V20" s="57"/>
      <c r="W20" s="58"/>
      <c r="X20" s="50"/>
      <c r="Y20" s="50"/>
      <c r="Z20" s="50"/>
      <c r="AA20" s="50"/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/>
      <c r="AH20" s="54">
        <f t="shared" si="0"/>
        <v>5</v>
      </c>
      <c r="AI20" s="50"/>
      <c r="AJ20" s="51"/>
      <c r="AK20" s="50"/>
      <c r="AL20" s="50"/>
      <c r="AM20" s="50"/>
      <c r="AN20" s="51"/>
      <c r="AO20" s="57"/>
      <c r="AP20" s="59"/>
      <c r="AQ20" s="59"/>
      <c r="AR20" s="59"/>
      <c r="AS20" s="59"/>
      <c r="AT20" s="59"/>
      <c r="AU20" s="59"/>
      <c r="AV20" s="59"/>
      <c r="AW20" s="59"/>
      <c r="AX20" s="59"/>
      <c r="AY20" s="364">
        <v>1</v>
      </c>
      <c r="AZ20" s="364">
        <v>1</v>
      </c>
      <c r="BA20" s="364">
        <v>1</v>
      </c>
      <c r="BB20" s="364">
        <v>1</v>
      </c>
      <c r="BC20" s="364">
        <v>1</v>
      </c>
      <c r="BD20" s="364">
        <v>1</v>
      </c>
      <c r="BE20" s="364">
        <v>1</v>
      </c>
      <c r="BF20" s="364">
        <v>1</v>
      </c>
      <c r="BG20" s="364">
        <v>1</v>
      </c>
      <c r="BH20" s="364">
        <v>1</v>
      </c>
      <c r="BI20" s="364">
        <v>1</v>
      </c>
      <c r="BJ20" s="364">
        <v>1</v>
      </c>
      <c r="BK20" s="364">
        <v>1</v>
      </c>
      <c r="BL20" s="53">
        <f t="shared" si="3"/>
        <v>18</v>
      </c>
      <c r="BM20" s="364">
        <v>1</v>
      </c>
      <c r="BN20" s="58"/>
      <c r="BO20" s="57"/>
      <c r="BP20" s="57"/>
      <c r="BQ20" s="57"/>
      <c r="BR20" s="58"/>
      <c r="BS20" s="364">
        <v>1</v>
      </c>
      <c r="BT20" s="364">
        <v>1</v>
      </c>
      <c r="BU20" s="364">
        <v>1</v>
      </c>
      <c r="BV20" s="364">
        <v>1</v>
      </c>
      <c r="BW20" s="364">
        <v>1</v>
      </c>
      <c r="BX20" s="364">
        <v>1</v>
      </c>
      <c r="BY20" s="364">
        <v>1</v>
      </c>
      <c r="BZ20" s="364">
        <v>1</v>
      </c>
      <c r="CA20" s="364">
        <v>1</v>
      </c>
      <c r="CB20" s="364">
        <v>1</v>
      </c>
      <c r="CC20" s="364">
        <v>1</v>
      </c>
      <c r="CD20" s="364">
        <v>1</v>
      </c>
      <c r="CE20" s="364">
        <v>1</v>
      </c>
      <c r="CF20" s="364">
        <v>1</v>
      </c>
      <c r="CG20" s="59"/>
      <c r="CH20" s="59"/>
      <c r="CI20" s="59"/>
      <c r="CJ20" s="59"/>
      <c r="CK20" s="59"/>
      <c r="CL20" s="50"/>
      <c r="CM20" s="50"/>
      <c r="CN20" s="50"/>
      <c r="CO20" s="50"/>
      <c r="CP20" s="50"/>
      <c r="CQ20" s="50"/>
      <c r="CR20" s="54">
        <f t="shared" si="4"/>
        <v>33</v>
      </c>
      <c r="CS20" s="57"/>
      <c r="CT20" s="57"/>
      <c r="CU20" s="58"/>
      <c r="CV20" s="57"/>
      <c r="CW20" s="59"/>
      <c r="CX20" s="58"/>
      <c r="CY20" s="57"/>
      <c r="CZ20" s="59"/>
      <c r="DA20" s="57"/>
      <c r="DB20" s="364">
        <v>1</v>
      </c>
      <c r="DC20" s="364">
        <v>1</v>
      </c>
      <c r="DD20" s="364">
        <v>1</v>
      </c>
      <c r="DE20" s="364">
        <v>1</v>
      </c>
      <c r="DF20" s="364">
        <v>1</v>
      </c>
      <c r="DG20" s="364">
        <v>1</v>
      </c>
      <c r="DH20" s="364">
        <v>1</v>
      </c>
      <c r="DI20" s="364">
        <v>1</v>
      </c>
      <c r="DJ20" s="364">
        <v>1</v>
      </c>
      <c r="DK20" s="364">
        <v>1</v>
      </c>
      <c r="DL20" s="364">
        <v>1</v>
      </c>
      <c r="DM20" s="364">
        <v>1</v>
      </c>
      <c r="DN20" s="364">
        <v>1</v>
      </c>
      <c r="DO20" s="59"/>
      <c r="DP20" s="59"/>
      <c r="DQ20" s="59"/>
      <c r="DR20" s="59"/>
      <c r="DS20" s="59"/>
      <c r="DT20" s="59"/>
      <c r="DU20" s="59"/>
      <c r="DV20" s="59"/>
      <c r="DW20" s="54">
        <f t="shared" si="5"/>
        <v>46</v>
      </c>
      <c r="DX20" s="57"/>
      <c r="DY20" s="58"/>
      <c r="DZ20" s="57"/>
      <c r="EA20" s="57"/>
      <c r="EB20" s="57"/>
      <c r="EC20" s="58"/>
      <c r="ED20" s="57"/>
      <c r="EE20" s="57"/>
      <c r="EF20" s="64">
        <v>1</v>
      </c>
      <c r="EG20" s="64">
        <v>1</v>
      </c>
      <c r="EH20" s="64">
        <v>1</v>
      </c>
      <c r="EI20" s="64">
        <v>1</v>
      </c>
      <c r="EJ20" s="64">
        <v>1</v>
      </c>
      <c r="EK20" s="57"/>
      <c r="EL20" s="59"/>
      <c r="EM20" s="59"/>
      <c r="EN20" s="57"/>
      <c r="EO20" s="59"/>
      <c r="EP20" s="59"/>
      <c r="EQ20" s="364">
        <v>1</v>
      </c>
      <c r="ER20" s="364">
        <v>1</v>
      </c>
      <c r="ES20" s="364">
        <v>1</v>
      </c>
      <c r="ET20" s="364">
        <v>1</v>
      </c>
      <c r="EU20" s="364">
        <v>1</v>
      </c>
      <c r="EV20" s="364">
        <v>1</v>
      </c>
      <c r="EW20" s="364">
        <v>1</v>
      </c>
      <c r="EX20" s="364">
        <v>1</v>
      </c>
      <c r="EY20" s="364">
        <v>1</v>
      </c>
      <c r="EZ20" s="364">
        <v>1</v>
      </c>
      <c r="FA20" s="50"/>
      <c r="FB20" s="50"/>
      <c r="FC20" s="89">
        <f t="shared" si="1"/>
        <v>61</v>
      </c>
      <c r="FD20" s="57"/>
      <c r="FE20" s="57"/>
      <c r="FF20" s="58"/>
      <c r="FG20" s="57"/>
      <c r="FH20" s="59"/>
      <c r="FI20" s="57"/>
      <c r="FJ20" s="57"/>
      <c r="FK20" s="57"/>
      <c r="FL20" s="57"/>
      <c r="FM20" s="57"/>
      <c r="FN20" s="58"/>
      <c r="FO20" s="57"/>
      <c r="FP20" s="57"/>
      <c r="FQ20" s="58"/>
      <c r="FR20" s="57"/>
      <c r="FS20" s="57"/>
      <c r="FT20" s="57"/>
      <c r="FU20" s="57"/>
      <c r="FV20" s="57"/>
      <c r="FW20" s="57"/>
      <c r="FX20" s="58"/>
      <c r="FY20" s="50"/>
      <c r="FZ20" s="50"/>
      <c r="GA20" s="50"/>
      <c r="GB20" s="50"/>
      <c r="GC20" s="50"/>
      <c r="GD20" s="50"/>
      <c r="GE20" s="50"/>
      <c r="GF20" s="50"/>
      <c r="GG20" s="50"/>
      <c r="GH20" s="54">
        <f t="shared" si="6"/>
        <v>61</v>
      </c>
      <c r="GI20" s="57"/>
      <c r="GJ20" s="57"/>
      <c r="GK20" s="58"/>
      <c r="GL20" s="57"/>
      <c r="GM20" s="59"/>
      <c r="GN20" s="57"/>
      <c r="GO20" s="57"/>
      <c r="GP20" s="57"/>
      <c r="GQ20" s="57"/>
      <c r="GR20" s="57"/>
      <c r="GS20" s="58"/>
      <c r="GT20" s="57"/>
      <c r="GU20" s="57"/>
      <c r="GV20" s="58"/>
      <c r="GW20" s="57"/>
      <c r="GX20" s="57"/>
      <c r="GY20" s="57"/>
      <c r="GZ20" s="61">
        <v>1</v>
      </c>
      <c r="HA20" s="61">
        <v>1</v>
      </c>
      <c r="HB20" s="61">
        <v>1</v>
      </c>
      <c r="HC20" s="61">
        <v>1</v>
      </c>
      <c r="HD20" s="61">
        <v>1</v>
      </c>
      <c r="HE20" s="50"/>
      <c r="HF20" s="50"/>
      <c r="HG20" s="50"/>
      <c r="HH20" s="61">
        <v>1</v>
      </c>
      <c r="HI20" s="61">
        <v>1</v>
      </c>
      <c r="HJ20" s="61">
        <v>1</v>
      </c>
      <c r="HK20" s="61">
        <v>1</v>
      </c>
      <c r="HL20" s="61">
        <v>1</v>
      </c>
      <c r="HM20" s="50"/>
      <c r="HN20" s="53">
        <f t="shared" si="7"/>
        <v>71</v>
      </c>
      <c r="HO20" s="57"/>
      <c r="HP20" s="57"/>
      <c r="HQ20" s="58"/>
      <c r="HR20" s="57"/>
      <c r="HS20" s="59"/>
      <c r="HT20" s="57"/>
      <c r="HU20" s="57"/>
      <c r="HV20" s="57"/>
      <c r="HW20" s="364">
        <v>1</v>
      </c>
      <c r="HX20" s="364">
        <v>1</v>
      </c>
      <c r="HY20" s="364">
        <v>1</v>
      </c>
      <c r="HZ20" s="364">
        <v>1</v>
      </c>
      <c r="IA20" s="364">
        <v>1</v>
      </c>
      <c r="IB20" s="364">
        <v>1</v>
      </c>
      <c r="IC20" s="364">
        <v>1</v>
      </c>
      <c r="ID20" s="364">
        <v>1</v>
      </c>
      <c r="IE20" s="364">
        <v>1</v>
      </c>
      <c r="IF20" s="364">
        <v>1</v>
      </c>
      <c r="IG20" s="364">
        <v>1</v>
      </c>
      <c r="IH20" s="364">
        <v>1</v>
      </c>
      <c r="II20" s="364">
        <v>1</v>
      </c>
      <c r="IJ20" s="59"/>
      <c r="IK20" s="59"/>
      <c r="IL20" s="59"/>
      <c r="IM20" s="59"/>
      <c r="IN20" s="59"/>
      <c r="IO20" s="59"/>
      <c r="IP20" s="50"/>
      <c r="IQ20" s="50"/>
      <c r="IR20" s="50"/>
      <c r="IS20" s="50"/>
      <c r="IT20" s="53">
        <f t="shared" si="2"/>
        <v>84</v>
      </c>
      <c r="IU20" s="57"/>
      <c r="IV20" s="57"/>
      <c r="IW20" s="58"/>
      <c r="IX20" s="57"/>
      <c r="IY20" s="58"/>
      <c r="IZ20" s="57"/>
      <c r="JA20" s="59"/>
      <c r="JB20" s="57"/>
      <c r="JC20" s="57"/>
      <c r="JD20" s="57"/>
      <c r="JE20" s="57"/>
      <c r="JF20" s="59"/>
      <c r="JG20" s="59"/>
      <c r="JH20" s="59"/>
      <c r="JI20" s="59"/>
      <c r="JJ20" s="59"/>
      <c r="JK20" s="59"/>
      <c r="JL20" s="59"/>
      <c r="JM20" s="59"/>
      <c r="JN20" s="59"/>
      <c r="JO20" s="59"/>
      <c r="JP20" s="59"/>
      <c r="JQ20" s="59"/>
      <c r="JR20" s="59"/>
      <c r="JS20" s="364">
        <v>1</v>
      </c>
      <c r="JT20" s="364">
        <v>1</v>
      </c>
      <c r="JU20" s="364">
        <v>1</v>
      </c>
      <c r="JV20" s="364">
        <v>1</v>
      </c>
      <c r="JW20" s="364">
        <v>1</v>
      </c>
      <c r="JX20" s="364">
        <v>1</v>
      </c>
      <c r="JY20" s="53">
        <f>SUM(IU20:JX20)+IT20</f>
        <v>90</v>
      </c>
      <c r="JZ20" s="57"/>
      <c r="KA20" s="364">
        <v>1</v>
      </c>
      <c r="KB20" s="364">
        <v>1</v>
      </c>
      <c r="KC20" s="364">
        <v>1</v>
      </c>
      <c r="KD20" s="364">
        <v>1</v>
      </c>
      <c r="KE20" s="364">
        <v>1</v>
      </c>
      <c r="KF20" s="364">
        <v>1</v>
      </c>
      <c r="KG20" s="364">
        <v>1</v>
      </c>
      <c r="KN20" s="58"/>
      <c r="KO20" s="50"/>
      <c r="KP20" s="50"/>
      <c r="KQ20" s="50"/>
      <c r="KR20" s="50"/>
      <c r="KS20" s="50"/>
      <c r="KT20" s="50"/>
      <c r="KU20" s="50"/>
      <c r="KV20" s="50"/>
      <c r="KW20" s="50"/>
      <c r="KX20" s="50"/>
      <c r="KY20" s="50"/>
      <c r="KZ20" s="50"/>
      <c r="LA20" s="50"/>
      <c r="LB20" s="50"/>
      <c r="LC20" s="50"/>
      <c r="LD20" s="364">
        <v>1</v>
      </c>
      <c r="LE20" s="53">
        <f t="shared" si="9"/>
        <v>98</v>
      </c>
      <c r="LF20" s="364">
        <v>1</v>
      </c>
      <c r="LG20" s="364">
        <v>1</v>
      </c>
      <c r="LH20" s="364">
        <v>1</v>
      </c>
      <c r="LI20" s="364">
        <v>1</v>
      </c>
      <c r="LJ20" s="364">
        <v>1</v>
      </c>
      <c r="LK20" s="364">
        <v>1</v>
      </c>
      <c r="LL20" s="364">
        <v>1</v>
      </c>
      <c r="LM20" s="364">
        <v>1</v>
      </c>
      <c r="LN20" s="364">
        <v>1</v>
      </c>
      <c r="LO20" s="364">
        <v>1</v>
      </c>
      <c r="LP20" s="364">
        <v>1</v>
      </c>
      <c r="LQ20" s="364">
        <v>1</v>
      </c>
      <c r="LR20" s="59"/>
      <c r="LS20" s="57"/>
      <c r="LT20" s="57"/>
      <c r="LU20" s="57"/>
      <c r="LV20" s="57"/>
      <c r="LW20" s="57"/>
      <c r="LX20" s="58"/>
      <c r="LY20" s="57"/>
      <c r="LZ20" s="57"/>
      <c r="MA20" s="57"/>
      <c r="MB20" s="57"/>
      <c r="MC20" s="57"/>
      <c r="MD20" s="57"/>
      <c r="ME20" s="50"/>
      <c r="MF20" s="50"/>
      <c r="MG20" s="50"/>
      <c r="MH20" s="50"/>
      <c r="MI20" s="50"/>
      <c r="MJ20" s="53">
        <f t="shared" si="10"/>
        <v>110</v>
      </c>
      <c r="MK20" s="57"/>
      <c r="ML20" s="57"/>
      <c r="MM20" s="58"/>
      <c r="MN20" s="57"/>
      <c r="MO20" s="58"/>
      <c r="MP20" s="57"/>
      <c r="MQ20" s="59"/>
      <c r="MR20" s="57"/>
      <c r="MS20" s="57"/>
      <c r="MT20" s="57"/>
      <c r="MU20" s="57"/>
      <c r="MV20" s="57"/>
      <c r="MW20" s="57"/>
      <c r="MX20" s="57"/>
      <c r="MY20" s="58"/>
      <c r="MZ20" s="50"/>
      <c r="NA20" s="50"/>
      <c r="NB20" s="50"/>
      <c r="NC20" s="50"/>
      <c r="ND20" s="50"/>
      <c r="NE20" s="50"/>
      <c r="NF20" s="50"/>
      <c r="NG20" s="50"/>
      <c r="NH20" s="50"/>
      <c r="NI20" s="50"/>
      <c r="NJ20" s="50"/>
      <c r="NK20" s="50"/>
      <c r="NL20" s="50"/>
      <c r="NM20" s="50"/>
      <c r="NN20" s="50"/>
      <c r="NO20" s="50"/>
      <c r="NP20" s="53">
        <f t="shared" si="11"/>
        <v>110</v>
      </c>
    </row>
    <row r="21" spans="1:383" x14ac:dyDescent="0.2">
      <c r="A21" s="55">
        <v>16</v>
      </c>
      <c r="B21" s="65" t="s">
        <v>40</v>
      </c>
      <c r="C21" s="66"/>
      <c r="D21" s="67"/>
      <c r="E21" s="66"/>
      <c r="F21" s="66"/>
      <c r="G21" s="66"/>
      <c r="H21" s="67"/>
      <c r="I21" s="66"/>
      <c r="J21" s="68"/>
      <c r="K21" s="66"/>
      <c r="L21" s="66"/>
      <c r="M21" s="66"/>
      <c r="N21" s="66"/>
      <c r="O21" s="66"/>
      <c r="P21" s="67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50"/>
      <c r="AB21" s="60">
        <v>1</v>
      </c>
      <c r="AC21" s="60">
        <v>1</v>
      </c>
      <c r="AD21" s="60">
        <v>1</v>
      </c>
      <c r="AE21" s="60">
        <v>1</v>
      </c>
      <c r="AF21" s="60">
        <v>1</v>
      </c>
      <c r="AG21" s="360"/>
      <c r="AH21" s="54">
        <f t="shared" si="0"/>
        <v>5</v>
      </c>
      <c r="AI21" s="50"/>
      <c r="AJ21" s="51"/>
      <c r="AK21" s="50"/>
      <c r="AL21" s="50"/>
      <c r="AM21" s="50"/>
      <c r="AN21" s="51"/>
      <c r="AO21" s="66"/>
      <c r="AP21" s="68"/>
      <c r="AQ21" s="66"/>
      <c r="AR21" s="66"/>
      <c r="AS21" s="66"/>
      <c r="AT21" s="66"/>
      <c r="AU21" s="66"/>
      <c r="AV21" s="67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66"/>
      <c r="BK21" s="66"/>
      <c r="BL21" s="53">
        <f t="shared" si="3"/>
        <v>5</v>
      </c>
      <c r="BM21" s="66"/>
      <c r="BN21" s="67"/>
      <c r="BO21" s="66"/>
      <c r="BP21" s="66"/>
      <c r="BQ21" s="66"/>
      <c r="BR21" s="364">
        <v>1</v>
      </c>
      <c r="BS21" s="364">
        <v>1</v>
      </c>
      <c r="BT21" s="364">
        <v>1</v>
      </c>
      <c r="BU21" s="364">
        <v>1</v>
      </c>
      <c r="BV21" s="364">
        <v>1</v>
      </c>
      <c r="BW21" s="364">
        <v>1</v>
      </c>
      <c r="BX21" s="364">
        <v>1</v>
      </c>
      <c r="BY21" s="364">
        <v>1</v>
      </c>
      <c r="BZ21" s="364">
        <v>1</v>
      </c>
      <c r="CA21" s="364">
        <v>1</v>
      </c>
      <c r="CB21" s="364">
        <v>1</v>
      </c>
      <c r="CC21" s="364">
        <v>1</v>
      </c>
      <c r="CD21" s="364">
        <v>1</v>
      </c>
      <c r="CE21" s="364">
        <v>1</v>
      </c>
      <c r="CF21" s="59"/>
      <c r="CG21" s="59"/>
      <c r="CH21" s="59"/>
      <c r="CI21" s="59"/>
      <c r="CJ21" s="59"/>
      <c r="CK21" s="59"/>
      <c r="CL21" s="66"/>
      <c r="CM21" s="66"/>
      <c r="CN21" s="59"/>
      <c r="CO21" s="59"/>
      <c r="CP21" s="59"/>
      <c r="CQ21" s="59"/>
      <c r="CR21" s="54">
        <f t="shared" si="4"/>
        <v>19</v>
      </c>
      <c r="CS21" s="59"/>
      <c r="CT21" s="59"/>
      <c r="CU21" s="59"/>
      <c r="CV21" s="59"/>
      <c r="CW21" s="59"/>
      <c r="CX21" s="59"/>
      <c r="CY21" s="59"/>
      <c r="CZ21" s="59"/>
      <c r="DA21" s="59"/>
      <c r="DB21" s="364">
        <v>1</v>
      </c>
      <c r="DC21" s="364">
        <v>1</v>
      </c>
      <c r="DD21" s="364">
        <v>1</v>
      </c>
      <c r="DE21" s="364">
        <v>1</v>
      </c>
      <c r="DF21" s="364">
        <v>1</v>
      </c>
      <c r="DG21" s="364">
        <v>1</v>
      </c>
      <c r="DH21" s="364">
        <v>1</v>
      </c>
      <c r="DI21" s="364">
        <v>1</v>
      </c>
      <c r="DJ21" s="364">
        <v>1</v>
      </c>
      <c r="DK21" s="364">
        <v>1</v>
      </c>
      <c r="DL21" s="364">
        <v>1</v>
      </c>
      <c r="DM21" s="364">
        <v>1</v>
      </c>
      <c r="DN21" s="364">
        <v>1</v>
      </c>
      <c r="DO21" s="59"/>
      <c r="DP21" s="59"/>
      <c r="DQ21" s="59"/>
      <c r="DR21" s="59"/>
      <c r="DS21" s="59"/>
      <c r="DT21" s="59"/>
      <c r="DU21" s="59"/>
      <c r="DV21" s="59"/>
      <c r="DW21" s="54">
        <f t="shared" si="5"/>
        <v>32</v>
      </c>
      <c r="DX21" s="66"/>
      <c r="DY21" s="67"/>
      <c r="DZ21" s="66"/>
      <c r="EA21" s="66"/>
      <c r="EB21" s="66"/>
      <c r="EC21" s="67"/>
      <c r="ED21" s="66"/>
      <c r="EE21" s="66"/>
      <c r="EF21" s="64">
        <v>1</v>
      </c>
      <c r="EG21" s="64">
        <v>1</v>
      </c>
      <c r="EH21" s="64">
        <v>1</v>
      </c>
      <c r="EI21" s="64">
        <v>1</v>
      </c>
      <c r="EJ21" s="64">
        <v>1</v>
      </c>
      <c r="EK21" s="66"/>
      <c r="EL21" s="68"/>
      <c r="EM21" s="364">
        <v>1</v>
      </c>
      <c r="EN21" s="364">
        <v>1</v>
      </c>
      <c r="EO21" s="364">
        <v>1</v>
      </c>
      <c r="EP21" s="364">
        <v>1</v>
      </c>
      <c r="EQ21" s="364">
        <v>1</v>
      </c>
      <c r="ER21" s="364">
        <v>1</v>
      </c>
      <c r="ES21" s="364">
        <v>1</v>
      </c>
      <c r="ET21" s="364">
        <v>1</v>
      </c>
      <c r="EU21" s="364">
        <v>1</v>
      </c>
      <c r="EV21" s="364">
        <v>1</v>
      </c>
      <c r="EW21" s="57"/>
      <c r="EX21" s="57"/>
      <c r="EY21" s="57"/>
      <c r="EZ21" s="66"/>
      <c r="FA21" s="66"/>
      <c r="FB21" s="66"/>
      <c r="FC21" s="89">
        <f t="shared" si="1"/>
        <v>47</v>
      </c>
      <c r="FD21" s="57"/>
      <c r="FE21" s="57"/>
      <c r="FF21" s="58"/>
      <c r="FG21" s="57"/>
      <c r="FH21" s="59"/>
      <c r="FI21" s="57"/>
      <c r="FJ21" s="57"/>
      <c r="FK21" s="57"/>
      <c r="FL21" s="57"/>
      <c r="FM21" s="57"/>
      <c r="FN21" s="58"/>
      <c r="FO21" s="57"/>
      <c r="FP21" s="66"/>
      <c r="FQ21" s="67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54">
        <f t="shared" si="6"/>
        <v>47</v>
      </c>
      <c r="GI21" s="57"/>
      <c r="GJ21" s="57"/>
      <c r="GK21" s="58"/>
      <c r="GL21" s="57"/>
      <c r="GM21" s="59"/>
      <c r="GN21" s="57"/>
      <c r="GO21" s="57"/>
      <c r="GP21" s="57"/>
      <c r="GQ21" s="57"/>
      <c r="GR21" s="57"/>
      <c r="GS21" s="58"/>
      <c r="GT21" s="57"/>
      <c r="GU21" s="66"/>
      <c r="GV21" s="67"/>
      <c r="GW21" s="66"/>
      <c r="GX21" s="66"/>
      <c r="GY21" s="57"/>
      <c r="GZ21" s="57"/>
      <c r="HA21" s="57"/>
      <c r="HB21" s="58"/>
      <c r="HC21" s="57"/>
      <c r="HD21" s="57"/>
      <c r="HE21" s="50"/>
      <c r="HF21" s="50"/>
      <c r="HG21" s="50"/>
      <c r="HH21" s="57"/>
      <c r="HI21" s="57"/>
      <c r="HJ21" s="57"/>
      <c r="HK21" s="57"/>
      <c r="HL21" s="57"/>
      <c r="HM21" s="66"/>
      <c r="HN21" s="53">
        <f t="shared" si="7"/>
        <v>47</v>
      </c>
      <c r="HO21" s="57"/>
      <c r="HP21" s="57"/>
      <c r="HQ21" s="58"/>
      <c r="HR21" s="57"/>
      <c r="HS21" s="59"/>
      <c r="HT21" s="57"/>
      <c r="HU21" s="57"/>
      <c r="HV21" s="364">
        <v>1</v>
      </c>
      <c r="HW21" s="364">
        <v>1</v>
      </c>
      <c r="HX21" s="364">
        <v>1</v>
      </c>
      <c r="HY21" s="364">
        <v>1</v>
      </c>
      <c r="HZ21" s="364">
        <v>1</v>
      </c>
      <c r="IA21" s="364">
        <v>1</v>
      </c>
      <c r="IB21" s="364">
        <v>1</v>
      </c>
      <c r="IC21" s="364">
        <v>1</v>
      </c>
      <c r="ID21" s="364">
        <v>1</v>
      </c>
      <c r="IE21" s="364">
        <v>1</v>
      </c>
      <c r="IF21" s="364">
        <v>1</v>
      </c>
      <c r="IG21" s="364">
        <v>1</v>
      </c>
      <c r="IH21" s="364">
        <v>1</v>
      </c>
      <c r="II21" s="50"/>
      <c r="IJ21" s="50"/>
      <c r="IK21" s="50"/>
      <c r="IL21" s="50"/>
      <c r="IM21" s="50"/>
      <c r="IN21" s="50"/>
      <c r="IO21" s="50"/>
      <c r="IP21" s="50"/>
      <c r="IQ21" s="69"/>
      <c r="IR21" s="66"/>
      <c r="IS21" s="66"/>
      <c r="IT21" s="53">
        <f t="shared" si="2"/>
        <v>60</v>
      </c>
      <c r="IU21" s="57"/>
      <c r="IV21" s="57"/>
      <c r="IW21" s="58"/>
      <c r="IX21" s="57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7"/>
      <c r="JM21" s="57"/>
      <c r="JN21" s="58"/>
      <c r="JO21" s="50"/>
      <c r="JP21" s="50"/>
      <c r="JQ21" s="50"/>
      <c r="JR21" s="50"/>
      <c r="JS21" s="50"/>
      <c r="JT21" s="50"/>
      <c r="JU21" s="50"/>
      <c r="JV21" s="50"/>
      <c r="JW21" s="66"/>
      <c r="JX21" s="66"/>
      <c r="JY21" s="53">
        <f t="shared" si="8"/>
        <v>60</v>
      </c>
      <c r="JZ21" s="57"/>
      <c r="KA21" s="57"/>
      <c r="KB21" s="57"/>
      <c r="KC21" s="57"/>
      <c r="KD21" s="57"/>
      <c r="KE21" s="57"/>
      <c r="KF21" s="57"/>
      <c r="KG21" s="57"/>
      <c r="KH21" s="57"/>
      <c r="KI21" s="57"/>
      <c r="KJ21" s="364">
        <v>1</v>
      </c>
      <c r="KK21" s="364">
        <v>1</v>
      </c>
      <c r="KL21" s="364">
        <v>1</v>
      </c>
      <c r="KM21" s="364">
        <v>1</v>
      </c>
      <c r="KN21" s="364">
        <v>1</v>
      </c>
      <c r="KO21" s="364">
        <v>1</v>
      </c>
      <c r="KP21" s="364">
        <v>1</v>
      </c>
      <c r="KQ21" s="364">
        <v>1</v>
      </c>
      <c r="KR21" s="364">
        <v>1</v>
      </c>
      <c r="KS21" s="364">
        <v>1</v>
      </c>
      <c r="KT21" s="364">
        <v>1</v>
      </c>
      <c r="KU21" s="364">
        <v>1</v>
      </c>
      <c r="KV21" s="364">
        <v>1</v>
      </c>
      <c r="KW21" s="50"/>
      <c r="KX21" s="50"/>
      <c r="KY21" s="50"/>
      <c r="KZ21" s="50"/>
      <c r="LA21" s="50"/>
      <c r="LB21" s="66"/>
      <c r="LC21" s="66"/>
      <c r="LD21" s="66"/>
      <c r="LE21" s="53">
        <f t="shared" si="9"/>
        <v>73</v>
      </c>
      <c r="LF21" s="364">
        <v>1</v>
      </c>
      <c r="LG21" s="364">
        <v>1</v>
      </c>
      <c r="LH21" s="364">
        <v>1</v>
      </c>
      <c r="LI21" s="364">
        <v>1</v>
      </c>
      <c r="LJ21" s="364">
        <v>1</v>
      </c>
      <c r="LK21" s="364">
        <v>1</v>
      </c>
      <c r="LL21" s="364">
        <v>1</v>
      </c>
      <c r="LM21" s="364">
        <v>1</v>
      </c>
      <c r="LN21" s="364">
        <v>1</v>
      </c>
      <c r="LO21" s="364">
        <v>1</v>
      </c>
      <c r="LP21" s="364">
        <v>1</v>
      </c>
      <c r="LQ21" s="364">
        <v>1</v>
      </c>
      <c r="LR21" s="364">
        <v>1</v>
      </c>
      <c r="LS21" s="59"/>
      <c r="LT21" s="57"/>
      <c r="LU21" s="57"/>
      <c r="LV21" s="57"/>
      <c r="LW21" s="57"/>
      <c r="LX21" s="57"/>
      <c r="LY21" s="58"/>
      <c r="LZ21" s="57"/>
      <c r="MA21" s="57"/>
      <c r="MB21" s="57"/>
      <c r="MC21" s="57"/>
      <c r="MD21" s="57"/>
      <c r="ME21" s="57"/>
      <c r="MF21" s="50"/>
      <c r="MG21" s="50"/>
      <c r="MH21" s="50"/>
      <c r="MI21" s="66"/>
      <c r="MJ21" s="53">
        <f t="shared" si="10"/>
        <v>86</v>
      </c>
      <c r="MK21" s="57"/>
      <c r="ML21" s="57"/>
      <c r="MM21" s="58"/>
      <c r="MN21" s="57"/>
      <c r="MO21" s="59"/>
      <c r="MP21" s="57"/>
      <c r="MQ21" s="57"/>
      <c r="MR21" s="57"/>
      <c r="MS21" s="57"/>
      <c r="MT21" s="57"/>
      <c r="MU21" s="58"/>
      <c r="MV21" s="57"/>
      <c r="MW21" s="66"/>
      <c r="MX21" s="67"/>
      <c r="MY21" s="66"/>
      <c r="MZ21" s="66"/>
      <c r="NA21" s="57"/>
      <c r="NB21" s="57"/>
      <c r="NC21" s="57"/>
      <c r="ND21" s="58"/>
      <c r="NE21" s="50"/>
      <c r="NF21" s="50"/>
      <c r="NG21" s="50"/>
      <c r="NH21" s="50"/>
      <c r="NI21" s="50"/>
      <c r="NJ21" s="50"/>
      <c r="NK21" s="50"/>
      <c r="NL21" s="50"/>
      <c r="NM21" s="66"/>
      <c r="NN21" s="66"/>
      <c r="NO21" s="66"/>
      <c r="NP21" s="53">
        <f t="shared" si="11"/>
        <v>86</v>
      </c>
    </row>
    <row r="22" spans="1:383" x14ac:dyDescent="0.2">
      <c r="A22" s="55">
        <v>17</v>
      </c>
      <c r="B22" s="65" t="s">
        <v>326</v>
      </c>
      <c r="C22" s="66"/>
      <c r="D22" s="67"/>
      <c r="E22" s="66"/>
      <c r="F22" s="66"/>
      <c r="G22" s="66"/>
      <c r="H22" s="67"/>
      <c r="I22" s="66"/>
      <c r="J22" s="68"/>
      <c r="K22" s="66"/>
      <c r="L22" s="66"/>
      <c r="M22" s="66"/>
      <c r="N22" s="66"/>
      <c r="O22" s="66"/>
      <c r="P22" s="67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50"/>
      <c r="AB22" s="60">
        <v>1</v>
      </c>
      <c r="AC22" s="60">
        <v>1</v>
      </c>
      <c r="AD22" s="60">
        <v>1</v>
      </c>
      <c r="AE22" s="60">
        <v>1</v>
      </c>
      <c r="AF22" s="60">
        <v>1</v>
      </c>
      <c r="AG22" s="360"/>
      <c r="AH22" s="54">
        <f t="shared" si="0"/>
        <v>5</v>
      </c>
      <c r="AI22" s="50"/>
      <c r="AJ22" s="51"/>
      <c r="AK22" s="50"/>
      <c r="AL22" s="50"/>
      <c r="AM22" s="50"/>
      <c r="AN22" s="51"/>
      <c r="AO22" s="66"/>
      <c r="AP22" s="68"/>
      <c r="AQ22" s="66"/>
      <c r="AR22" s="66"/>
      <c r="AS22" s="66"/>
      <c r="AT22" s="66"/>
      <c r="AU22" s="364">
        <v>1</v>
      </c>
      <c r="AV22" s="364">
        <v>1</v>
      </c>
      <c r="AW22" s="364">
        <v>1</v>
      </c>
      <c r="AX22" s="364">
        <v>1</v>
      </c>
      <c r="AY22" s="364">
        <v>1</v>
      </c>
      <c r="AZ22" s="364">
        <v>1</v>
      </c>
      <c r="BA22" s="364">
        <v>1</v>
      </c>
      <c r="BB22" s="364">
        <v>1</v>
      </c>
      <c r="BC22" s="364">
        <v>1</v>
      </c>
      <c r="BD22" s="364">
        <v>1</v>
      </c>
      <c r="BE22" s="364">
        <v>1</v>
      </c>
      <c r="BF22" s="364">
        <v>1</v>
      </c>
      <c r="BG22" s="364">
        <v>1</v>
      </c>
      <c r="BH22" s="364">
        <v>1</v>
      </c>
      <c r="BI22" s="66"/>
      <c r="BJ22" s="66"/>
      <c r="BK22" s="66"/>
      <c r="BL22" s="53">
        <f t="shared" si="3"/>
        <v>19</v>
      </c>
      <c r="BM22" s="66"/>
      <c r="BN22" s="67"/>
      <c r="BO22" s="66"/>
      <c r="BP22" s="66"/>
      <c r="BQ22" s="66"/>
      <c r="BR22" s="67"/>
      <c r="BS22" s="66"/>
      <c r="BT22" s="68"/>
      <c r="BU22" s="66"/>
      <c r="BV22" s="66"/>
      <c r="BW22" s="66"/>
      <c r="BX22" s="66"/>
      <c r="BY22" s="66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66"/>
      <c r="CN22" s="66"/>
      <c r="CO22" s="66"/>
      <c r="CP22" s="58"/>
      <c r="CQ22" s="58"/>
      <c r="CR22" s="54">
        <f t="shared" si="4"/>
        <v>19</v>
      </c>
      <c r="CS22" s="58"/>
      <c r="CT22" s="58"/>
      <c r="CU22" s="57"/>
      <c r="CV22" s="64">
        <v>1</v>
      </c>
      <c r="CW22" s="64">
        <v>1</v>
      </c>
      <c r="CX22" s="64">
        <v>1</v>
      </c>
      <c r="CY22" s="64">
        <v>1</v>
      </c>
      <c r="CZ22" s="64">
        <v>1</v>
      </c>
      <c r="DA22" s="57"/>
      <c r="DB22" s="364">
        <v>1</v>
      </c>
      <c r="DC22" s="364">
        <v>1</v>
      </c>
      <c r="DD22" s="364">
        <v>1</v>
      </c>
      <c r="DE22" s="364">
        <v>1</v>
      </c>
      <c r="DF22" s="364">
        <v>1</v>
      </c>
      <c r="DG22" s="364">
        <v>1</v>
      </c>
      <c r="DH22" s="364">
        <v>1</v>
      </c>
      <c r="DI22" s="364">
        <v>1</v>
      </c>
      <c r="DJ22" s="364">
        <v>1</v>
      </c>
      <c r="DK22" s="364">
        <v>1</v>
      </c>
      <c r="DL22" s="364">
        <v>1</v>
      </c>
      <c r="DM22" s="364">
        <v>1</v>
      </c>
      <c r="DN22" s="364">
        <v>1</v>
      </c>
      <c r="DO22" s="59"/>
      <c r="DP22" s="66"/>
      <c r="DQ22" s="66"/>
      <c r="DR22" s="66"/>
      <c r="DS22" s="66"/>
      <c r="DT22" s="66"/>
      <c r="DU22" s="66"/>
      <c r="DV22" s="66"/>
      <c r="DW22" s="54">
        <f t="shared" si="5"/>
        <v>37</v>
      </c>
      <c r="DX22" s="66"/>
      <c r="DY22" s="59"/>
      <c r="DZ22" s="57"/>
      <c r="EA22" s="57"/>
      <c r="EB22" s="57"/>
      <c r="EC22" s="57"/>
      <c r="ED22" s="57"/>
      <c r="EE22" s="66"/>
      <c r="EF22" s="59"/>
      <c r="EG22" s="57"/>
      <c r="EH22" s="57"/>
      <c r="EI22" s="364">
        <v>1</v>
      </c>
      <c r="EJ22" s="364">
        <v>1</v>
      </c>
      <c r="EK22" s="364">
        <v>1</v>
      </c>
      <c r="EL22" s="364">
        <v>1</v>
      </c>
      <c r="EM22" s="364">
        <v>1</v>
      </c>
      <c r="EN22" s="364">
        <v>1</v>
      </c>
      <c r="EO22" s="364">
        <v>1</v>
      </c>
      <c r="EP22" s="364">
        <v>1</v>
      </c>
      <c r="EQ22" s="364">
        <v>1</v>
      </c>
      <c r="ER22" s="364">
        <v>1</v>
      </c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89">
        <f t="shared" si="1"/>
        <v>47</v>
      </c>
      <c r="FD22" s="57"/>
      <c r="FE22" s="57"/>
      <c r="FF22" s="58"/>
      <c r="FG22" s="57"/>
      <c r="FH22" s="59"/>
      <c r="FI22" s="57"/>
      <c r="FJ22" s="57"/>
      <c r="FK22" s="57"/>
      <c r="FL22" s="57"/>
      <c r="FM22" s="57"/>
      <c r="FN22" s="58"/>
      <c r="FO22" s="57"/>
      <c r="FP22" s="66"/>
      <c r="FQ22" s="67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54">
        <f t="shared" si="6"/>
        <v>47</v>
      </c>
      <c r="GI22" s="57"/>
      <c r="GJ22" s="57"/>
      <c r="GK22" s="58"/>
      <c r="GL22" s="57"/>
      <c r="GM22" s="59"/>
      <c r="GN22" s="57"/>
      <c r="GO22" s="57"/>
      <c r="GP22" s="57"/>
      <c r="GQ22" s="57"/>
      <c r="GR22" s="57"/>
      <c r="GS22" s="58"/>
      <c r="GT22" s="57"/>
      <c r="GU22" s="66"/>
      <c r="GV22" s="67"/>
      <c r="GW22" s="66"/>
      <c r="GX22" s="66"/>
      <c r="GY22" s="57"/>
      <c r="GZ22" s="57"/>
      <c r="HA22" s="57"/>
      <c r="HB22" s="57"/>
      <c r="HC22" s="57"/>
      <c r="HD22" s="57"/>
      <c r="HE22" s="50"/>
      <c r="HF22" s="50"/>
      <c r="HG22" s="50"/>
      <c r="HH22" s="61">
        <v>1</v>
      </c>
      <c r="HI22" s="61">
        <v>1</v>
      </c>
      <c r="HJ22" s="61">
        <v>1</v>
      </c>
      <c r="HK22" s="61">
        <v>1</v>
      </c>
      <c r="HL22" s="61">
        <v>1</v>
      </c>
      <c r="HM22" s="66"/>
      <c r="HN22" s="53">
        <f t="shared" si="7"/>
        <v>52</v>
      </c>
      <c r="HO22" s="57"/>
      <c r="HP22" s="57"/>
      <c r="HQ22" s="58"/>
      <c r="HR22" s="57"/>
      <c r="HS22" s="59"/>
      <c r="HT22" s="57"/>
      <c r="HU22" s="364">
        <v>1</v>
      </c>
      <c r="HV22" s="364">
        <v>1</v>
      </c>
      <c r="HW22" s="364">
        <v>1</v>
      </c>
      <c r="HX22" s="364">
        <v>1</v>
      </c>
      <c r="HY22" s="364">
        <v>1</v>
      </c>
      <c r="HZ22" s="364">
        <v>1</v>
      </c>
      <c r="IA22" s="364">
        <v>1</v>
      </c>
      <c r="IB22" s="364">
        <v>1</v>
      </c>
      <c r="IC22" s="66"/>
      <c r="ID22" s="66"/>
      <c r="IE22" s="57"/>
      <c r="IF22" s="57"/>
      <c r="IG22" s="57"/>
      <c r="IH22" s="58"/>
      <c r="II22" s="50"/>
      <c r="IJ22" s="50"/>
      <c r="IK22" s="50"/>
      <c r="IL22" s="50"/>
      <c r="IM22" s="50"/>
      <c r="IN22" s="50"/>
      <c r="IO22" s="50"/>
      <c r="IP22" s="50"/>
      <c r="IQ22" s="69"/>
      <c r="IR22" s="66"/>
      <c r="IS22" s="66"/>
      <c r="IT22" s="53">
        <f t="shared" si="2"/>
        <v>60</v>
      </c>
      <c r="IU22" s="57"/>
      <c r="IV22" s="57"/>
      <c r="IW22" s="58"/>
      <c r="IX22" s="57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7"/>
      <c r="JM22" s="57"/>
      <c r="JN22" s="58"/>
      <c r="JO22" s="50"/>
      <c r="JP22" s="50"/>
      <c r="JQ22" s="50"/>
      <c r="JR22" s="50"/>
      <c r="JS22" s="364">
        <v>1</v>
      </c>
      <c r="JT22" s="364">
        <v>1</v>
      </c>
      <c r="JU22" s="364">
        <v>1</v>
      </c>
      <c r="JV22" s="364">
        <v>1</v>
      </c>
      <c r="JW22" s="364">
        <v>1</v>
      </c>
      <c r="JX22" s="364">
        <v>1</v>
      </c>
      <c r="JY22" s="53">
        <f>SUM(IU22:JX22)+IT22</f>
        <v>66</v>
      </c>
      <c r="JZ22" s="57"/>
      <c r="KA22" s="364">
        <v>1</v>
      </c>
      <c r="KB22" s="364">
        <v>1</v>
      </c>
      <c r="KC22" s="364">
        <v>1</v>
      </c>
      <c r="KD22" s="364">
        <v>1</v>
      </c>
      <c r="KE22" s="364">
        <v>1</v>
      </c>
      <c r="KF22" s="364">
        <v>1</v>
      </c>
      <c r="KG22" s="364">
        <v>1</v>
      </c>
      <c r="KJ22" s="364">
        <v>1</v>
      </c>
      <c r="KK22" s="364">
        <v>1</v>
      </c>
      <c r="KL22" s="364">
        <v>1</v>
      </c>
      <c r="KM22" s="364">
        <v>1</v>
      </c>
      <c r="KN22" s="364">
        <v>1</v>
      </c>
      <c r="KO22" s="364">
        <v>1</v>
      </c>
      <c r="KP22" s="364">
        <v>1</v>
      </c>
      <c r="KQ22" s="364">
        <v>1</v>
      </c>
      <c r="KR22" s="364">
        <v>1</v>
      </c>
      <c r="KS22" s="364">
        <v>1</v>
      </c>
      <c r="KT22" s="364">
        <v>1</v>
      </c>
      <c r="KU22" s="364">
        <v>1</v>
      </c>
      <c r="KV22" s="364">
        <v>1</v>
      </c>
      <c r="KW22" s="50"/>
      <c r="KX22" s="50"/>
      <c r="KY22" s="50"/>
      <c r="KZ22" s="50"/>
      <c r="LA22" s="50"/>
      <c r="LB22" s="66"/>
      <c r="LC22" s="66"/>
      <c r="LD22" s="66"/>
      <c r="LE22" s="53">
        <f t="shared" si="9"/>
        <v>86</v>
      </c>
      <c r="LF22" s="57"/>
      <c r="LG22" s="57"/>
      <c r="LH22" s="57"/>
      <c r="LI22" s="58"/>
      <c r="LJ22" s="57"/>
      <c r="LK22" s="59"/>
      <c r="LL22" s="57"/>
      <c r="LM22" s="57"/>
      <c r="LN22" s="57"/>
      <c r="LO22" s="57"/>
      <c r="LP22" s="57"/>
      <c r="LQ22" s="58"/>
      <c r="LR22" s="57"/>
      <c r="LS22" s="59"/>
      <c r="LT22" s="57"/>
      <c r="LU22" s="57"/>
      <c r="LV22" s="57"/>
      <c r="LW22" s="57"/>
      <c r="LX22" s="57"/>
      <c r="LY22" s="58"/>
      <c r="LZ22" s="57"/>
      <c r="MA22" s="57"/>
      <c r="MB22" s="57"/>
      <c r="MC22" s="57"/>
      <c r="MD22" s="57"/>
      <c r="ME22" s="57"/>
      <c r="MF22" s="50"/>
      <c r="MG22" s="50"/>
      <c r="MH22" s="50"/>
      <c r="MI22" s="66"/>
      <c r="MJ22" s="53">
        <f t="shared" si="10"/>
        <v>86</v>
      </c>
      <c r="MK22" s="57"/>
      <c r="ML22" s="57"/>
      <c r="MM22" s="58"/>
      <c r="MN22" s="57"/>
      <c r="MO22" s="59"/>
      <c r="MP22" s="57"/>
      <c r="MQ22" s="57"/>
      <c r="MR22" s="57"/>
      <c r="MS22" s="57"/>
      <c r="MT22" s="57"/>
      <c r="MU22" s="58"/>
      <c r="MV22" s="57"/>
      <c r="MW22" s="66"/>
      <c r="MX22" s="67"/>
      <c r="MY22" s="66"/>
      <c r="MZ22" s="66"/>
      <c r="NA22" s="57"/>
      <c r="NB22" s="57"/>
      <c r="NC22" s="57"/>
      <c r="ND22" s="58"/>
      <c r="NE22" s="50"/>
      <c r="NF22" s="50"/>
      <c r="NG22" s="50"/>
      <c r="NH22" s="50"/>
      <c r="NI22" s="50"/>
      <c r="NJ22" s="50"/>
      <c r="NK22" s="50"/>
      <c r="NL22" s="50"/>
      <c r="NM22" s="66"/>
      <c r="NN22" s="66"/>
      <c r="NO22" s="66"/>
      <c r="NP22" s="53">
        <f t="shared" si="11"/>
        <v>86</v>
      </c>
    </row>
    <row r="23" spans="1:383" ht="13.5" thickBot="1" x14ac:dyDescent="0.25">
      <c r="A23" s="70">
        <v>18</v>
      </c>
      <c r="B23" s="71" t="s">
        <v>42</v>
      </c>
      <c r="C23" s="66"/>
      <c r="D23" s="67"/>
      <c r="E23" s="66"/>
      <c r="F23" s="66"/>
      <c r="G23" s="66"/>
      <c r="H23" s="67"/>
      <c r="I23" s="66"/>
      <c r="J23" s="68"/>
      <c r="K23" s="66"/>
      <c r="L23" s="66"/>
      <c r="M23" s="66"/>
      <c r="N23" s="66"/>
      <c r="O23" s="66"/>
      <c r="P23" s="67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0">
        <v>1</v>
      </c>
      <c r="AC23" s="60">
        <v>1</v>
      </c>
      <c r="AD23" s="60">
        <v>1</v>
      </c>
      <c r="AE23" s="60">
        <v>1</v>
      </c>
      <c r="AF23" s="60">
        <v>1</v>
      </c>
      <c r="AG23" s="360">
        <v>1</v>
      </c>
      <c r="AH23" s="72">
        <f t="shared" si="0"/>
        <v>6</v>
      </c>
      <c r="AI23" s="50"/>
      <c r="AJ23" s="51"/>
      <c r="AK23" s="50"/>
      <c r="AL23" s="50"/>
      <c r="AM23" s="50"/>
      <c r="AN23" s="51"/>
      <c r="AO23" s="66"/>
      <c r="AP23" s="68"/>
      <c r="AQ23" s="66"/>
      <c r="AR23" s="66"/>
      <c r="AS23" s="66"/>
      <c r="AT23" s="66"/>
      <c r="AU23" s="66"/>
      <c r="AV23" s="67"/>
      <c r="AW23" s="66"/>
      <c r="AX23" s="66"/>
      <c r="AY23" s="364">
        <v>1</v>
      </c>
      <c r="AZ23" s="364">
        <v>1</v>
      </c>
      <c r="BA23" s="364">
        <v>1</v>
      </c>
      <c r="BB23" s="364">
        <v>1</v>
      </c>
      <c r="BC23" s="364">
        <v>1</v>
      </c>
      <c r="BD23" s="364">
        <v>1</v>
      </c>
      <c r="BE23" s="364">
        <v>1</v>
      </c>
      <c r="BF23" s="364">
        <v>1</v>
      </c>
      <c r="BG23" s="364">
        <v>1</v>
      </c>
      <c r="BH23" s="364">
        <v>1</v>
      </c>
      <c r="BI23" s="364">
        <v>1</v>
      </c>
      <c r="BJ23" s="364">
        <v>1</v>
      </c>
      <c r="BK23" s="364">
        <v>1</v>
      </c>
      <c r="BL23" s="73">
        <f t="shared" si="3"/>
        <v>19</v>
      </c>
      <c r="BM23" s="364">
        <v>1</v>
      </c>
      <c r="BN23" s="67"/>
      <c r="BO23" s="66"/>
      <c r="BP23" s="66"/>
      <c r="BQ23" s="66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7"/>
      <c r="CF23" s="66"/>
      <c r="CG23" s="66"/>
      <c r="CH23" s="66"/>
      <c r="CI23" s="66"/>
      <c r="CJ23" s="66"/>
      <c r="CK23" s="66"/>
      <c r="CL23" s="66"/>
      <c r="CM23" s="364">
        <v>1</v>
      </c>
      <c r="CN23" s="364">
        <v>1</v>
      </c>
      <c r="CO23" s="364">
        <v>1</v>
      </c>
      <c r="CP23" s="364">
        <v>1</v>
      </c>
      <c r="CQ23" s="364">
        <v>1</v>
      </c>
      <c r="CR23" s="54">
        <f t="shared" si="4"/>
        <v>25</v>
      </c>
      <c r="CS23" s="364">
        <v>1</v>
      </c>
      <c r="CT23" s="364">
        <v>1</v>
      </c>
      <c r="CU23" s="364">
        <v>1</v>
      </c>
      <c r="CV23" s="364">
        <v>1</v>
      </c>
      <c r="CW23" s="364">
        <v>1</v>
      </c>
      <c r="CX23" s="364">
        <v>1</v>
      </c>
      <c r="CY23" s="364">
        <v>1</v>
      </c>
      <c r="CZ23" s="364">
        <v>1</v>
      </c>
      <c r="DA23" s="57"/>
      <c r="DB23" s="364">
        <v>1</v>
      </c>
      <c r="DC23" s="364">
        <v>1</v>
      </c>
      <c r="DD23" s="364">
        <v>1</v>
      </c>
      <c r="DE23" s="364">
        <v>1</v>
      </c>
      <c r="DF23" s="364">
        <v>1</v>
      </c>
      <c r="DG23" s="364">
        <v>1</v>
      </c>
      <c r="DH23" s="364">
        <v>1</v>
      </c>
      <c r="DI23" s="364">
        <v>1</v>
      </c>
      <c r="DJ23" s="364">
        <v>1</v>
      </c>
      <c r="DK23" s="364">
        <v>1</v>
      </c>
      <c r="DL23" s="364">
        <v>1</v>
      </c>
      <c r="DM23" s="364">
        <v>1</v>
      </c>
      <c r="DN23" s="364">
        <v>1</v>
      </c>
      <c r="DO23" s="59"/>
      <c r="DP23" s="66"/>
      <c r="DQ23" s="66"/>
      <c r="DR23" s="66"/>
      <c r="DS23" s="66"/>
      <c r="DT23" s="66"/>
      <c r="DU23" s="66"/>
      <c r="DV23" s="66"/>
      <c r="DW23" s="54">
        <f t="shared" si="5"/>
        <v>46</v>
      </c>
      <c r="DX23" s="66"/>
      <c r="DY23" s="59"/>
      <c r="DZ23" s="57"/>
      <c r="EA23" s="57"/>
      <c r="EB23" s="57"/>
      <c r="EC23" s="57"/>
      <c r="ED23" s="57"/>
      <c r="EE23" s="66"/>
      <c r="EF23" s="64">
        <v>1</v>
      </c>
      <c r="EG23" s="64">
        <v>1</v>
      </c>
      <c r="EH23" s="64">
        <v>1</v>
      </c>
      <c r="EI23" s="64">
        <v>1</v>
      </c>
      <c r="EJ23" s="64">
        <v>1</v>
      </c>
      <c r="EK23" s="57"/>
      <c r="EL23" s="58"/>
      <c r="EM23" s="57"/>
      <c r="EN23" s="57"/>
      <c r="EO23" s="57"/>
      <c r="EP23" s="57"/>
      <c r="EQ23" s="57"/>
      <c r="ER23" s="57"/>
      <c r="ES23" s="66"/>
      <c r="ET23" s="66"/>
      <c r="EU23" s="66"/>
      <c r="EV23" s="66"/>
      <c r="EW23" s="66"/>
      <c r="EX23" s="364">
        <v>1</v>
      </c>
      <c r="EY23" s="364">
        <v>1</v>
      </c>
      <c r="EZ23" s="364">
        <v>1</v>
      </c>
      <c r="FA23" s="364">
        <v>1</v>
      </c>
      <c r="FB23" s="364">
        <v>1</v>
      </c>
      <c r="FC23" s="89">
        <f t="shared" si="1"/>
        <v>56</v>
      </c>
      <c r="FD23" s="364">
        <v>1</v>
      </c>
      <c r="FE23" s="364">
        <v>1</v>
      </c>
      <c r="FF23" s="364">
        <v>1</v>
      </c>
      <c r="FG23" s="364">
        <v>1</v>
      </c>
      <c r="FH23" s="364">
        <v>1</v>
      </c>
      <c r="FI23" s="59"/>
      <c r="FJ23" s="66"/>
      <c r="FK23" s="68"/>
      <c r="FL23" s="66"/>
      <c r="FM23" s="66"/>
      <c r="FN23" s="67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6"/>
      <c r="GF23" s="66"/>
      <c r="GG23" s="66"/>
      <c r="GH23" s="54">
        <f t="shared" si="6"/>
        <v>61</v>
      </c>
      <c r="GI23" s="66"/>
      <c r="GJ23" s="67"/>
      <c r="GK23" s="66"/>
      <c r="GL23" s="66"/>
      <c r="GM23" s="66"/>
      <c r="GN23" s="67"/>
      <c r="GO23" s="66"/>
      <c r="GP23" s="68"/>
      <c r="GQ23" s="66"/>
      <c r="GR23" s="66"/>
      <c r="GS23" s="66"/>
      <c r="GT23" s="66"/>
      <c r="GU23" s="66"/>
      <c r="GV23" s="67"/>
      <c r="GW23" s="66"/>
      <c r="GX23" s="66"/>
      <c r="GY23" s="66"/>
      <c r="GZ23" s="61">
        <v>1</v>
      </c>
      <c r="HA23" s="61">
        <v>1</v>
      </c>
      <c r="HB23" s="61">
        <v>1</v>
      </c>
      <c r="HC23" s="61">
        <v>1</v>
      </c>
      <c r="HD23" s="61">
        <v>1</v>
      </c>
      <c r="HE23" s="69"/>
      <c r="HF23" s="69"/>
      <c r="HG23" s="69"/>
      <c r="HH23" s="57"/>
      <c r="HI23" s="57"/>
      <c r="HJ23" s="58"/>
      <c r="HK23" s="57"/>
      <c r="HL23" s="57"/>
      <c r="HM23" s="66"/>
      <c r="HN23" s="53">
        <f t="shared" si="7"/>
        <v>66</v>
      </c>
      <c r="HO23" s="66"/>
      <c r="HP23" s="67"/>
      <c r="HQ23" s="66"/>
      <c r="HR23" s="66"/>
      <c r="HS23" s="66"/>
      <c r="HT23" s="67"/>
      <c r="HU23" s="364">
        <v>1</v>
      </c>
      <c r="HV23" s="364">
        <v>1</v>
      </c>
      <c r="HW23" s="364">
        <v>1</v>
      </c>
      <c r="HX23" s="364">
        <v>1</v>
      </c>
      <c r="HY23" s="364">
        <v>1</v>
      </c>
      <c r="HZ23" s="364">
        <v>1</v>
      </c>
      <c r="IA23" s="364">
        <v>1</v>
      </c>
      <c r="IB23" s="364">
        <v>1</v>
      </c>
      <c r="IC23" s="59"/>
      <c r="ID23" s="59"/>
      <c r="IE23" s="59"/>
      <c r="IF23" s="59"/>
      <c r="IG23" s="59"/>
      <c r="IH23" s="59"/>
      <c r="II23" s="69"/>
      <c r="IJ23" s="69"/>
      <c r="IK23" s="69"/>
      <c r="IL23" s="69"/>
      <c r="IM23" s="69"/>
      <c r="IN23" s="69"/>
      <c r="IO23" s="69"/>
      <c r="IP23" s="69"/>
      <c r="IQ23" s="364">
        <v>1</v>
      </c>
      <c r="IR23" s="364">
        <v>1</v>
      </c>
      <c r="IS23" s="364">
        <v>1</v>
      </c>
      <c r="IT23" s="53">
        <f t="shared" si="2"/>
        <v>77</v>
      </c>
      <c r="IU23" s="364">
        <v>1</v>
      </c>
      <c r="IV23" s="364">
        <v>1</v>
      </c>
      <c r="IW23" s="364">
        <v>1</v>
      </c>
      <c r="IX23" s="364">
        <v>1</v>
      </c>
      <c r="IY23" s="364">
        <v>1</v>
      </c>
      <c r="IZ23" s="364">
        <v>1</v>
      </c>
      <c r="JA23" s="364">
        <v>1</v>
      </c>
      <c r="JB23" s="364">
        <v>1</v>
      </c>
      <c r="JC23" s="364">
        <v>1</v>
      </c>
      <c r="JD23" s="364">
        <v>1</v>
      </c>
      <c r="JE23" s="59"/>
      <c r="JF23" s="59"/>
      <c r="JG23" s="59"/>
      <c r="JH23" s="59"/>
      <c r="JI23" s="59"/>
      <c r="JJ23" s="59"/>
      <c r="JK23" s="59"/>
      <c r="JL23" s="66"/>
      <c r="JM23" s="66"/>
      <c r="JN23" s="67"/>
      <c r="JO23" s="69"/>
      <c r="JP23" s="69"/>
      <c r="JQ23" s="69"/>
      <c r="JR23" s="69"/>
      <c r="JS23" s="69"/>
      <c r="JT23" s="69"/>
      <c r="JU23" s="69"/>
      <c r="JV23" s="69"/>
      <c r="JW23" s="66"/>
      <c r="JX23" s="66"/>
      <c r="JY23" s="53">
        <f>SUM(IV23:JX23)+IT23</f>
        <v>86</v>
      </c>
      <c r="JZ23" s="66"/>
      <c r="KA23" s="67"/>
      <c r="KB23" s="66"/>
      <c r="KC23" s="66"/>
      <c r="KD23" s="66"/>
      <c r="KE23" s="67"/>
      <c r="KF23" s="66"/>
      <c r="KG23" s="68"/>
      <c r="KH23" s="66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69"/>
      <c r="KW23" s="69"/>
      <c r="KX23" s="69"/>
      <c r="KY23" s="69"/>
      <c r="KZ23" s="69"/>
      <c r="LA23" s="69"/>
      <c r="LB23" s="66"/>
      <c r="LC23" s="66"/>
      <c r="LD23" s="66"/>
      <c r="LE23" s="53">
        <f t="shared" si="9"/>
        <v>86</v>
      </c>
      <c r="LF23" s="66"/>
      <c r="LG23" s="66"/>
      <c r="LH23" s="66"/>
      <c r="LI23" s="67"/>
      <c r="LJ23" s="66"/>
      <c r="LK23" s="68"/>
      <c r="LL23" s="66"/>
      <c r="LM23" s="66"/>
      <c r="LN23" s="66"/>
      <c r="LO23" s="66"/>
      <c r="LP23" s="66"/>
      <c r="LQ23" s="67"/>
      <c r="LR23" s="66"/>
      <c r="LS23" s="67"/>
      <c r="LT23" s="66"/>
      <c r="LU23" s="66"/>
      <c r="LV23" s="66"/>
      <c r="LW23" s="66"/>
      <c r="LX23" s="66"/>
      <c r="LY23" s="67"/>
      <c r="LZ23" s="69"/>
      <c r="MA23" s="69"/>
      <c r="MB23" s="69"/>
      <c r="MC23" s="69"/>
      <c r="MD23" s="69"/>
      <c r="ME23" s="69"/>
      <c r="MF23" s="69"/>
      <c r="MG23" s="69"/>
      <c r="MH23" s="69"/>
      <c r="MI23" s="66"/>
      <c r="MJ23" s="53">
        <f>SUM(LF23:MI23)+LE23</f>
        <v>86</v>
      </c>
      <c r="MK23" s="66"/>
      <c r="ML23" s="67"/>
      <c r="MM23" s="66"/>
      <c r="MN23" s="66"/>
      <c r="MO23" s="66"/>
      <c r="MP23" s="67"/>
      <c r="MQ23" s="66"/>
      <c r="MR23" s="68"/>
      <c r="MS23" s="66"/>
      <c r="MT23" s="66"/>
      <c r="MU23" s="66"/>
      <c r="MV23" s="66"/>
      <c r="MW23" s="66"/>
      <c r="MX23" s="67"/>
      <c r="MY23" s="66"/>
      <c r="MZ23" s="66"/>
      <c r="NA23" s="66"/>
      <c r="NB23" s="66"/>
      <c r="NC23" s="66"/>
      <c r="ND23" s="67"/>
      <c r="NE23" s="69"/>
      <c r="NF23" s="69"/>
      <c r="NG23" s="69"/>
      <c r="NH23" s="69"/>
      <c r="NI23" s="69"/>
      <c r="NJ23" s="69"/>
      <c r="NK23" s="69"/>
      <c r="NL23" s="69"/>
      <c r="NM23" s="66"/>
      <c r="NN23" s="66"/>
      <c r="NO23" s="66"/>
      <c r="NP23" s="53">
        <f t="shared" si="11"/>
        <v>86</v>
      </c>
    </row>
    <row r="24" spans="1:383" ht="13.5" thickBot="1" x14ac:dyDescent="0.25">
      <c r="A24" s="74" t="s">
        <v>43</v>
      </c>
      <c r="B24" s="75"/>
      <c r="C24" s="76">
        <f>SUM(C6:C23)</f>
        <v>0</v>
      </c>
      <c r="D24" s="76">
        <f t="shared" ref="D24:BK24" si="12">SUM(D6:D23)</f>
        <v>0</v>
      </c>
      <c r="E24" s="76">
        <f t="shared" si="12"/>
        <v>0</v>
      </c>
      <c r="F24" s="76">
        <f t="shared" si="12"/>
        <v>0</v>
      </c>
      <c r="G24" s="76">
        <f t="shared" si="12"/>
        <v>0</v>
      </c>
      <c r="H24" s="76">
        <f t="shared" si="12"/>
        <v>0</v>
      </c>
      <c r="I24" s="76">
        <f t="shared" si="12"/>
        <v>0</v>
      </c>
      <c r="J24" s="76">
        <f t="shared" si="12"/>
        <v>0</v>
      </c>
      <c r="K24" s="76">
        <f t="shared" si="12"/>
        <v>0</v>
      </c>
      <c r="L24" s="76">
        <f t="shared" si="12"/>
        <v>0</v>
      </c>
      <c r="M24" s="76">
        <f t="shared" si="12"/>
        <v>0</v>
      </c>
      <c r="N24" s="76">
        <f t="shared" si="12"/>
        <v>0</v>
      </c>
      <c r="O24" s="76">
        <f t="shared" si="12"/>
        <v>0</v>
      </c>
      <c r="P24" s="76">
        <f t="shared" si="12"/>
        <v>0</v>
      </c>
      <c r="Q24" s="76">
        <f t="shared" si="12"/>
        <v>0</v>
      </c>
      <c r="R24" s="76">
        <f t="shared" si="12"/>
        <v>0</v>
      </c>
      <c r="S24" s="76">
        <f t="shared" si="12"/>
        <v>0</v>
      </c>
      <c r="T24" s="76">
        <f t="shared" si="12"/>
        <v>0</v>
      </c>
      <c r="U24" s="76">
        <f t="shared" si="12"/>
        <v>0</v>
      </c>
      <c r="V24" s="76">
        <f t="shared" si="12"/>
        <v>0</v>
      </c>
      <c r="W24" s="76">
        <f t="shared" si="12"/>
        <v>0</v>
      </c>
      <c r="X24" s="76">
        <f t="shared" si="12"/>
        <v>0</v>
      </c>
      <c r="Y24" s="76">
        <f t="shared" si="12"/>
        <v>0</v>
      </c>
      <c r="Z24" s="76">
        <f t="shared" si="12"/>
        <v>0</v>
      </c>
      <c r="AA24" s="76">
        <f t="shared" si="12"/>
        <v>0</v>
      </c>
      <c r="AB24" s="76">
        <f t="shared" si="12"/>
        <v>14</v>
      </c>
      <c r="AC24" s="76">
        <f t="shared" si="12"/>
        <v>15</v>
      </c>
      <c r="AD24" s="76">
        <f t="shared" si="12"/>
        <v>15</v>
      </c>
      <c r="AE24" s="76">
        <f t="shared" si="12"/>
        <v>15</v>
      </c>
      <c r="AF24" s="76">
        <f t="shared" si="12"/>
        <v>15</v>
      </c>
      <c r="AG24" s="76">
        <f t="shared" si="12"/>
        <v>2</v>
      </c>
      <c r="AH24" s="76">
        <f t="shared" si="12"/>
        <v>76</v>
      </c>
      <c r="AI24" s="76">
        <f t="shared" si="12"/>
        <v>2</v>
      </c>
      <c r="AJ24" s="76">
        <f t="shared" si="12"/>
        <v>2</v>
      </c>
      <c r="AK24" s="76">
        <f t="shared" si="12"/>
        <v>2</v>
      </c>
      <c r="AL24" s="76">
        <f t="shared" si="12"/>
        <v>2</v>
      </c>
      <c r="AM24" s="76">
        <f t="shared" si="12"/>
        <v>2</v>
      </c>
      <c r="AN24" s="76">
        <f t="shared" si="12"/>
        <v>0</v>
      </c>
      <c r="AO24" s="76">
        <f t="shared" si="12"/>
        <v>0</v>
      </c>
      <c r="AP24" s="76">
        <f t="shared" si="12"/>
        <v>0</v>
      </c>
      <c r="AQ24" s="76">
        <f t="shared" si="12"/>
        <v>0</v>
      </c>
      <c r="AR24" s="76">
        <f t="shared" si="12"/>
        <v>0</v>
      </c>
      <c r="AS24" s="76">
        <f t="shared" si="12"/>
        <v>0</v>
      </c>
      <c r="AT24" s="76">
        <f t="shared" si="12"/>
        <v>0</v>
      </c>
      <c r="AU24" s="76">
        <f t="shared" si="12"/>
        <v>5</v>
      </c>
      <c r="AV24" s="76">
        <f t="shared" si="12"/>
        <v>8</v>
      </c>
      <c r="AW24" s="76">
        <f t="shared" si="12"/>
        <v>8</v>
      </c>
      <c r="AX24" s="76">
        <f t="shared" si="12"/>
        <v>8</v>
      </c>
      <c r="AY24" s="76">
        <f t="shared" si="12"/>
        <v>10</v>
      </c>
      <c r="AZ24" s="76">
        <f t="shared" si="12"/>
        <v>14</v>
      </c>
      <c r="BA24" s="76">
        <f t="shared" si="12"/>
        <v>14</v>
      </c>
      <c r="BB24" s="76">
        <f t="shared" si="12"/>
        <v>14</v>
      </c>
      <c r="BC24" s="76">
        <f t="shared" si="12"/>
        <v>14</v>
      </c>
      <c r="BD24" s="76">
        <f t="shared" si="12"/>
        <v>14</v>
      </c>
      <c r="BE24" s="76">
        <f t="shared" si="12"/>
        <v>15</v>
      </c>
      <c r="BF24" s="76">
        <f t="shared" si="12"/>
        <v>15</v>
      </c>
      <c r="BG24" s="76">
        <f t="shared" si="12"/>
        <v>15</v>
      </c>
      <c r="BH24" s="76">
        <f t="shared" si="12"/>
        <v>15</v>
      </c>
      <c r="BI24" s="76">
        <f t="shared" si="12"/>
        <v>10</v>
      </c>
      <c r="BJ24" s="76">
        <f t="shared" si="12"/>
        <v>6</v>
      </c>
      <c r="BK24" s="76">
        <f t="shared" si="12"/>
        <v>9</v>
      </c>
      <c r="BL24" s="77">
        <f t="shared" si="3"/>
        <v>280</v>
      </c>
      <c r="BM24" s="76">
        <f>SUM(BM6:BM23)</f>
        <v>9</v>
      </c>
      <c r="BN24" s="76">
        <f t="shared" ref="BN24:CR24" si="13">SUM(BN6:BN23)</f>
        <v>7</v>
      </c>
      <c r="BO24" s="76">
        <f t="shared" si="13"/>
        <v>3</v>
      </c>
      <c r="BP24" s="76">
        <f t="shared" si="13"/>
        <v>3</v>
      </c>
      <c r="BQ24" s="76">
        <f t="shared" si="13"/>
        <v>0</v>
      </c>
      <c r="BR24" s="76">
        <f t="shared" si="13"/>
        <v>3</v>
      </c>
      <c r="BS24" s="76">
        <f t="shared" si="13"/>
        <v>6</v>
      </c>
      <c r="BT24" s="76">
        <f t="shared" si="13"/>
        <v>6</v>
      </c>
      <c r="BU24" s="76">
        <f t="shared" si="13"/>
        <v>6</v>
      </c>
      <c r="BV24" s="76">
        <f t="shared" si="13"/>
        <v>6</v>
      </c>
      <c r="BW24" s="76">
        <f t="shared" si="13"/>
        <v>6</v>
      </c>
      <c r="BX24" s="76">
        <f t="shared" si="13"/>
        <v>6</v>
      </c>
      <c r="BY24" s="76">
        <f t="shared" si="13"/>
        <v>6</v>
      </c>
      <c r="BZ24" s="76">
        <f t="shared" si="13"/>
        <v>6</v>
      </c>
      <c r="CA24" s="76">
        <f t="shared" si="13"/>
        <v>7</v>
      </c>
      <c r="CB24" s="76">
        <f t="shared" si="13"/>
        <v>8</v>
      </c>
      <c r="CC24" s="76">
        <f t="shared" si="13"/>
        <v>8</v>
      </c>
      <c r="CD24" s="76">
        <f t="shared" si="13"/>
        <v>8</v>
      </c>
      <c r="CE24" s="76">
        <f t="shared" si="13"/>
        <v>8</v>
      </c>
      <c r="CF24" s="76">
        <f t="shared" si="13"/>
        <v>4</v>
      </c>
      <c r="CG24" s="76">
        <f t="shared" si="13"/>
        <v>0</v>
      </c>
      <c r="CH24" s="76">
        <f t="shared" si="13"/>
        <v>0</v>
      </c>
      <c r="CI24" s="76">
        <f t="shared" si="13"/>
        <v>0</v>
      </c>
      <c r="CJ24" s="76">
        <f t="shared" si="13"/>
        <v>0</v>
      </c>
      <c r="CK24" s="76">
        <f t="shared" si="13"/>
        <v>0</v>
      </c>
      <c r="CL24" s="76">
        <f t="shared" si="13"/>
        <v>0</v>
      </c>
      <c r="CM24" s="76">
        <f t="shared" si="13"/>
        <v>3</v>
      </c>
      <c r="CN24" s="76">
        <f t="shared" si="13"/>
        <v>6</v>
      </c>
      <c r="CO24" s="76">
        <f t="shared" si="13"/>
        <v>6</v>
      </c>
      <c r="CP24" s="76">
        <f t="shared" si="13"/>
        <v>6</v>
      </c>
      <c r="CQ24" s="76">
        <f t="shared" si="13"/>
        <v>6</v>
      </c>
      <c r="CR24" s="76">
        <f t="shared" si="13"/>
        <v>423</v>
      </c>
      <c r="CS24" s="76">
        <f>SUM(CS6:CS23)</f>
        <v>6</v>
      </c>
      <c r="CT24" s="76">
        <f t="shared" ref="CT24:DV24" si="14">SUM(CT6:CT23)</f>
        <v>6</v>
      </c>
      <c r="CU24" s="76">
        <f t="shared" si="14"/>
        <v>6</v>
      </c>
      <c r="CV24" s="76">
        <f t="shared" si="14"/>
        <v>7</v>
      </c>
      <c r="CW24" s="76">
        <f t="shared" si="14"/>
        <v>8</v>
      </c>
      <c r="CX24" s="76">
        <f t="shared" si="14"/>
        <v>9</v>
      </c>
      <c r="CY24" s="76">
        <f t="shared" si="14"/>
        <v>9</v>
      </c>
      <c r="CZ24" s="76">
        <f t="shared" si="14"/>
        <v>9</v>
      </c>
      <c r="DA24" s="76">
        <f t="shared" si="14"/>
        <v>4</v>
      </c>
      <c r="DB24" s="76">
        <f t="shared" si="14"/>
        <v>9</v>
      </c>
      <c r="DC24" s="76">
        <f t="shared" si="14"/>
        <v>13</v>
      </c>
      <c r="DD24" s="76">
        <f t="shared" si="14"/>
        <v>13</v>
      </c>
      <c r="DE24" s="76">
        <f t="shared" si="14"/>
        <v>13</v>
      </c>
      <c r="DF24" s="76">
        <f t="shared" si="14"/>
        <v>12</v>
      </c>
      <c r="DG24" s="76">
        <f t="shared" si="14"/>
        <v>12</v>
      </c>
      <c r="DH24" s="76">
        <f t="shared" si="14"/>
        <v>12</v>
      </c>
      <c r="DI24" s="76">
        <f t="shared" si="14"/>
        <v>12</v>
      </c>
      <c r="DJ24" s="76">
        <f t="shared" si="14"/>
        <v>12</v>
      </c>
      <c r="DK24" s="76">
        <f t="shared" si="14"/>
        <v>13</v>
      </c>
      <c r="DL24" s="76">
        <f t="shared" si="14"/>
        <v>14</v>
      </c>
      <c r="DM24" s="76">
        <f t="shared" si="14"/>
        <v>14</v>
      </c>
      <c r="DN24" s="76">
        <f t="shared" si="14"/>
        <v>14</v>
      </c>
      <c r="DO24" s="76">
        <f t="shared" si="14"/>
        <v>5</v>
      </c>
      <c r="DP24" s="76">
        <f t="shared" si="14"/>
        <v>0</v>
      </c>
      <c r="DQ24" s="76">
        <f t="shared" si="14"/>
        <v>2</v>
      </c>
      <c r="DR24" s="76">
        <f t="shared" si="14"/>
        <v>2</v>
      </c>
      <c r="DS24" s="76">
        <f t="shared" si="14"/>
        <v>2</v>
      </c>
      <c r="DT24" s="76">
        <f t="shared" si="14"/>
        <v>2</v>
      </c>
      <c r="DU24" s="76">
        <f t="shared" si="14"/>
        <v>0</v>
      </c>
      <c r="DV24" s="76">
        <f t="shared" si="14"/>
        <v>0</v>
      </c>
      <c r="DW24" s="76">
        <f>SUM(DW6:DW23)</f>
        <v>663</v>
      </c>
      <c r="DX24" s="76">
        <f>SUM(DX6:DX23)</f>
        <v>0</v>
      </c>
      <c r="DY24" s="76">
        <f t="shared" ref="DY24:FC24" si="15">SUM(DY6:DY23)</f>
        <v>0</v>
      </c>
      <c r="DZ24" s="76">
        <f t="shared" si="15"/>
        <v>0</v>
      </c>
      <c r="EA24" s="76">
        <f t="shared" si="15"/>
        <v>0</v>
      </c>
      <c r="EB24" s="76">
        <f t="shared" si="15"/>
        <v>0</v>
      </c>
      <c r="EC24" s="76">
        <f t="shared" si="15"/>
        <v>0</v>
      </c>
      <c r="ED24" s="76">
        <f t="shared" si="15"/>
        <v>0</v>
      </c>
      <c r="EE24" s="76">
        <f t="shared" si="15"/>
        <v>0</v>
      </c>
      <c r="EF24" s="76">
        <f t="shared" si="15"/>
        <v>11</v>
      </c>
      <c r="EG24" s="76">
        <f t="shared" si="15"/>
        <v>12</v>
      </c>
      <c r="EH24" s="76">
        <f t="shared" si="15"/>
        <v>12</v>
      </c>
      <c r="EI24" s="76">
        <f t="shared" si="15"/>
        <v>15</v>
      </c>
      <c r="EJ24" s="76">
        <f t="shared" si="15"/>
        <v>13</v>
      </c>
      <c r="EK24" s="76">
        <f t="shared" si="15"/>
        <v>6</v>
      </c>
      <c r="EL24" s="76">
        <f t="shared" si="15"/>
        <v>6</v>
      </c>
      <c r="EM24" s="76">
        <f t="shared" si="15"/>
        <v>11</v>
      </c>
      <c r="EN24" s="76">
        <f t="shared" si="15"/>
        <v>11</v>
      </c>
      <c r="EO24" s="76">
        <f t="shared" si="15"/>
        <v>11</v>
      </c>
      <c r="EP24" s="76">
        <f t="shared" si="15"/>
        <v>7</v>
      </c>
      <c r="EQ24" s="76">
        <f t="shared" si="15"/>
        <v>11</v>
      </c>
      <c r="ER24" s="76">
        <f t="shared" si="15"/>
        <v>11</v>
      </c>
      <c r="ES24" s="76">
        <f t="shared" si="15"/>
        <v>7</v>
      </c>
      <c r="ET24" s="76">
        <f t="shared" si="15"/>
        <v>11</v>
      </c>
      <c r="EU24" s="76">
        <f t="shared" si="15"/>
        <v>11</v>
      </c>
      <c r="EV24" s="76">
        <f t="shared" si="15"/>
        <v>11</v>
      </c>
      <c r="EW24" s="76">
        <f t="shared" si="15"/>
        <v>7</v>
      </c>
      <c r="EX24" s="76">
        <f t="shared" si="15"/>
        <v>10</v>
      </c>
      <c r="EY24" s="76">
        <f t="shared" si="15"/>
        <v>10</v>
      </c>
      <c r="EZ24" s="76">
        <f t="shared" si="15"/>
        <v>9</v>
      </c>
      <c r="FA24" s="76">
        <f t="shared" si="15"/>
        <v>6</v>
      </c>
      <c r="FB24" s="76">
        <f t="shared" si="15"/>
        <v>6</v>
      </c>
      <c r="FC24" s="76">
        <f t="shared" si="15"/>
        <v>888</v>
      </c>
      <c r="FD24" s="76">
        <f>SUM(FD6:FD23)</f>
        <v>7</v>
      </c>
      <c r="FE24" s="76">
        <f t="shared" ref="FE24:GH24" si="16">SUM(FE6:FE23)</f>
        <v>3</v>
      </c>
      <c r="FF24" s="76">
        <f t="shared" si="16"/>
        <v>4</v>
      </c>
      <c r="FG24" s="76">
        <f t="shared" si="16"/>
        <v>3</v>
      </c>
      <c r="FH24" s="76">
        <f t="shared" si="16"/>
        <v>3</v>
      </c>
      <c r="FI24" s="76">
        <f t="shared" si="16"/>
        <v>1</v>
      </c>
      <c r="FJ24" s="76">
        <f t="shared" si="16"/>
        <v>1</v>
      </c>
      <c r="FK24" s="76">
        <f t="shared" si="16"/>
        <v>1</v>
      </c>
      <c r="FL24" s="76">
        <f t="shared" si="16"/>
        <v>1</v>
      </c>
      <c r="FM24" s="76">
        <f t="shared" si="16"/>
        <v>0</v>
      </c>
      <c r="FN24" s="76">
        <f t="shared" si="16"/>
        <v>0</v>
      </c>
      <c r="FO24" s="76">
        <f t="shared" si="16"/>
        <v>0</v>
      </c>
      <c r="FP24" s="76">
        <f t="shared" si="16"/>
        <v>0</v>
      </c>
      <c r="FQ24" s="76">
        <f t="shared" si="16"/>
        <v>0</v>
      </c>
      <c r="FR24" s="76">
        <f t="shared" si="16"/>
        <v>0</v>
      </c>
      <c r="FS24" s="76">
        <f t="shared" si="16"/>
        <v>0</v>
      </c>
      <c r="FT24" s="76">
        <f t="shared" si="16"/>
        <v>0</v>
      </c>
      <c r="FU24" s="76">
        <f t="shared" si="16"/>
        <v>0</v>
      </c>
      <c r="FV24" s="76">
        <f t="shared" si="16"/>
        <v>0</v>
      </c>
      <c r="FW24" s="76">
        <f t="shared" si="16"/>
        <v>0</v>
      </c>
      <c r="FX24" s="76">
        <f t="shared" si="16"/>
        <v>0</v>
      </c>
      <c r="FY24" s="76">
        <f t="shared" si="16"/>
        <v>0</v>
      </c>
      <c r="FZ24" s="76">
        <f t="shared" si="16"/>
        <v>0</v>
      </c>
      <c r="GA24" s="76">
        <f t="shared" si="16"/>
        <v>0</v>
      </c>
      <c r="GB24" s="76">
        <f t="shared" si="16"/>
        <v>0</v>
      </c>
      <c r="GC24" s="76">
        <f t="shared" si="16"/>
        <v>0</v>
      </c>
      <c r="GD24" s="76">
        <f t="shared" si="16"/>
        <v>0</v>
      </c>
      <c r="GE24" s="76">
        <f t="shared" si="16"/>
        <v>0</v>
      </c>
      <c r="GF24" s="76">
        <f t="shared" si="16"/>
        <v>0</v>
      </c>
      <c r="GG24" s="76">
        <f t="shared" si="16"/>
        <v>0</v>
      </c>
      <c r="GH24" s="76">
        <f t="shared" si="16"/>
        <v>912</v>
      </c>
      <c r="GI24" s="76">
        <f>SUM(GI6:GI23)</f>
        <v>0</v>
      </c>
      <c r="GJ24" s="76">
        <f t="shared" ref="GJ24:IT24" si="17">SUM(GJ6:GJ23)</f>
        <v>0</v>
      </c>
      <c r="GK24" s="76">
        <f t="shared" si="17"/>
        <v>0</v>
      </c>
      <c r="GL24" s="76">
        <f t="shared" si="17"/>
        <v>0</v>
      </c>
      <c r="GM24" s="76">
        <f t="shared" si="17"/>
        <v>0</v>
      </c>
      <c r="GN24" s="76">
        <f t="shared" si="17"/>
        <v>0</v>
      </c>
      <c r="GO24" s="76">
        <f t="shared" si="17"/>
        <v>0</v>
      </c>
      <c r="GP24" s="76">
        <f t="shared" si="17"/>
        <v>0</v>
      </c>
      <c r="GQ24" s="76">
        <f t="shared" si="17"/>
        <v>0</v>
      </c>
      <c r="GR24" s="76">
        <f t="shared" si="17"/>
        <v>0</v>
      </c>
      <c r="GS24" s="76">
        <f t="shared" si="17"/>
        <v>0</v>
      </c>
      <c r="GT24" s="76">
        <f t="shared" si="17"/>
        <v>0</v>
      </c>
      <c r="GU24" s="76">
        <f t="shared" si="17"/>
        <v>0</v>
      </c>
      <c r="GV24" s="76">
        <f t="shared" si="17"/>
        <v>0</v>
      </c>
      <c r="GW24" s="76">
        <f t="shared" si="17"/>
        <v>0</v>
      </c>
      <c r="GX24" s="76">
        <f t="shared" si="17"/>
        <v>0</v>
      </c>
      <c r="GY24" s="76">
        <f t="shared" si="17"/>
        <v>0</v>
      </c>
      <c r="GZ24" s="76">
        <f t="shared" si="17"/>
        <v>12</v>
      </c>
      <c r="HA24" s="76">
        <f t="shared" si="17"/>
        <v>12</v>
      </c>
      <c r="HB24" s="76">
        <f t="shared" si="17"/>
        <v>13</v>
      </c>
      <c r="HC24" s="76">
        <f t="shared" si="17"/>
        <v>13</v>
      </c>
      <c r="HD24" s="76">
        <f t="shared" si="17"/>
        <v>13</v>
      </c>
      <c r="HE24" s="76">
        <f t="shared" si="17"/>
        <v>0</v>
      </c>
      <c r="HF24" s="76">
        <f t="shared" si="17"/>
        <v>0</v>
      </c>
      <c r="HG24" s="76">
        <f t="shared" si="17"/>
        <v>0</v>
      </c>
      <c r="HH24" s="76">
        <f t="shared" si="17"/>
        <v>9</v>
      </c>
      <c r="HI24" s="76">
        <f t="shared" si="17"/>
        <v>9</v>
      </c>
      <c r="HJ24" s="76">
        <f t="shared" si="17"/>
        <v>11</v>
      </c>
      <c r="HK24" s="76">
        <f t="shared" si="17"/>
        <v>11</v>
      </c>
      <c r="HL24" s="76">
        <f t="shared" si="17"/>
        <v>11</v>
      </c>
      <c r="HM24" s="76">
        <f t="shared" si="17"/>
        <v>0</v>
      </c>
      <c r="HN24" s="76">
        <f t="shared" si="17"/>
        <v>1026</v>
      </c>
      <c r="HO24" s="76">
        <f t="shared" si="17"/>
        <v>4</v>
      </c>
      <c r="HP24" s="76">
        <f t="shared" si="17"/>
        <v>4</v>
      </c>
      <c r="HQ24" s="76">
        <f t="shared" si="17"/>
        <v>4</v>
      </c>
      <c r="HR24" s="76">
        <f t="shared" si="17"/>
        <v>4</v>
      </c>
      <c r="HS24" s="76">
        <f t="shared" si="17"/>
        <v>3</v>
      </c>
      <c r="HT24" s="76">
        <f t="shared" si="17"/>
        <v>3</v>
      </c>
      <c r="HU24" s="76">
        <f t="shared" si="17"/>
        <v>8</v>
      </c>
      <c r="HV24" s="76">
        <f t="shared" si="17"/>
        <v>11</v>
      </c>
      <c r="HW24" s="76">
        <f t="shared" si="17"/>
        <v>14</v>
      </c>
      <c r="HX24" s="76">
        <f t="shared" si="17"/>
        <v>14</v>
      </c>
      <c r="HY24" s="76">
        <f t="shared" si="17"/>
        <v>15</v>
      </c>
      <c r="HZ24" s="76">
        <f t="shared" si="17"/>
        <v>15</v>
      </c>
      <c r="IA24" s="76">
        <f t="shared" si="17"/>
        <v>14</v>
      </c>
      <c r="IB24" s="76">
        <f t="shared" si="17"/>
        <v>11</v>
      </c>
      <c r="IC24" s="76">
        <f t="shared" si="17"/>
        <v>5</v>
      </c>
      <c r="ID24" s="76">
        <f t="shared" si="17"/>
        <v>6</v>
      </c>
      <c r="IE24" s="76">
        <f t="shared" si="17"/>
        <v>6</v>
      </c>
      <c r="IF24" s="76">
        <f t="shared" si="17"/>
        <v>7</v>
      </c>
      <c r="IG24" s="76">
        <f t="shared" si="17"/>
        <v>7</v>
      </c>
      <c r="IH24" s="76">
        <f t="shared" si="17"/>
        <v>6</v>
      </c>
      <c r="II24" s="76">
        <f t="shared" si="17"/>
        <v>3</v>
      </c>
      <c r="IJ24" s="76">
        <f t="shared" si="17"/>
        <v>0</v>
      </c>
      <c r="IK24" s="76">
        <f t="shared" si="17"/>
        <v>0</v>
      </c>
      <c r="IL24" s="76">
        <f t="shared" si="17"/>
        <v>0</v>
      </c>
      <c r="IM24" s="76">
        <f t="shared" si="17"/>
        <v>0</v>
      </c>
      <c r="IN24" s="76">
        <f t="shared" si="17"/>
        <v>0</v>
      </c>
      <c r="IO24" s="76">
        <f t="shared" si="17"/>
        <v>0</v>
      </c>
      <c r="IP24" s="76">
        <f t="shared" si="17"/>
        <v>5</v>
      </c>
      <c r="IQ24" s="76">
        <f t="shared" si="17"/>
        <v>7</v>
      </c>
      <c r="IR24" s="76">
        <f t="shared" si="17"/>
        <v>7</v>
      </c>
      <c r="IS24" s="76">
        <f t="shared" si="17"/>
        <v>7</v>
      </c>
      <c r="IT24" s="76">
        <f t="shared" si="17"/>
        <v>1216</v>
      </c>
      <c r="IU24" s="76">
        <f>SUM(IU6:IU23)</f>
        <v>7</v>
      </c>
      <c r="IV24" s="78">
        <f t="shared" ref="IV24:JU24" si="18">SUM(IV6:IV23)</f>
        <v>8</v>
      </c>
      <c r="IW24" s="76">
        <f t="shared" si="18"/>
        <v>8</v>
      </c>
      <c r="IX24" s="76">
        <f t="shared" si="18"/>
        <v>7</v>
      </c>
      <c r="IY24" s="76">
        <f t="shared" si="18"/>
        <v>2</v>
      </c>
      <c r="IZ24" s="78">
        <f t="shared" si="18"/>
        <v>2</v>
      </c>
      <c r="JA24" s="76">
        <f t="shared" si="18"/>
        <v>3</v>
      </c>
      <c r="JB24" s="79">
        <f t="shared" si="18"/>
        <v>3</v>
      </c>
      <c r="JC24" s="76">
        <f t="shared" si="18"/>
        <v>3</v>
      </c>
      <c r="JD24" s="76">
        <f>SUM(JD6:JD23)</f>
        <v>2</v>
      </c>
      <c r="JE24" s="76">
        <f t="shared" si="18"/>
        <v>0</v>
      </c>
      <c r="JF24" s="76">
        <f t="shared" si="18"/>
        <v>0</v>
      </c>
      <c r="JG24" s="76">
        <f t="shared" si="18"/>
        <v>0</v>
      </c>
      <c r="JH24" s="78">
        <f t="shared" si="18"/>
        <v>0</v>
      </c>
      <c r="JI24" s="76">
        <f t="shared" si="18"/>
        <v>0</v>
      </c>
      <c r="JJ24" s="76">
        <f t="shared" si="18"/>
        <v>0</v>
      </c>
      <c r="JK24" s="76">
        <f t="shared" si="18"/>
        <v>0</v>
      </c>
      <c r="JL24" s="76">
        <f t="shared" si="18"/>
        <v>0</v>
      </c>
      <c r="JM24" s="76">
        <f t="shared" si="18"/>
        <v>0</v>
      </c>
      <c r="JN24" s="76">
        <f t="shared" si="18"/>
        <v>0</v>
      </c>
      <c r="JO24" s="78">
        <f t="shared" si="18"/>
        <v>0</v>
      </c>
      <c r="JP24" s="76">
        <f t="shared" si="18"/>
        <v>0</v>
      </c>
      <c r="JQ24" s="76">
        <f t="shared" si="18"/>
        <v>0</v>
      </c>
      <c r="JR24" s="76">
        <f t="shared" si="18"/>
        <v>0</v>
      </c>
      <c r="JS24" s="76">
        <f t="shared" si="18"/>
        <v>3</v>
      </c>
      <c r="JT24" s="76">
        <f t="shared" si="18"/>
        <v>3</v>
      </c>
      <c r="JU24" s="76">
        <f t="shared" si="18"/>
        <v>4</v>
      </c>
      <c r="JV24" s="76">
        <f>SUM(JV6:JV23)</f>
        <v>5</v>
      </c>
      <c r="JW24" s="78">
        <f t="shared" ref="JW24:JY24" si="19">SUM(JW6:JW23)</f>
        <v>5</v>
      </c>
      <c r="JX24" s="76">
        <f t="shared" si="19"/>
        <v>4</v>
      </c>
      <c r="JY24" s="76">
        <f t="shared" si="19"/>
        <v>1284</v>
      </c>
      <c r="JZ24" s="76">
        <f>SUM(JZ6:JZ23)</f>
        <v>0</v>
      </c>
      <c r="KA24" s="76">
        <f t="shared" ref="KA24:LE24" si="20">SUM(KA6:KA23)</f>
        <v>3</v>
      </c>
      <c r="KB24" s="76">
        <f t="shared" si="20"/>
        <v>3</v>
      </c>
      <c r="KC24" s="76">
        <f t="shared" si="20"/>
        <v>3</v>
      </c>
      <c r="KD24" s="76">
        <f t="shared" si="20"/>
        <v>3</v>
      </c>
      <c r="KE24" s="76">
        <f t="shared" si="20"/>
        <v>3</v>
      </c>
      <c r="KF24" s="76">
        <f t="shared" si="20"/>
        <v>3</v>
      </c>
      <c r="KG24" s="76">
        <f t="shared" si="20"/>
        <v>3</v>
      </c>
      <c r="KH24" s="76">
        <f t="shared" si="20"/>
        <v>2</v>
      </c>
      <c r="KI24" s="76">
        <f t="shared" si="20"/>
        <v>5</v>
      </c>
      <c r="KJ24" s="76">
        <f t="shared" si="20"/>
        <v>8</v>
      </c>
      <c r="KK24" s="76">
        <f t="shared" si="20"/>
        <v>9</v>
      </c>
      <c r="KL24" s="76">
        <f t="shared" si="20"/>
        <v>9</v>
      </c>
      <c r="KM24" s="76">
        <f t="shared" si="20"/>
        <v>8</v>
      </c>
      <c r="KN24" s="76">
        <f t="shared" si="20"/>
        <v>7</v>
      </c>
      <c r="KO24" s="76">
        <f t="shared" si="20"/>
        <v>7</v>
      </c>
      <c r="KP24" s="76">
        <f t="shared" si="20"/>
        <v>7</v>
      </c>
      <c r="KQ24" s="76">
        <f t="shared" si="20"/>
        <v>8</v>
      </c>
      <c r="KR24" s="76">
        <f t="shared" si="20"/>
        <v>9</v>
      </c>
      <c r="KS24" s="76">
        <f t="shared" si="20"/>
        <v>9</v>
      </c>
      <c r="KT24" s="76">
        <f t="shared" si="20"/>
        <v>9</v>
      </c>
      <c r="KU24" s="76">
        <f t="shared" si="20"/>
        <v>7</v>
      </c>
      <c r="KV24" s="76">
        <f t="shared" si="20"/>
        <v>3</v>
      </c>
      <c r="KW24" s="76">
        <f t="shared" si="20"/>
        <v>0</v>
      </c>
      <c r="KX24" s="76">
        <f t="shared" si="20"/>
        <v>0</v>
      </c>
      <c r="KY24" s="76">
        <f t="shared" si="20"/>
        <v>0</v>
      </c>
      <c r="KZ24" s="76">
        <f t="shared" si="20"/>
        <v>0</v>
      </c>
      <c r="LA24" s="76">
        <f t="shared" si="20"/>
        <v>0</v>
      </c>
      <c r="LB24" s="76">
        <f t="shared" si="20"/>
        <v>0</v>
      </c>
      <c r="LC24" s="76">
        <f t="shared" si="20"/>
        <v>2</v>
      </c>
      <c r="LD24" s="76">
        <f t="shared" si="20"/>
        <v>5</v>
      </c>
      <c r="LE24" s="76">
        <f t="shared" si="20"/>
        <v>1419</v>
      </c>
      <c r="LF24" s="76">
        <f>SUM(LF6:LF23)</f>
        <v>8</v>
      </c>
      <c r="LG24" s="76">
        <f t="shared" ref="LG24:NP24" si="21">SUM(LG6:LG23)</f>
        <v>8</v>
      </c>
      <c r="LH24" s="76">
        <f t="shared" si="21"/>
        <v>8</v>
      </c>
      <c r="LI24" s="76">
        <f t="shared" si="21"/>
        <v>8</v>
      </c>
      <c r="LJ24" s="76">
        <f t="shared" si="21"/>
        <v>8</v>
      </c>
      <c r="LK24" s="76">
        <f t="shared" si="21"/>
        <v>8</v>
      </c>
      <c r="LL24" s="76">
        <f t="shared" si="21"/>
        <v>8</v>
      </c>
      <c r="LM24" s="76">
        <f t="shared" si="21"/>
        <v>9</v>
      </c>
      <c r="LN24" s="76">
        <f t="shared" si="21"/>
        <v>10</v>
      </c>
      <c r="LO24" s="76">
        <f t="shared" si="21"/>
        <v>10</v>
      </c>
      <c r="LP24" s="76">
        <f t="shared" si="21"/>
        <v>10</v>
      </c>
      <c r="LQ24" s="76">
        <f t="shared" si="21"/>
        <v>8</v>
      </c>
      <c r="LR24" s="76">
        <f t="shared" si="21"/>
        <v>4</v>
      </c>
      <c r="LS24" s="76">
        <f t="shared" si="21"/>
        <v>0</v>
      </c>
      <c r="LT24" s="76">
        <f t="shared" si="21"/>
        <v>0</v>
      </c>
      <c r="LU24" s="76">
        <f t="shared" si="21"/>
        <v>0</v>
      </c>
      <c r="LV24" s="76">
        <f t="shared" si="21"/>
        <v>0</v>
      </c>
      <c r="LW24" s="76">
        <f t="shared" si="21"/>
        <v>0</v>
      </c>
      <c r="LX24" s="76">
        <f t="shared" si="21"/>
        <v>0</v>
      </c>
      <c r="LY24" s="76">
        <f t="shared" si="21"/>
        <v>0</v>
      </c>
      <c r="LZ24" s="76">
        <f t="shared" si="21"/>
        <v>2</v>
      </c>
      <c r="MA24" s="76">
        <f t="shared" si="21"/>
        <v>2</v>
      </c>
      <c r="MB24" s="76">
        <f t="shared" si="21"/>
        <v>2</v>
      </c>
      <c r="MC24" s="76">
        <f t="shared" si="21"/>
        <v>2</v>
      </c>
      <c r="MD24" s="76">
        <f t="shared" si="21"/>
        <v>2</v>
      </c>
      <c r="ME24" s="76">
        <f t="shared" si="21"/>
        <v>2</v>
      </c>
      <c r="MF24" s="76">
        <f t="shared" si="21"/>
        <v>2</v>
      </c>
      <c r="MG24" s="76">
        <f t="shared" si="21"/>
        <v>3</v>
      </c>
      <c r="MH24" s="76">
        <f t="shared" si="21"/>
        <v>3</v>
      </c>
      <c r="MI24" s="76">
        <f t="shared" si="21"/>
        <v>3</v>
      </c>
      <c r="MJ24" s="76">
        <f t="shared" si="21"/>
        <v>1549</v>
      </c>
      <c r="MK24" s="76">
        <f t="shared" si="21"/>
        <v>0</v>
      </c>
      <c r="ML24" s="76">
        <f t="shared" si="21"/>
        <v>0</v>
      </c>
      <c r="MM24" s="76">
        <f t="shared" si="21"/>
        <v>0</v>
      </c>
      <c r="MN24" s="76">
        <f t="shared" si="21"/>
        <v>0</v>
      </c>
      <c r="MO24" s="76">
        <f t="shared" si="21"/>
        <v>0</v>
      </c>
      <c r="MP24" s="76">
        <f t="shared" si="21"/>
        <v>0</v>
      </c>
      <c r="MQ24" s="76">
        <f t="shared" si="21"/>
        <v>0</v>
      </c>
      <c r="MR24" s="76">
        <f t="shared" si="21"/>
        <v>0</v>
      </c>
      <c r="MS24" s="76">
        <f t="shared" si="21"/>
        <v>0</v>
      </c>
      <c r="MT24" s="76">
        <f t="shared" si="21"/>
        <v>0</v>
      </c>
      <c r="MU24" s="76">
        <f t="shared" si="21"/>
        <v>0</v>
      </c>
      <c r="MV24" s="76">
        <f t="shared" si="21"/>
        <v>0</v>
      </c>
      <c r="MW24" s="76">
        <f t="shared" si="21"/>
        <v>0</v>
      </c>
      <c r="MX24" s="76">
        <f t="shared" si="21"/>
        <v>0</v>
      </c>
      <c r="MY24" s="76">
        <f t="shared" si="21"/>
        <v>0</v>
      </c>
      <c r="MZ24" s="76">
        <f t="shared" si="21"/>
        <v>0</v>
      </c>
      <c r="NA24" s="76">
        <f t="shared" si="21"/>
        <v>0</v>
      </c>
      <c r="NB24" s="76">
        <f t="shared" si="21"/>
        <v>0</v>
      </c>
      <c r="NC24" s="76">
        <f t="shared" si="21"/>
        <v>0</v>
      </c>
      <c r="ND24" s="76">
        <f t="shared" si="21"/>
        <v>0</v>
      </c>
      <c r="NE24" s="76">
        <f t="shared" si="21"/>
        <v>0</v>
      </c>
      <c r="NF24" s="76">
        <f t="shared" si="21"/>
        <v>0</v>
      </c>
      <c r="NG24" s="76">
        <f t="shared" si="21"/>
        <v>0</v>
      </c>
      <c r="NH24" s="76">
        <f t="shared" si="21"/>
        <v>0</v>
      </c>
      <c r="NI24" s="76">
        <f t="shared" si="21"/>
        <v>0</v>
      </c>
      <c r="NJ24" s="76">
        <f t="shared" si="21"/>
        <v>0</v>
      </c>
      <c r="NK24" s="76">
        <f t="shared" si="21"/>
        <v>0</v>
      </c>
      <c r="NL24" s="76">
        <f t="shared" si="21"/>
        <v>0</v>
      </c>
      <c r="NM24" s="76">
        <f t="shared" si="21"/>
        <v>0</v>
      </c>
      <c r="NN24" s="76">
        <f t="shared" si="21"/>
        <v>0</v>
      </c>
      <c r="NO24" s="76">
        <f t="shared" si="21"/>
        <v>0</v>
      </c>
      <c r="NP24" s="76">
        <f t="shared" si="21"/>
        <v>1549</v>
      </c>
    </row>
    <row r="25" spans="1:383" s="83" customFormat="1" x14ac:dyDescent="0.2">
      <c r="A25" s="80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1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1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1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1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1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1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1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  <c r="IO25" s="82"/>
      <c r="IP25" s="82"/>
      <c r="IQ25" s="82"/>
      <c r="IR25" s="82"/>
      <c r="IS25" s="82"/>
      <c r="IT25" s="81"/>
      <c r="IU25" s="82"/>
      <c r="IV25" s="82"/>
      <c r="IW25" s="82"/>
      <c r="IX25" s="82"/>
      <c r="IY25" s="82"/>
      <c r="IZ25" s="82"/>
      <c r="JA25" s="82"/>
      <c r="JB25" s="82"/>
      <c r="JC25" s="82"/>
      <c r="JD25" s="82"/>
      <c r="JE25" s="82"/>
      <c r="JF25" s="82"/>
      <c r="JG25" s="82"/>
      <c r="JH25" s="82"/>
      <c r="JI25" s="82"/>
      <c r="JJ25" s="82"/>
      <c r="JK25" s="82"/>
      <c r="JL25" s="82"/>
      <c r="JM25" s="82"/>
      <c r="JN25" s="82"/>
      <c r="JO25" s="82"/>
      <c r="JP25" s="82"/>
      <c r="JQ25" s="82"/>
      <c r="JR25" s="82"/>
      <c r="JS25" s="82"/>
      <c r="JT25" s="82"/>
      <c r="JU25" s="82"/>
      <c r="JV25" s="82"/>
      <c r="JW25" s="82"/>
      <c r="JX25" s="82"/>
      <c r="JY25" s="81"/>
      <c r="JZ25" s="82"/>
      <c r="KA25" s="82"/>
      <c r="KB25" s="82"/>
      <c r="KC25" s="82"/>
      <c r="KD25" s="82"/>
      <c r="KE25" s="82"/>
      <c r="KF25" s="82"/>
      <c r="KG25" s="82"/>
      <c r="KH25" s="82"/>
      <c r="KI25" s="82"/>
      <c r="KJ25" s="82"/>
      <c r="KK25" s="82"/>
      <c r="KL25" s="82"/>
      <c r="KM25" s="82"/>
      <c r="KN25" s="82"/>
      <c r="KO25" s="82"/>
      <c r="KP25" s="82"/>
      <c r="KQ25" s="82"/>
      <c r="KR25" s="82"/>
      <c r="KS25" s="82"/>
      <c r="KT25" s="82"/>
      <c r="KU25" s="82"/>
      <c r="KV25" s="82"/>
      <c r="KW25" s="82"/>
      <c r="KX25" s="82"/>
      <c r="KY25" s="82"/>
      <c r="KZ25" s="82"/>
      <c r="LA25" s="82"/>
      <c r="LB25" s="82"/>
      <c r="LC25" s="82"/>
      <c r="LD25" s="82"/>
      <c r="LE25" s="81"/>
      <c r="LF25" s="82"/>
      <c r="LG25" s="82"/>
      <c r="LH25" s="82"/>
      <c r="LI25" s="82"/>
      <c r="LJ25" s="82"/>
      <c r="LK25" s="82"/>
      <c r="LL25" s="82"/>
      <c r="LM25" s="82"/>
      <c r="LN25" s="82"/>
      <c r="LO25" s="82"/>
      <c r="LP25" s="82"/>
      <c r="LQ25" s="82"/>
      <c r="LR25" s="82"/>
      <c r="LS25" s="82"/>
      <c r="LT25" s="82"/>
      <c r="LU25" s="82"/>
      <c r="LV25" s="82"/>
      <c r="LW25" s="82"/>
      <c r="LX25" s="82"/>
      <c r="LY25" s="82"/>
      <c r="LZ25" s="82"/>
      <c r="MA25" s="82"/>
      <c r="MB25" s="82"/>
      <c r="MC25" s="82"/>
      <c r="MD25" s="82"/>
      <c r="ME25" s="82"/>
      <c r="MF25" s="82"/>
      <c r="MG25" s="82"/>
      <c r="MH25" s="82"/>
      <c r="MI25" s="82"/>
      <c r="MJ25" s="81"/>
      <c r="MK25" s="82"/>
      <c r="ML25" s="82"/>
      <c r="MM25" s="82"/>
      <c r="MN25" s="82"/>
      <c r="MO25" s="82"/>
      <c r="MP25" s="82"/>
      <c r="MQ25" s="82"/>
      <c r="MR25" s="82"/>
      <c r="MS25" s="82"/>
      <c r="MT25" s="82"/>
      <c r="MU25" s="82"/>
      <c r="MV25" s="82"/>
      <c r="MW25" s="82"/>
      <c r="MX25" s="82"/>
      <c r="MY25" s="82"/>
      <c r="MZ25" s="82"/>
      <c r="NA25" s="82"/>
      <c r="NB25" s="82"/>
      <c r="NC25" s="82"/>
      <c r="ND25" s="82"/>
      <c r="NE25" s="82"/>
      <c r="NF25" s="82"/>
      <c r="NG25" s="82"/>
      <c r="NH25" s="82"/>
      <c r="NI25" s="82"/>
      <c r="NJ25" s="82"/>
      <c r="NK25" s="82"/>
      <c r="NL25" s="82"/>
      <c r="NM25" s="82"/>
      <c r="NN25" s="82"/>
      <c r="NO25" s="82"/>
      <c r="NP25" s="81"/>
    </row>
    <row r="26" spans="1:383" ht="13.5" thickBot="1" x14ac:dyDescent="0.25"/>
    <row r="27" spans="1:383" x14ac:dyDescent="0.2">
      <c r="A27" s="515" t="s">
        <v>7</v>
      </c>
      <c r="B27" s="517" t="s">
        <v>8</v>
      </c>
      <c r="C27" s="514" t="s">
        <v>9</v>
      </c>
      <c r="D27" s="514"/>
      <c r="E27" s="514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2" t="s">
        <v>10</v>
      </c>
      <c r="AI27" s="514" t="s">
        <v>11</v>
      </c>
      <c r="AJ27" s="514"/>
      <c r="AK27" s="514"/>
      <c r="AL27" s="514"/>
      <c r="AM27" s="514"/>
      <c r="AN27" s="514"/>
      <c r="AO27" s="514"/>
      <c r="AP27" s="514"/>
      <c r="AQ27" s="514"/>
      <c r="AR27" s="514"/>
      <c r="AS27" s="514"/>
      <c r="AT27" s="514"/>
      <c r="AU27" s="514"/>
      <c r="AV27" s="51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2" t="s">
        <v>10</v>
      </c>
      <c r="BM27" s="514" t="s">
        <v>12</v>
      </c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  <c r="CG27" s="514"/>
      <c r="CH27" s="514"/>
      <c r="CI27" s="514"/>
      <c r="CJ27" s="514"/>
      <c r="CK27" s="514"/>
      <c r="CL27" s="514"/>
      <c r="CM27" s="514"/>
      <c r="CN27" s="514"/>
      <c r="CO27" s="514"/>
      <c r="CP27" s="514"/>
      <c r="CQ27" s="514"/>
      <c r="CR27" s="512" t="s">
        <v>10</v>
      </c>
      <c r="CS27" s="514" t="s">
        <v>13</v>
      </c>
      <c r="CT27" s="514"/>
      <c r="CU27" s="514"/>
      <c r="CV27" s="514"/>
      <c r="CW27" s="514"/>
      <c r="CX27" s="514"/>
      <c r="CY27" s="514"/>
      <c r="CZ27" s="514"/>
      <c r="DA27" s="514"/>
      <c r="DB27" s="514"/>
      <c r="DC27" s="514"/>
      <c r="DD27" s="514"/>
      <c r="DE27" s="514"/>
      <c r="DF27" s="514"/>
      <c r="DG27" s="514"/>
      <c r="DH27" s="514"/>
      <c r="DI27" s="514"/>
      <c r="DJ27" s="514"/>
      <c r="DK27" s="514"/>
      <c r="DL27" s="514"/>
      <c r="DM27" s="514"/>
      <c r="DN27" s="514"/>
      <c r="DO27" s="514"/>
      <c r="DP27" s="514"/>
      <c r="DQ27" s="514"/>
      <c r="DR27" s="514"/>
      <c r="DS27" s="514"/>
      <c r="DT27" s="514"/>
      <c r="DU27" s="514"/>
      <c r="DV27" s="514"/>
      <c r="DW27" s="512" t="s">
        <v>10</v>
      </c>
      <c r="DX27" s="514" t="s">
        <v>14</v>
      </c>
      <c r="DY27" s="514"/>
      <c r="DZ27" s="514"/>
      <c r="EA27" s="514"/>
      <c r="EB27" s="514"/>
      <c r="EC27" s="514"/>
      <c r="ED27" s="514"/>
      <c r="EE27" s="514"/>
      <c r="EF27" s="514"/>
      <c r="EG27" s="514"/>
      <c r="EH27" s="514"/>
      <c r="EI27" s="514"/>
      <c r="EJ27" s="514"/>
      <c r="EK27" s="514"/>
      <c r="EL27" s="514"/>
      <c r="EM27" s="514"/>
      <c r="EN27" s="514"/>
      <c r="EO27" s="514"/>
      <c r="EP27" s="514"/>
      <c r="EQ27" s="514"/>
      <c r="ER27" s="514"/>
      <c r="ES27" s="514"/>
      <c r="ET27" s="514"/>
      <c r="EU27" s="514"/>
      <c r="EV27" s="514"/>
      <c r="EW27" s="514"/>
      <c r="EX27" s="514"/>
      <c r="EY27" s="514"/>
      <c r="EZ27" s="514"/>
      <c r="FA27" s="514"/>
      <c r="FB27" s="514"/>
      <c r="FC27" s="512" t="s">
        <v>10</v>
      </c>
      <c r="FD27" s="514" t="s">
        <v>15</v>
      </c>
      <c r="FE27" s="514"/>
      <c r="FF27" s="514"/>
      <c r="FG27" s="514"/>
      <c r="FH27" s="514"/>
      <c r="FI27" s="514"/>
      <c r="FJ27" s="514"/>
      <c r="FK27" s="514"/>
      <c r="FL27" s="514"/>
      <c r="FM27" s="514"/>
      <c r="FN27" s="514"/>
      <c r="FO27" s="514"/>
      <c r="FP27" s="514"/>
      <c r="FQ27" s="514"/>
      <c r="FR27" s="514"/>
      <c r="FS27" s="514"/>
      <c r="FT27" s="514"/>
      <c r="FU27" s="514"/>
      <c r="FV27" s="514"/>
      <c r="FW27" s="514"/>
      <c r="FX27" s="514"/>
      <c r="FY27" s="514"/>
      <c r="FZ27" s="514"/>
      <c r="GA27" s="514"/>
      <c r="GB27" s="514"/>
      <c r="GC27" s="514"/>
      <c r="GD27" s="514"/>
      <c r="GE27" s="514"/>
      <c r="GF27" s="514"/>
      <c r="GG27" s="514"/>
      <c r="GH27" s="512" t="s">
        <v>10</v>
      </c>
      <c r="GI27" s="514" t="s">
        <v>16</v>
      </c>
      <c r="GJ27" s="514"/>
      <c r="GK27" s="514"/>
      <c r="GL27" s="514"/>
      <c r="GM27" s="514"/>
      <c r="GN27" s="514"/>
      <c r="GO27" s="514"/>
      <c r="GP27" s="514"/>
      <c r="GQ27" s="514"/>
      <c r="GR27" s="514"/>
      <c r="GS27" s="514"/>
      <c r="GT27" s="514"/>
      <c r="GU27" s="514"/>
      <c r="GV27" s="514"/>
      <c r="GW27" s="514"/>
      <c r="GX27" s="514"/>
      <c r="GY27" s="514"/>
      <c r="GZ27" s="514"/>
      <c r="HA27" s="514"/>
      <c r="HB27" s="514"/>
      <c r="HC27" s="514"/>
      <c r="HD27" s="514"/>
      <c r="HE27" s="514"/>
      <c r="HF27" s="514"/>
      <c r="HG27" s="514"/>
      <c r="HH27" s="514"/>
      <c r="HI27" s="514"/>
      <c r="HJ27" s="514"/>
      <c r="HK27" s="514"/>
      <c r="HL27" s="514"/>
      <c r="HM27" s="514"/>
      <c r="HN27" s="512" t="s">
        <v>10</v>
      </c>
      <c r="HO27" s="514" t="s">
        <v>17</v>
      </c>
      <c r="HP27" s="514"/>
      <c r="HQ27" s="514"/>
      <c r="HR27" s="514"/>
      <c r="HS27" s="514"/>
      <c r="HT27" s="514"/>
      <c r="HU27" s="514"/>
      <c r="HV27" s="514"/>
      <c r="HW27" s="514"/>
      <c r="HX27" s="514"/>
      <c r="HY27" s="514"/>
      <c r="HZ27" s="514"/>
      <c r="IA27" s="514"/>
      <c r="IB27" s="514"/>
      <c r="IC27" s="514"/>
      <c r="ID27" s="514"/>
      <c r="IE27" s="514"/>
      <c r="IF27" s="514"/>
      <c r="IG27" s="514"/>
      <c r="IH27" s="514"/>
      <c r="II27" s="514"/>
      <c r="IJ27" s="514"/>
      <c r="IK27" s="514"/>
      <c r="IL27" s="514"/>
      <c r="IM27" s="514"/>
      <c r="IN27" s="514"/>
      <c r="IO27" s="514"/>
      <c r="IP27" s="514"/>
      <c r="IQ27" s="514"/>
      <c r="IR27" s="514"/>
      <c r="IS27" s="514"/>
      <c r="IT27" s="512" t="s">
        <v>10</v>
      </c>
      <c r="IU27" s="514" t="s">
        <v>18</v>
      </c>
      <c r="IV27" s="514"/>
      <c r="IW27" s="514"/>
      <c r="IX27" s="514"/>
      <c r="IY27" s="514"/>
      <c r="IZ27" s="514"/>
      <c r="JA27" s="514"/>
      <c r="JB27" s="514"/>
      <c r="JC27" s="514"/>
      <c r="JD27" s="514"/>
      <c r="JE27" s="514"/>
      <c r="JF27" s="514"/>
      <c r="JG27" s="514"/>
      <c r="JH27" s="514"/>
      <c r="JI27" s="514"/>
      <c r="JJ27" s="514"/>
      <c r="JK27" s="514"/>
      <c r="JL27" s="514"/>
      <c r="JM27" s="514"/>
      <c r="JN27" s="514"/>
      <c r="JO27" s="514"/>
      <c r="JP27" s="514"/>
      <c r="JQ27" s="514"/>
      <c r="JR27" s="514"/>
      <c r="JS27" s="514"/>
      <c r="JT27" s="514"/>
      <c r="JU27" s="514"/>
      <c r="JV27" s="514"/>
      <c r="JW27" s="514"/>
      <c r="JX27" s="514"/>
      <c r="JY27" s="512" t="s">
        <v>10</v>
      </c>
      <c r="JZ27" s="514" t="s">
        <v>19</v>
      </c>
      <c r="KA27" s="514"/>
      <c r="KB27" s="514"/>
      <c r="KC27" s="514"/>
      <c r="KD27" s="514"/>
      <c r="KE27" s="514"/>
      <c r="KF27" s="514"/>
      <c r="KG27" s="514"/>
      <c r="KH27" s="514"/>
      <c r="KI27" s="514"/>
      <c r="KJ27" s="514"/>
      <c r="KK27" s="514"/>
      <c r="KL27" s="514"/>
      <c r="KM27" s="514"/>
      <c r="KN27" s="514"/>
      <c r="KO27" s="514"/>
      <c r="KP27" s="514"/>
      <c r="KQ27" s="514"/>
      <c r="KR27" s="514"/>
      <c r="KS27" s="514"/>
      <c r="KT27" s="514"/>
      <c r="KU27" s="514"/>
      <c r="KV27" s="514"/>
      <c r="KW27" s="514"/>
      <c r="KX27" s="514"/>
      <c r="KY27" s="514"/>
      <c r="KZ27" s="514"/>
      <c r="LA27" s="514"/>
      <c r="LB27" s="514"/>
      <c r="LC27" s="514"/>
      <c r="LD27" s="514"/>
      <c r="LE27" s="512" t="s">
        <v>10</v>
      </c>
      <c r="LF27" s="514" t="s">
        <v>20</v>
      </c>
      <c r="LG27" s="514"/>
      <c r="LH27" s="514"/>
      <c r="LI27" s="514"/>
      <c r="LJ27" s="514"/>
      <c r="LK27" s="514"/>
      <c r="LL27" s="514"/>
      <c r="LM27" s="514"/>
      <c r="LN27" s="514"/>
      <c r="LO27" s="514"/>
      <c r="LP27" s="514"/>
      <c r="LQ27" s="514"/>
      <c r="LR27" s="514"/>
      <c r="LS27" s="514"/>
      <c r="LT27" s="514"/>
      <c r="LU27" s="514"/>
      <c r="LV27" s="514"/>
      <c r="LW27" s="514"/>
      <c r="LX27" s="514"/>
      <c r="LY27" s="514"/>
      <c r="LZ27" s="514"/>
      <c r="MA27" s="514"/>
      <c r="MB27" s="514"/>
      <c r="MC27" s="514"/>
      <c r="MD27" s="514"/>
      <c r="ME27" s="514"/>
      <c r="MF27" s="514"/>
      <c r="MG27" s="514"/>
      <c r="MH27" s="514"/>
      <c r="MI27" s="514"/>
      <c r="MJ27" s="512" t="s">
        <v>10</v>
      </c>
      <c r="MK27" s="514" t="s">
        <v>21</v>
      </c>
      <c r="ML27" s="514"/>
      <c r="MM27" s="514"/>
      <c r="MN27" s="514"/>
      <c r="MO27" s="514"/>
      <c r="MP27" s="514"/>
      <c r="MQ27" s="514"/>
      <c r="MR27" s="514"/>
      <c r="MS27" s="514"/>
      <c r="MT27" s="514"/>
      <c r="MU27" s="514"/>
      <c r="MV27" s="514"/>
      <c r="MW27" s="514"/>
      <c r="MX27" s="514"/>
      <c r="MY27" s="514"/>
      <c r="MZ27" s="514"/>
      <c r="NA27" s="514"/>
      <c r="NB27" s="514"/>
      <c r="NC27" s="514"/>
      <c r="ND27" s="514"/>
      <c r="NE27" s="514"/>
      <c r="NF27" s="514"/>
      <c r="NG27" s="514"/>
      <c r="NH27" s="514"/>
      <c r="NI27" s="514"/>
      <c r="NJ27" s="514"/>
      <c r="NK27" s="514"/>
      <c r="NL27" s="514"/>
      <c r="NM27" s="514"/>
      <c r="NN27" s="514"/>
      <c r="NO27" s="514"/>
      <c r="NP27" s="512" t="s">
        <v>10</v>
      </c>
    </row>
    <row r="28" spans="1:383" ht="13.5" thickBot="1" x14ac:dyDescent="0.25">
      <c r="A28" s="516"/>
      <c r="B28" s="518"/>
      <c r="C28" s="36">
        <v>1</v>
      </c>
      <c r="D28" s="358">
        <v>2</v>
      </c>
      <c r="E28" s="36">
        <v>3</v>
      </c>
      <c r="F28" s="358">
        <v>4</v>
      </c>
      <c r="G28" s="358">
        <v>5</v>
      </c>
      <c r="H28" s="37">
        <v>6</v>
      </c>
      <c r="I28" s="38">
        <v>7</v>
      </c>
      <c r="J28" s="39">
        <v>8</v>
      </c>
      <c r="K28" s="358">
        <v>9</v>
      </c>
      <c r="L28" s="36">
        <v>10</v>
      </c>
      <c r="M28" s="358">
        <v>11</v>
      </c>
      <c r="N28" s="358">
        <v>12</v>
      </c>
      <c r="O28" s="358">
        <v>13</v>
      </c>
      <c r="P28" s="358">
        <v>14</v>
      </c>
      <c r="Q28" s="358">
        <v>15</v>
      </c>
      <c r="R28" s="358">
        <v>16</v>
      </c>
      <c r="S28" s="36">
        <v>17</v>
      </c>
      <c r="T28" s="358">
        <v>18</v>
      </c>
      <c r="U28" s="358">
        <v>19</v>
      </c>
      <c r="V28" s="358">
        <v>20</v>
      </c>
      <c r="W28" s="358">
        <v>21</v>
      </c>
      <c r="X28" s="358">
        <v>22</v>
      </c>
      <c r="Y28" s="358">
        <v>23</v>
      </c>
      <c r="Z28" s="36">
        <v>24</v>
      </c>
      <c r="AA28" s="358">
        <v>25</v>
      </c>
      <c r="AB28" s="358">
        <v>26</v>
      </c>
      <c r="AC28" s="358">
        <v>27</v>
      </c>
      <c r="AD28" s="358">
        <v>28</v>
      </c>
      <c r="AE28" s="38">
        <v>29</v>
      </c>
      <c r="AF28" s="38">
        <v>30</v>
      </c>
      <c r="AG28" s="36">
        <v>31</v>
      </c>
      <c r="AH28" s="513"/>
      <c r="AI28" s="358">
        <v>1</v>
      </c>
      <c r="AJ28" s="358">
        <v>2</v>
      </c>
      <c r="AK28" s="358">
        <v>3</v>
      </c>
      <c r="AL28" s="358">
        <v>4</v>
      </c>
      <c r="AM28" s="358">
        <v>5</v>
      </c>
      <c r="AN28" s="37">
        <v>6</v>
      </c>
      <c r="AO28" s="40">
        <v>7</v>
      </c>
      <c r="AP28" s="41">
        <v>8</v>
      </c>
      <c r="AQ28" s="358">
        <v>9</v>
      </c>
      <c r="AR28" s="358">
        <v>10</v>
      </c>
      <c r="AS28" s="358">
        <v>11</v>
      </c>
      <c r="AT28" s="358">
        <v>12</v>
      </c>
      <c r="AU28" s="358">
        <v>13</v>
      </c>
      <c r="AV28" s="36">
        <v>14</v>
      </c>
      <c r="AW28" s="358">
        <v>15</v>
      </c>
      <c r="AX28" s="358">
        <v>16</v>
      </c>
      <c r="AY28" s="358">
        <v>17</v>
      </c>
      <c r="AZ28" s="358">
        <v>18</v>
      </c>
      <c r="BA28" s="358">
        <v>19</v>
      </c>
      <c r="BB28" s="358">
        <v>20</v>
      </c>
      <c r="BC28" s="36">
        <v>21</v>
      </c>
      <c r="BD28" s="358">
        <v>22</v>
      </c>
      <c r="BE28" s="358">
        <v>23</v>
      </c>
      <c r="BF28" s="358">
        <v>24</v>
      </c>
      <c r="BG28" s="358">
        <v>25</v>
      </c>
      <c r="BH28" s="358">
        <v>26</v>
      </c>
      <c r="BI28" s="358">
        <v>27</v>
      </c>
      <c r="BJ28" s="36">
        <v>28</v>
      </c>
      <c r="BK28" s="38">
        <v>29</v>
      </c>
      <c r="BL28" s="513"/>
      <c r="BM28" s="358">
        <v>1</v>
      </c>
      <c r="BN28" s="358">
        <v>2</v>
      </c>
      <c r="BO28" s="358">
        <v>3</v>
      </c>
      <c r="BP28" s="358">
        <v>4</v>
      </c>
      <c r="BQ28" s="358">
        <v>5</v>
      </c>
      <c r="BR28" s="42">
        <v>6</v>
      </c>
      <c r="BS28" s="38">
        <v>7</v>
      </c>
      <c r="BT28" s="39">
        <v>8</v>
      </c>
      <c r="BU28" s="36">
        <v>9</v>
      </c>
      <c r="BV28" s="358">
        <v>10</v>
      </c>
      <c r="BW28" s="358">
        <v>11</v>
      </c>
      <c r="BX28" s="358">
        <v>12</v>
      </c>
      <c r="BY28" s="36">
        <v>13</v>
      </c>
      <c r="BZ28" s="358">
        <v>14</v>
      </c>
      <c r="CA28" s="358">
        <v>15</v>
      </c>
      <c r="CB28" s="358">
        <v>16</v>
      </c>
      <c r="CC28" s="358">
        <v>17</v>
      </c>
      <c r="CD28" s="358">
        <v>18</v>
      </c>
      <c r="CE28" s="358">
        <v>19</v>
      </c>
      <c r="CF28" s="36">
        <v>20</v>
      </c>
      <c r="CG28" s="358">
        <v>21</v>
      </c>
      <c r="CH28" s="358">
        <v>22</v>
      </c>
      <c r="CI28" s="358">
        <v>23</v>
      </c>
      <c r="CJ28" s="358">
        <v>24</v>
      </c>
      <c r="CK28" s="36">
        <v>25</v>
      </c>
      <c r="CL28" s="358">
        <v>26</v>
      </c>
      <c r="CM28" s="36">
        <v>27</v>
      </c>
      <c r="CN28" s="358">
        <v>28</v>
      </c>
      <c r="CO28" s="38">
        <v>29</v>
      </c>
      <c r="CP28" s="38">
        <v>30</v>
      </c>
      <c r="CQ28" s="358">
        <v>31</v>
      </c>
      <c r="CR28" s="513"/>
      <c r="CS28" s="358">
        <v>1</v>
      </c>
      <c r="CT28" s="358">
        <v>2</v>
      </c>
      <c r="CU28" s="36">
        <v>3</v>
      </c>
      <c r="CV28" s="358">
        <v>4</v>
      </c>
      <c r="CW28" s="358">
        <v>5</v>
      </c>
      <c r="CX28" s="37">
        <v>6</v>
      </c>
      <c r="CY28" s="38">
        <v>7</v>
      </c>
      <c r="CZ28" s="39">
        <v>8</v>
      </c>
      <c r="DA28" s="358">
        <v>9</v>
      </c>
      <c r="DB28" s="36">
        <v>10</v>
      </c>
      <c r="DC28" s="358">
        <v>11</v>
      </c>
      <c r="DD28" s="358">
        <v>12</v>
      </c>
      <c r="DE28" s="358">
        <v>13</v>
      </c>
      <c r="DF28" s="358">
        <v>14</v>
      </c>
      <c r="DG28" s="358">
        <v>15</v>
      </c>
      <c r="DH28" s="358">
        <v>16</v>
      </c>
      <c r="DI28" s="36">
        <v>17</v>
      </c>
      <c r="DJ28" s="358">
        <v>18</v>
      </c>
      <c r="DK28" s="358">
        <v>19</v>
      </c>
      <c r="DL28" s="358">
        <v>20</v>
      </c>
      <c r="DM28" s="358">
        <v>21</v>
      </c>
      <c r="DN28" s="358">
        <v>22</v>
      </c>
      <c r="DO28" s="358">
        <v>23</v>
      </c>
      <c r="DP28" s="36">
        <v>24</v>
      </c>
      <c r="DQ28" s="358">
        <v>25</v>
      </c>
      <c r="DR28" s="358">
        <v>26</v>
      </c>
      <c r="DS28" s="358">
        <v>27</v>
      </c>
      <c r="DT28" s="358">
        <v>28</v>
      </c>
      <c r="DU28" s="358">
        <v>29</v>
      </c>
      <c r="DV28" s="358">
        <v>30</v>
      </c>
      <c r="DW28" s="513"/>
      <c r="DX28" s="36">
        <v>1</v>
      </c>
      <c r="DY28" s="358">
        <v>2</v>
      </c>
      <c r="DZ28" s="358">
        <v>3</v>
      </c>
      <c r="EA28" s="358">
        <v>4</v>
      </c>
      <c r="EB28" s="36">
        <v>5</v>
      </c>
      <c r="EC28" s="42">
        <v>6</v>
      </c>
      <c r="ED28" s="38">
        <v>7</v>
      </c>
      <c r="EE28" s="41">
        <v>8</v>
      </c>
      <c r="EF28" s="358">
        <v>9</v>
      </c>
      <c r="EG28" s="358">
        <v>10</v>
      </c>
      <c r="EH28" s="358">
        <v>11</v>
      </c>
      <c r="EI28" s="358">
        <v>12</v>
      </c>
      <c r="EJ28" s="358">
        <v>13</v>
      </c>
      <c r="EK28" s="358">
        <v>14</v>
      </c>
      <c r="EL28" s="36">
        <v>15</v>
      </c>
      <c r="EM28" s="358">
        <v>16</v>
      </c>
      <c r="EN28" s="358">
        <v>17</v>
      </c>
      <c r="EO28" s="358">
        <v>18</v>
      </c>
      <c r="EP28" s="358">
        <v>19</v>
      </c>
      <c r="EQ28" s="358">
        <v>20</v>
      </c>
      <c r="ER28" s="358">
        <v>21</v>
      </c>
      <c r="ES28" s="36">
        <v>22</v>
      </c>
      <c r="ET28" s="358">
        <v>23</v>
      </c>
      <c r="EU28" s="358">
        <v>24</v>
      </c>
      <c r="EV28" s="358">
        <v>25</v>
      </c>
      <c r="EW28" s="358">
        <v>26</v>
      </c>
      <c r="EX28" s="358">
        <v>27</v>
      </c>
      <c r="EY28" s="358">
        <v>28</v>
      </c>
      <c r="EZ28" s="40">
        <v>29</v>
      </c>
      <c r="FA28" s="38">
        <v>30</v>
      </c>
      <c r="FB28" s="358">
        <v>31</v>
      </c>
      <c r="FC28" s="513"/>
      <c r="FD28" s="358">
        <v>1</v>
      </c>
      <c r="FE28" s="358">
        <v>2</v>
      </c>
      <c r="FF28" s="358">
        <v>3</v>
      </c>
      <c r="FG28" s="358">
        <v>4</v>
      </c>
      <c r="FH28" s="36">
        <v>5</v>
      </c>
      <c r="FI28" s="37">
        <v>6</v>
      </c>
      <c r="FJ28" s="43">
        <v>7</v>
      </c>
      <c r="FK28" s="44">
        <v>8</v>
      </c>
      <c r="FL28" s="45">
        <v>9</v>
      </c>
      <c r="FM28" s="45">
        <v>10</v>
      </c>
      <c r="FN28" s="45">
        <v>11</v>
      </c>
      <c r="FO28" s="46">
        <v>12</v>
      </c>
      <c r="FP28" s="45">
        <v>13</v>
      </c>
      <c r="FQ28" s="45">
        <v>14</v>
      </c>
      <c r="FR28" s="45">
        <v>15</v>
      </c>
      <c r="FS28" s="45">
        <v>16</v>
      </c>
      <c r="FT28" s="45">
        <v>17</v>
      </c>
      <c r="FU28" s="45">
        <v>18</v>
      </c>
      <c r="FV28" s="46">
        <v>19</v>
      </c>
      <c r="FW28" s="45">
        <v>20</v>
      </c>
      <c r="FX28" s="45">
        <v>21</v>
      </c>
      <c r="FY28" s="45">
        <v>22</v>
      </c>
      <c r="FZ28" s="45">
        <v>23</v>
      </c>
      <c r="GA28" s="45">
        <v>24</v>
      </c>
      <c r="GB28" s="45">
        <v>25</v>
      </c>
      <c r="GC28" s="46">
        <v>26</v>
      </c>
      <c r="GD28" s="45">
        <v>27</v>
      </c>
      <c r="GE28" s="45">
        <v>28</v>
      </c>
      <c r="GF28" s="45">
        <v>29</v>
      </c>
      <c r="GG28" s="45">
        <v>30</v>
      </c>
      <c r="GH28" s="513"/>
      <c r="GI28" s="45">
        <v>1</v>
      </c>
      <c r="GJ28" s="45">
        <v>2</v>
      </c>
      <c r="GK28" s="46">
        <v>3</v>
      </c>
      <c r="GL28" s="45">
        <v>4</v>
      </c>
      <c r="GM28" s="45">
        <v>5</v>
      </c>
      <c r="GN28" s="47">
        <v>6</v>
      </c>
      <c r="GO28" s="40">
        <v>7</v>
      </c>
      <c r="GP28" s="39">
        <v>8</v>
      </c>
      <c r="GQ28" s="358">
        <v>9</v>
      </c>
      <c r="GR28" s="36">
        <v>10</v>
      </c>
      <c r="GS28" s="358">
        <v>11</v>
      </c>
      <c r="GT28" s="358">
        <v>12</v>
      </c>
      <c r="GU28" s="358">
        <v>13</v>
      </c>
      <c r="GV28" s="358">
        <v>14</v>
      </c>
      <c r="GW28" s="358">
        <v>15</v>
      </c>
      <c r="GX28" s="358">
        <v>16</v>
      </c>
      <c r="GY28" s="36">
        <v>17</v>
      </c>
      <c r="GZ28" s="358">
        <v>18</v>
      </c>
      <c r="HA28" s="358">
        <v>19</v>
      </c>
      <c r="HB28" s="358">
        <v>20</v>
      </c>
      <c r="HC28" s="358">
        <v>21</v>
      </c>
      <c r="HD28" s="358">
        <v>22</v>
      </c>
      <c r="HE28" s="358">
        <v>23</v>
      </c>
      <c r="HF28" s="36">
        <v>24</v>
      </c>
      <c r="HG28" s="358">
        <v>25</v>
      </c>
      <c r="HH28" s="358">
        <v>26</v>
      </c>
      <c r="HI28" s="358">
        <v>27</v>
      </c>
      <c r="HJ28" s="358">
        <v>28</v>
      </c>
      <c r="HK28" s="358">
        <v>29</v>
      </c>
      <c r="HL28" s="358">
        <v>30</v>
      </c>
      <c r="HM28" s="36">
        <v>31</v>
      </c>
      <c r="HN28" s="513"/>
      <c r="HO28" s="358">
        <v>1</v>
      </c>
      <c r="HP28" s="358">
        <v>2</v>
      </c>
      <c r="HQ28" s="358">
        <v>3</v>
      </c>
      <c r="HR28" s="358">
        <v>4</v>
      </c>
      <c r="HS28" s="358">
        <v>5</v>
      </c>
      <c r="HT28" s="37">
        <v>6</v>
      </c>
      <c r="HU28" s="40">
        <v>7</v>
      </c>
      <c r="HV28" s="39">
        <v>8</v>
      </c>
      <c r="HW28" s="358">
        <v>9</v>
      </c>
      <c r="HX28" s="358">
        <v>10</v>
      </c>
      <c r="HY28" s="358">
        <v>11</v>
      </c>
      <c r="HZ28" s="358">
        <v>12</v>
      </c>
      <c r="IA28" s="358">
        <v>13</v>
      </c>
      <c r="IB28" s="36">
        <v>14</v>
      </c>
      <c r="IC28" s="358">
        <v>15</v>
      </c>
      <c r="ID28" s="358">
        <v>16</v>
      </c>
      <c r="IE28" s="36">
        <v>17</v>
      </c>
      <c r="IF28" s="358">
        <v>18</v>
      </c>
      <c r="IG28" s="358">
        <v>19</v>
      </c>
      <c r="IH28" s="358">
        <v>20</v>
      </c>
      <c r="II28" s="36">
        <v>21</v>
      </c>
      <c r="IJ28" s="358">
        <v>22</v>
      </c>
      <c r="IK28" s="358">
        <v>23</v>
      </c>
      <c r="IL28" s="358">
        <v>24</v>
      </c>
      <c r="IM28" s="358">
        <v>25</v>
      </c>
      <c r="IN28" s="358">
        <v>26</v>
      </c>
      <c r="IO28" s="358">
        <v>27</v>
      </c>
      <c r="IP28" s="36">
        <v>28</v>
      </c>
      <c r="IQ28" s="358">
        <v>29</v>
      </c>
      <c r="IR28" s="358">
        <v>30</v>
      </c>
      <c r="IS28" s="358">
        <v>31</v>
      </c>
      <c r="IT28" s="513"/>
      <c r="IU28" s="358">
        <v>1</v>
      </c>
      <c r="IV28" s="358">
        <v>2</v>
      </c>
      <c r="IW28" s="358">
        <v>3</v>
      </c>
      <c r="IX28" s="36">
        <v>4</v>
      </c>
      <c r="IY28" s="358">
        <v>5</v>
      </c>
      <c r="IZ28" s="37">
        <v>6</v>
      </c>
      <c r="JA28" s="38">
        <v>7</v>
      </c>
      <c r="JB28" s="39">
        <v>8</v>
      </c>
      <c r="JC28" s="358">
        <v>9</v>
      </c>
      <c r="JD28" s="358">
        <v>10</v>
      </c>
      <c r="JE28" s="36">
        <v>11</v>
      </c>
      <c r="JF28" s="36">
        <v>12</v>
      </c>
      <c r="JG28" s="358">
        <v>13</v>
      </c>
      <c r="JH28" s="358">
        <v>14</v>
      </c>
      <c r="JI28" s="358">
        <v>15</v>
      </c>
      <c r="JJ28" s="358">
        <v>16</v>
      </c>
      <c r="JK28" s="358">
        <v>17</v>
      </c>
      <c r="JL28" s="36">
        <v>18</v>
      </c>
      <c r="JM28" s="358">
        <v>19</v>
      </c>
      <c r="JN28" s="358">
        <v>20</v>
      </c>
      <c r="JO28" s="358">
        <v>21</v>
      </c>
      <c r="JP28" s="358">
        <v>22</v>
      </c>
      <c r="JQ28" s="358">
        <v>23</v>
      </c>
      <c r="JR28" s="358">
        <v>24</v>
      </c>
      <c r="JS28" s="36">
        <v>25</v>
      </c>
      <c r="JT28" s="358">
        <v>26</v>
      </c>
      <c r="JU28" s="358">
        <v>27</v>
      </c>
      <c r="JV28" s="358">
        <v>28</v>
      </c>
      <c r="JW28" s="358">
        <v>29</v>
      </c>
      <c r="JX28" s="358">
        <v>30</v>
      </c>
      <c r="JY28" s="513"/>
      <c r="JZ28" s="358">
        <v>1</v>
      </c>
      <c r="KA28" s="36">
        <v>2</v>
      </c>
      <c r="KB28" s="358">
        <v>3</v>
      </c>
      <c r="KC28" s="358">
        <v>4</v>
      </c>
      <c r="KD28" s="358">
        <v>5</v>
      </c>
      <c r="KE28" s="37">
        <v>6</v>
      </c>
      <c r="KF28" s="38">
        <v>7</v>
      </c>
      <c r="KG28" s="39">
        <v>8</v>
      </c>
      <c r="KH28" s="36">
        <v>9</v>
      </c>
      <c r="KI28" s="358">
        <v>10</v>
      </c>
      <c r="KJ28" s="358">
        <v>11</v>
      </c>
      <c r="KK28" s="358">
        <v>12</v>
      </c>
      <c r="KL28" s="358">
        <v>13</v>
      </c>
      <c r="KM28" s="358">
        <v>14</v>
      </c>
      <c r="KN28" s="358">
        <v>15</v>
      </c>
      <c r="KO28" s="36">
        <v>16</v>
      </c>
      <c r="KP28" s="358">
        <v>17</v>
      </c>
      <c r="KQ28" s="358">
        <v>18</v>
      </c>
      <c r="KR28" s="358">
        <v>19</v>
      </c>
      <c r="KS28" s="358">
        <v>20</v>
      </c>
      <c r="KT28" s="358">
        <v>21</v>
      </c>
      <c r="KU28" s="358">
        <v>22</v>
      </c>
      <c r="KV28" s="36">
        <v>23</v>
      </c>
      <c r="KW28" s="358">
        <v>24</v>
      </c>
      <c r="KX28" s="358">
        <v>25</v>
      </c>
      <c r="KY28" s="358">
        <v>26</v>
      </c>
      <c r="KZ28" s="358">
        <v>27</v>
      </c>
      <c r="LA28" s="358">
        <v>28</v>
      </c>
      <c r="LB28" s="358">
        <v>29</v>
      </c>
      <c r="LC28" s="36">
        <v>30</v>
      </c>
      <c r="LD28" s="358">
        <v>31</v>
      </c>
      <c r="LE28" s="513"/>
      <c r="LF28" s="358">
        <v>1</v>
      </c>
      <c r="LG28" s="358">
        <v>2</v>
      </c>
      <c r="LH28" s="358">
        <v>3</v>
      </c>
      <c r="LI28" s="358">
        <v>4</v>
      </c>
      <c r="LJ28" s="37">
        <v>5</v>
      </c>
      <c r="LK28" s="40">
        <v>6</v>
      </c>
      <c r="LL28" s="39">
        <v>7</v>
      </c>
      <c r="LM28" s="358">
        <v>8</v>
      </c>
      <c r="LN28" s="358">
        <v>9</v>
      </c>
      <c r="LO28" s="358">
        <v>10</v>
      </c>
      <c r="LP28" s="358">
        <v>11</v>
      </c>
      <c r="LQ28" s="358">
        <v>12</v>
      </c>
      <c r="LR28" s="36">
        <v>13</v>
      </c>
      <c r="LS28" s="358">
        <v>14</v>
      </c>
      <c r="LT28" s="358">
        <v>15</v>
      </c>
      <c r="LU28" s="358">
        <v>16</v>
      </c>
      <c r="LV28" s="358">
        <v>17</v>
      </c>
      <c r="LW28" s="358">
        <v>18</v>
      </c>
      <c r="LX28" s="358">
        <v>19</v>
      </c>
      <c r="LY28" s="36">
        <v>20</v>
      </c>
      <c r="LZ28" s="358">
        <v>21</v>
      </c>
      <c r="MA28" s="358">
        <v>22</v>
      </c>
      <c r="MB28" s="358">
        <v>23</v>
      </c>
      <c r="MC28" s="358">
        <v>24</v>
      </c>
      <c r="MD28" s="358">
        <v>25</v>
      </c>
      <c r="ME28" s="358">
        <v>26</v>
      </c>
      <c r="MF28" s="36">
        <v>27</v>
      </c>
      <c r="MG28" s="358">
        <v>28</v>
      </c>
      <c r="MH28" s="358">
        <v>29</v>
      </c>
      <c r="MI28" s="358">
        <v>30</v>
      </c>
      <c r="MJ28" s="513"/>
      <c r="MK28" s="358">
        <v>1</v>
      </c>
      <c r="ML28" s="358">
        <v>2</v>
      </c>
      <c r="MM28" s="358">
        <v>3</v>
      </c>
      <c r="MN28" s="36">
        <v>4</v>
      </c>
      <c r="MO28" s="358">
        <v>5</v>
      </c>
      <c r="MP28" s="37">
        <v>6</v>
      </c>
      <c r="MQ28" s="38">
        <v>7</v>
      </c>
      <c r="MR28" s="39">
        <v>8</v>
      </c>
      <c r="MS28" s="358">
        <v>9</v>
      </c>
      <c r="MT28" s="358">
        <v>10</v>
      </c>
      <c r="MU28" s="36">
        <v>11</v>
      </c>
      <c r="MV28" s="36">
        <v>12</v>
      </c>
      <c r="MW28" s="358">
        <v>13</v>
      </c>
      <c r="MX28" s="358">
        <v>14</v>
      </c>
      <c r="MY28" s="358">
        <v>15</v>
      </c>
      <c r="MZ28" s="358">
        <v>16</v>
      </c>
      <c r="NA28" s="358">
        <v>17</v>
      </c>
      <c r="NB28" s="36">
        <v>18</v>
      </c>
      <c r="NC28" s="358">
        <v>19</v>
      </c>
      <c r="ND28" s="358">
        <v>20</v>
      </c>
      <c r="NE28" s="358">
        <v>21</v>
      </c>
      <c r="NF28" s="358">
        <v>22</v>
      </c>
      <c r="NG28" s="358">
        <v>23</v>
      </c>
      <c r="NH28" s="358">
        <v>24</v>
      </c>
      <c r="NI28" s="36">
        <v>25</v>
      </c>
      <c r="NJ28" s="358">
        <v>26</v>
      </c>
      <c r="NK28" s="358">
        <v>27</v>
      </c>
      <c r="NL28" s="358">
        <v>28</v>
      </c>
      <c r="NM28" s="358">
        <v>29</v>
      </c>
      <c r="NN28" s="358">
        <v>30</v>
      </c>
      <c r="NO28" s="358">
        <v>31</v>
      </c>
      <c r="NP28" s="513"/>
      <c r="NQ28" s="34" t="s">
        <v>22</v>
      </c>
      <c r="NR28" s="34" t="s">
        <v>23</v>
      </c>
      <c r="NS28" s="34" t="s">
        <v>24</v>
      </c>
    </row>
    <row r="29" spans="1:383" x14ac:dyDescent="0.2">
      <c r="A29" s="55">
        <v>1</v>
      </c>
      <c r="B29" s="84" t="s">
        <v>44</v>
      </c>
      <c r="C29" s="85"/>
      <c r="D29" s="86"/>
      <c r="E29" s="85"/>
      <c r="F29" s="85"/>
      <c r="G29" s="85"/>
      <c r="H29" s="86"/>
      <c r="I29" s="85"/>
      <c r="J29" s="87"/>
      <c r="K29" s="85"/>
      <c r="L29" s="85"/>
      <c r="M29" s="85"/>
      <c r="N29" s="85"/>
      <c r="O29" s="85"/>
      <c r="P29" s="86"/>
      <c r="Q29" s="85"/>
      <c r="R29" s="85"/>
      <c r="S29" s="85"/>
      <c r="T29" s="85"/>
      <c r="U29" s="85"/>
      <c r="V29" s="85"/>
      <c r="W29" s="86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9">
        <f>SUM(C29:AG29)</f>
        <v>0</v>
      </c>
      <c r="AI29" s="85"/>
      <c r="AJ29" s="86"/>
      <c r="AK29" s="85"/>
      <c r="AL29" s="85"/>
      <c r="AM29" s="85"/>
      <c r="AN29" s="86"/>
      <c r="AO29" s="85"/>
      <c r="AP29" s="87"/>
      <c r="AQ29" s="85"/>
      <c r="AR29" s="85"/>
      <c r="AS29" s="85"/>
      <c r="AT29" s="85"/>
      <c r="AU29" s="85"/>
      <c r="AV29" s="86"/>
      <c r="AW29" s="85"/>
      <c r="AX29" s="85"/>
      <c r="AY29" s="85"/>
      <c r="AZ29" s="85"/>
      <c r="BA29" s="85"/>
      <c r="BB29" s="85"/>
      <c r="BC29" s="86"/>
      <c r="BD29" s="88"/>
      <c r="BE29" s="364">
        <v>1</v>
      </c>
      <c r="BF29" s="364">
        <v>1</v>
      </c>
      <c r="BG29" s="364">
        <v>1</v>
      </c>
      <c r="BH29" s="364">
        <v>1</v>
      </c>
      <c r="BI29" s="88"/>
      <c r="BJ29" s="88"/>
      <c r="BK29" s="88"/>
      <c r="BL29" s="90">
        <f t="shared" ref="BL29:BL43" si="22">SUM(AI29:BK29)+AH29</f>
        <v>4</v>
      </c>
      <c r="BM29" s="85"/>
      <c r="BN29" s="86"/>
      <c r="BO29" s="85"/>
      <c r="BP29" s="85"/>
      <c r="BQ29" s="85"/>
      <c r="BR29" s="86"/>
      <c r="BS29" s="85"/>
      <c r="BT29" s="87"/>
      <c r="BU29" s="85"/>
      <c r="BV29" s="85"/>
      <c r="BW29" s="85"/>
      <c r="BX29" s="85"/>
      <c r="BY29" s="85"/>
      <c r="BZ29" s="86"/>
      <c r="CA29" s="85"/>
      <c r="CB29" s="85"/>
      <c r="CC29" s="85"/>
      <c r="CD29" s="85"/>
      <c r="CE29" s="85"/>
      <c r="CF29" s="85"/>
      <c r="CG29" s="86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9">
        <f t="shared" ref="CR29:CR43" si="23">SUM(BM29:CQ29)+BL29</f>
        <v>4</v>
      </c>
      <c r="CS29" s="85"/>
      <c r="CT29" s="86"/>
      <c r="CU29" s="85"/>
      <c r="CV29" s="85"/>
      <c r="CW29" s="85"/>
      <c r="CX29" s="86"/>
      <c r="CY29" s="85"/>
      <c r="CZ29" s="87"/>
      <c r="DA29" s="85"/>
      <c r="DB29" s="85"/>
      <c r="DC29" s="85"/>
      <c r="DD29" s="85"/>
      <c r="DE29" s="85"/>
      <c r="DF29" s="85"/>
      <c r="DG29" s="85"/>
      <c r="DH29" s="85"/>
      <c r="DI29" s="85"/>
      <c r="DJ29" s="86"/>
      <c r="DK29" s="88"/>
      <c r="DL29" s="364">
        <v>1</v>
      </c>
      <c r="DM29" s="364">
        <v>1</v>
      </c>
      <c r="DN29" s="364">
        <v>1</v>
      </c>
      <c r="DO29" s="364">
        <v>1</v>
      </c>
      <c r="DP29" s="88"/>
      <c r="DQ29" s="88"/>
      <c r="DR29" s="88"/>
      <c r="DS29" s="88"/>
      <c r="DT29" s="88"/>
      <c r="DU29" s="88"/>
      <c r="DV29" s="88"/>
      <c r="DW29" s="89">
        <f t="shared" ref="DW29:DW43" si="24">SUM(CS29:DV29)+CR29</f>
        <v>8</v>
      </c>
      <c r="DX29" s="85"/>
      <c r="DY29" s="86"/>
      <c r="DZ29" s="85"/>
      <c r="EA29" s="85"/>
      <c r="EB29" s="85"/>
      <c r="EC29" s="86"/>
      <c r="ED29" s="85"/>
      <c r="EE29" s="87"/>
      <c r="EF29" s="85"/>
      <c r="EG29" s="85"/>
      <c r="EH29" s="85"/>
      <c r="EI29" s="85"/>
      <c r="EJ29" s="85"/>
      <c r="EK29" s="86"/>
      <c r="EL29" s="85"/>
      <c r="EM29" s="85"/>
      <c r="EN29" s="85"/>
      <c r="EO29" s="85"/>
      <c r="EP29" s="85"/>
      <c r="EQ29" s="85"/>
      <c r="ER29" s="86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9">
        <f t="shared" ref="FC29:FC43" si="25">SUM(DX29:FB29)+DW29</f>
        <v>8</v>
      </c>
      <c r="FD29" s="85"/>
      <c r="FE29" s="86"/>
      <c r="FF29" s="85"/>
      <c r="FG29" s="85"/>
      <c r="FH29" s="85"/>
      <c r="FI29" s="86"/>
      <c r="FJ29" s="85"/>
      <c r="FK29" s="87"/>
      <c r="FL29" s="85"/>
      <c r="FM29" s="85"/>
      <c r="FN29" s="85"/>
      <c r="FO29" s="85"/>
      <c r="FP29" s="85"/>
      <c r="FQ29" s="85"/>
      <c r="FR29" s="85"/>
      <c r="FS29" s="85"/>
      <c r="FT29" s="85"/>
      <c r="FU29" s="86"/>
      <c r="FV29" s="88"/>
      <c r="FW29" s="88"/>
      <c r="FX29" s="88"/>
      <c r="FY29" s="88"/>
      <c r="FZ29" s="88"/>
      <c r="GA29" s="88"/>
      <c r="GB29" s="88"/>
      <c r="GC29" s="88"/>
      <c r="GD29" s="88"/>
      <c r="GE29" s="88"/>
      <c r="GF29" s="88"/>
      <c r="GG29" s="88"/>
      <c r="GH29" s="89">
        <f t="shared" ref="GH29:GH43" si="26">SUM(FD29:GG29)+FC29</f>
        <v>8</v>
      </c>
      <c r="GI29" s="85"/>
      <c r="GJ29" s="86"/>
      <c r="GK29" s="85"/>
      <c r="GL29" s="85"/>
      <c r="GM29" s="85"/>
      <c r="GN29" s="86"/>
      <c r="GO29" s="85"/>
      <c r="GP29" s="87"/>
      <c r="GQ29" s="85"/>
      <c r="GR29" s="85"/>
      <c r="GS29" s="85"/>
      <c r="GT29" s="86"/>
      <c r="GU29" s="85"/>
      <c r="GV29" s="87"/>
      <c r="GW29" s="85"/>
      <c r="GX29" s="85"/>
      <c r="GY29" s="85"/>
      <c r="GZ29" s="85"/>
      <c r="HA29" s="85"/>
      <c r="HB29" s="86"/>
      <c r="HC29" s="85"/>
      <c r="HD29" s="85"/>
      <c r="HE29" s="88"/>
      <c r="HF29" s="88"/>
      <c r="HG29" s="88"/>
      <c r="HH29" s="88"/>
      <c r="HI29" s="88"/>
      <c r="HJ29" s="88"/>
      <c r="HK29" s="88"/>
      <c r="HL29" s="88"/>
      <c r="HM29" s="88"/>
      <c r="HN29" s="90">
        <f t="shared" ref="HN29:HN43" si="27">SUM(GI29:HM29)+GH29</f>
        <v>8</v>
      </c>
      <c r="HO29" s="85"/>
      <c r="HP29" s="86"/>
      <c r="HQ29" s="85"/>
      <c r="HR29" s="85"/>
      <c r="HS29" s="85"/>
      <c r="HT29" s="86"/>
      <c r="HU29" s="85"/>
      <c r="HV29" s="87"/>
      <c r="HW29" s="85"/>
      <c r="HX29" s="85"/>
      <c r="HY29" s="85"/>
      <c r="HZ29" s="86"/>
      <c r="IA29" s="85"/>
      <c r="IB29" s="87"/>
      <c r="IC29" s="85"/>
      <c r="ID29" s="85"/>
      <c r="IE29" s="85"/>
      <c r="IF29" s="85"/>
      <c r="IG29" s="85"/>
      <c r="IH29" s="86"/>
      <c r="II29" s="85"/>
      <c r="IJ29" s="85"/>
      <c r="IK29" s="88"/>
      <c r="IL29" s="88"/>
      <c r="IM29" s="88"/>
      <c r="IN29" s="88"/>
      <c r="IO29" s="88"/>
      <c r="IP29" s="88"/>
      <c r="IQ29" s="88"/>
      <c r="IR29" s="88"/>
      <c r="IS29" s="88"/>
      <c r="IT29" s="90">
        <f t="shared" ref="IT29:IT43" si="28">SUM(HO29:IS29)+HN29</f>
        <v>8</v>
      </c>
      <c r="IU29" s="85"/>
      <c r="IV29" s="86"/>
      <c r="IW29" s="85"/>
      <c r="IX29" s="85"/>
      <c r="IY29" s="85"/>
      <c r="IZ29" s="85"/>
      <c r="JA29" s="86"/>
      <c r="JB29" s="364">
        <v>1</v>
      </c>
      <c r="JC29" s="364">
        <v>1</v>
      </c>
      <c r="JD29" s="364">
        <v>1</v>
      </c>
      <c r="JE29" s="85"/>
      <c r="JF29" s="85"/>
      <c r="JG29" s="85"/>
      <c r="JH29" s="85"/>
      <c r="JI29" s="86"/>
      <c r="JJ29" s="85"/>
      <c r="JK29" s="85"/>
      <c r="JL29" s="85"/>
      <c r="JM29" s="85"/>
      <c r="JN29" s="85"/>
      <c r="JO29" s="85"/>
      <c r="JP29" s="86"/>
      <c r="JQ29" s="85"/>
      <c r="JR29" s="85"/>
      <c r="JS29" s="88"/>
      <c r="JT29" s="88"/>
      <c r="JU29" s="88"/>
      <c r="JV29" s="88"/>
      <c r="JW29" s="88"/>
      <c r="JX29" s="88"/>
      <c r="JY29" s="90">
        <f t="shared" ref="JY29:JY43" si="29">SUM(IU29:JX29)+IT29</f>
        <v>11</v>
      </c>
      <c r="JZ29" s="85"/>
      <c r="KA29" s="86"/>
      <c r="KB29" s="85"/>
      <c r="KC29" s="85"/>
      <c r="KD29" s="85"/>
      <c r="KE29" s="85"/>
      <c r="KF29" s="86"/>
      <c r="KG29" s="85"/>
      <c r="KH29" s="87"/>
      <c r="KI29" s="85"/>
      <c r="KJ29" s="85"/>
      <c r="KK29" s="85"/>
      <c r="KL29" s="85"/>
      <c r="KM29" s="85"/>
      <c r="KN29" s="86"/>
      <c r="KO29" s="85"/>
      <c r="KP29" s="85"/>
      <c r="KQ29" s="85"/>
      <c r="KR29" s="85"/>
      <c r="KS29" s="85"/>
      <c r="KT29" s="85"/>
      <c r="KU29" s="86"/>
      <c r="KV29" s="85"/>
      <c r="KW29" s="85"/>
      <c r="KX29" s="88"/>
      <c r="KY29" s="88"/>
      <c r="KZ29" s="88"/>
      <c r="LA29" s="88"/>
      <c r="LB29" s="88"/>
      <c r="LC29" s="88"/>
      <c r="LD29" s="88"/>
      <c r="LE29" s="90">
        <f t="shared" ref="LE29:LE43" si="30">SUM(JZ29:LD29)+JY29</f>
        <v>11</v>
      </c>
      <c r="LF29" s="85"/>
      <c r="LG29" s="86"/>
      <c r="LH29" s="85"/>
      <c r="LI29" s="85"/>
      <c r="LJ29" s="85"/>
      <c r="LK29" s="86"/>
      <c r="LL29" s="85"/>
      <c r="LM29" s="87"/>
      <c r="LN29" s="85"/>
      <c r="LO29" s="85"/>
      <c r="LP29" s="85"/>
      <c r="LQ29" s="86"/>
      <c r="LR29" s="85"/>
      <c r="LS29" s="87"/>
      <c r="LT29" s="85"/>
      <c r="LU29" s="85"/>
      <c r="LV29" s="85"/>
      <c r="LW29" s="85"/>
      <c r="LX29" s="85"/>
      <c r="LY29" s="86"/>
      <c r="LZ29" s="85"/>
      <c r="MA29" s="85"/>
      <c r="MB29" s="88"/>
      <c r="MC29" s="88"/>
      <c r="MD29" s="88"/>
      <c r="ME29" s="88"/>
      <c r="MF29" s="88"/>
      <c r="MG29" s="88"/>
      <c r="MH29" s="88"/>
      <c r="MI29" s="88"/>
      <c r="MJ29" s="90">
        <f t="shared" ref="MJ29:MJ43" si="31">SUM(LF29:MI29)+LE29</f>
        <v>11</v>
      </c>
      <c r="MK29" s="85"/>
      <c r="ML29" s="86"/>
      <c r="MM29" s="85"/>
      <c r="MN29" s="85"/>
      <c r="MO29" s="85"/>
      <c r="MP29" s="85"/>
      <c r="MQ29" s="86"/>
      <c r="MR29" s="85"/>
      <c r="MS29" s="87"/>
      <c r="MT29" s="85"/>
      <c r="MU29" s="85"/>
      <c r="MV29" s="85"/>
      <c r="MW29" s="85"/>
      <c r="MX29" s="85"/>
      <c r="MY29" s="86"/>
      <c r="MZ29" s="85"/>
      <c r="NA29" s="85"/>
      <c r="NB29" s="85"/>
      <c r="NC29" s="85"/>
      <c r="ND29" s="85"/>
      <c r="NE29" s="85"/>
      <c r="NF29" s="86"/>
      <c r="NG29" s="85"/>
      <c r="NH29" s="85"/>
      <c r="NI29" s="88"/>
      <c r="NJ29" s="88"/>
      <c r="NK29" s="88"/>
      <c r="NL29" s="88"/>
      <c r="NM29" s="88"/>
      <c r="NN29" s="88"/>
      <c r="NO29" s="88"/>
      <c r="NP29" s="90">
        <f t="shared" ref="NP29:NP43" si="32">SUM(MK29:NO29)+MJ29</f>
        <v>11</v>
      </c>
    </row>
    <row r="30" spans="1:383" x14ac:dyDescent="0.2">
      <c r="A30" s="23">
        <f>A29+1</f>
        <v>2</v>
      </c>
      <c r="B30" s="91" t="s">
        <v>45</v>
      </c>
      <c r="C30" s="85"/>
      <c r="D30" s="86"/>
      <c r="E30" s="85"/>
      <c r="F30" s="85"/>
      <c r="G30" s="85"/>
      <c r="H30" s="86"/>
      <c r="I30" s="85"/>
      <c r="J30" s="87"/>
      <c r="K30" s="85"/>
      <c r="L30" s="85"/>
      <c r="M30" s="85"/>
      <c r="N30" s="85"/>
      <c r="O30" s="85"/>
      <c r="P30" s="86"/>
      <c r="Q30" s="85"/>
      <c r="R30" s="85"/>
      <c r="S30" s="85"/>
      <c r="T30" s="85"/>
      <c r="U30" s="85"/>
      <c r="V30" s="85"/>
      <c r="W30" s="86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9">
        <f t="shared" ref="AH30:AH43" si="33">SUM(C30:AG30)</f>
        <v>0</v>
      </c>
      <c r="AI30" s="85"/>
      <c r="AJ30" s="86"/>
      <c r="AK30" s="85"/>
      <c r="AL30" s="85"/>
      <c r="AM30" s="85"/>
      <c r="AN30" s="86"/>
      <c r="AO30" s="85"/>
      <c r="AP30" s="87"/>
      <c r="AQ30" s="85"/>
      <c r="AR30" s="85"/>
      <c r="AS30" s="85"/>
      <c r="AT30" s="85"/>
      <c r="AU30" s="364">
        <v>1</v>
      </c>
      <c r="AV30" s="364">
        <v>1</v>
      </c>
      <c r="AW30" s="364">
        <v>1</v>
      </c>
      <c r="AX30" s="364">
        <v>1</v>
      </c>
      <c r="AY30" s="364">
        <v>1</v>
      </c>
      <c r="AZ30" s="364">
        <v>1</v>
      </c>
      <c r="BA30" s="364">
        <v>1</v>
      </c>
      <c r="BB30" s="364">
        <v>1</v>
      </c>
      <c r="BC30" s="364">
        <v>1</v>
      </c>
      <c r="BD30" s="364">
        <v>1</v>
      </c>
      <c r="BE30" s="364">
        <v>1</v>
      </c>
      <c r="BF30" s="364">
        <v>1</v>
      </c>
      <c r="BG30" s="364">
        <v>1</v>
      </c>
      <c r="BH30" s="364">
        <v>1</v>
      </c>
      <c r="BI30" s="88"/>
      <c r="BJ30" s="88"/>
      <c r="BK30" s="88"/>
      <c r="BL30" s="90">
        <f t="shared" si="22"/>
        <v>14</v>
      </c>
      <c r="BM30" s="85"/>
      <c r="BN30" s="86"/>
      <c r="BO30" s="85"/>
      <c r="BP30" s="85"/>
      <c r="BQ30" s="85"/>
      <c r="BR30" s="86"/>
      <c r="BS30" s="85"/>
      <c r="BT30" s="87"/>
      <c r="BU30" s="85"/>
      <c r="BV30" s="85"/>
      <c r="BW30" s="85"/>
      <c r="BX30" s="85"/>
      <c r="BY30" s="85"/>
      <c r="BZ30" s="86"/>
      <c r="CA30" s="85"/>
      <c r="CB30" s="85"/>
      <c r="CC30" s="85"/>
      <c r="CD30" s="85"/>
      <c r="CE30" s="85"/>
      <c r="CF30" s="85"/>
      <c r="CG30" s="86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9">
        <f t="shared" si="23"/>
        <v>14</v>
      </c>
      <c r="CS30" s="85"/>
      <c r="CT30" s="86"/>
      <c r="CU30" s="85"/>
      <c r="CV30" s="85"/>
      <c r="CW30" s="85"/>
      <c r="CX30" s="86"/>
      <c r="CY30" s="85"/>
      <c r="CZ30" s="87"/>
      <c r="DA30" s="85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88"/>
      <c r="DP30" s="88"/>
      <c r="DQ30" s="88"/>
      <c r="DR30" s="88"/>
      <c r="DS30" s="88"/>
      <c r="DT30" s="88"/>
      <c r="DU30" s="88"/>
      <c r="DV30" s="88"/>
      <c r="DW30" s="89">
        <f t="shared" si="24"/>
        <v>14</v>
      </c>
      <c r="DX30" s="85"/>
      <c r="DY30" s="86"/>
      <c r="DZ30" s="85"/>
      <c r="EA30" s="85"/>
      <c r="EB30" s="85"/>
      <c r="EC30" s="86"/>
      <c r="ED30" s="85"/>
      <c r="EE30" s="87"/>
      <c r="EF30" s="85"/>
      <c r="EG30" s="85"/>
      <c r="EH30" s="85"/>
      <c r="EI30" s="85"/>
      <c r="EJ30" s="85"/>
      <c r="EK30" s="86"/>
      <c r="EL30" s="85"/>
      <c r="EM30" s="85"/>
      <c r="EN30" s="85"/>
      <c r="EO30" s="85"/>
      <c r="EP30" s="85"/>
      <c r="EQ30" s="85"/>
      <c r="ER30" s="86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9">
        <f t="shared" si="25"/>
        <v>14</v>
      </c>
      <c r="FD30" s="85"/>
      <c r="FE30" s="86"/>
      <c r="FF30" s="85"/>
      <c r="FG30" s="85"/>
      <c r="FH30" s="85"/>
      <c r="FI30" s="86"/>
      <c r="FJ30" s="85"/>
      <c r="FK30" s="87"/>
      <c r="FL30" s="85"/>
      <c r="FM30" s="85"/>
      <c r="FN30" s="85"/>
      <c r="FO30" s="85"/>
      <c r="FP30" s="85"/>
      <c r="FQ30" s="85"/>
      <c r="FR30" s="85"/>
      <c r="FS30" s="85"/>
      <c r="FT30" s="85"/>
      <c r="FU30" s="86"/>
      <c r="FV30" s="88"/>
      <c r="FW30" s="88"/>
      <c r="FX30" s="88"/>
      <c r="FY30" s="88"/>
      <c r="FZ30" s="88"/>
      <c r="GA30" s="88"/>
      <c r="GB30" s="88"/>
      <c r="GC30" s="88"/>
      <c r="GD30" s="88"/>
      <c r="GE30" s="88"/>
      <c r="GF30" s="88"/>
      <c r="GG30" s="88"/>
      <c r="GH30" s="89">
        <f t="shared" si="26"/>
        <v>14</v>
      </c>
      <c r="GI30" s="85"/>
      <c r="GJ30" s="86"/>
      <c r="GK30" s="85"/>
      <c r="GL30" s="85"/>
      <c r="GM30" s="85"/>
      <c r="GN30" s="86"/>
      <c r="GO30" s="85"/>
      <c r="GP30" s="87"/>
      <c r="GQ30" s="85"/>
      <c r="GR30" s="85"/>
      <c r="GS30" s="85"/>
      <c r="GT30" s="86"/>
      <c r="GU30" s="85"/>
      <c r="GV30" s="87"/>
      <c r="GW30" s="85"/>
      <c r="GX30" s="85"/>
      <c r="GY30" s="85"/>
      <c r="GZ30" s="85"/>
      <c r="HA30" s="85"/>
      <c r="HB30" s="86"/>
      <c r="HC30" s="85"/>
      <c r="HD30" s="85"/>
      <c r="HE30" s="88"/>
      <c r="HF30" s="88"/>
      <c r="HG30" s="88"/>
      <c r="HH30" s="88"/>
      <c r="HI30" s="88"/>
      <c r="HJ30" s="88"/>
      <c r="HK30" s="88"/>
      <c r="HL30" s="88"/>
      <c r="HM30" s="88"/>
      <c r="HN30" s="90">
        <f t="shared" si="27"/>
        <v>14</v>
      </c>
      <c r="HO30" s="85"/>
      <c r="HP30" s="86"/>
      <c r="HQ30" s="85"/>
      <c r="HR30" s="85"/>
      <c r="HS30" s="85"/>
      <c r="HT30" s="86"/>
      <c r="HU30" s="57"/>
      <c r="HV30" s="57"/>
      <c r="HW30" s="364">
        <v>1</v>
      </c>
      <c r="HX30" s="364">
        <v>1</v>
      </c>
      <c r="HY30" s="364">
        <v>1</v>
      </c>
      <c r="HZ30" s="364">
        <v>1</v>
      </c>
      <c r="IA30" s="364">
        <v>1</v>
      </c>
      <c r="IB30" s="364">
        <v>1</v>
      </c>
      <c r="IC30" s="364">
        <v>1</v>
      </c>
      <c r="ID30" s="364">
        <v>1</v>
      </c>
      <c r="IE30" s="364">
        <v>1</v>
      </c>
      <c r="IF30" s="364">
        <v>1</v>
      </c>
      <c r="IG30" s="364">
        <v>1</v>
      </c>
      <c r="IH30" s="364">
        <v>1</v>
      </c>
      <c r="II30" s="364">
        <v>1</v>
      </c>
      <c r="IJ30" s="85"/>
      <c r="IK30" s="88"/>
      <c r="IL30" s="88"/>
      <c r="IM30" s="88"/>
      <c r="IN30" s="88"/>
      <c r="IO30" s="88"/>
      <c r="IP30" s="88"/>
      <c r="IQ30" s="88"/>
      <c r="IR30" s="88"/>
      <c r="IS30" s="88"/>
      <c r="IT30" s="90">
        <f t="shared" si="28"/>
        <v>27</v>
      </c>
      <c r="IU30" s="85"/>
      <c r="IV30" s="86"/>
      <c r="IW30" s="85"/>
      <c r="IX30" s="85"/>
      <c r="IY30" s="85"/>
      <c r="IZ30" s="85"/>
      <c r="JA30" s="86"/>
      <c r="JB30" s="85"/>
      <c r="JC30" s="87"/>
      <c r="JD30" s="85"/>
      <c r="JE30" s="85"/>
      <c r="JF30" s="85"/>
      <c r="JG30" s="85"/>
      <c r="JH30" s="85"/>
      <c r="JI30" s="86"/>
      <c r="JJ30" s="85"/>
      <c r="JK30" s="85"/>
      <c r="JL30" s="85"/>
      <c r="JM30" s="85"/>
      <c r="JN30" s="85"/>
      <c r="JO30" s="85"/>
      <c r="JP30" s="86"/>
      <c r="JQ30" s="85"/>
      <c r="JR30" s="85"/>
      <c r="JS30" s="88"/>
      <c r="JT30" s="88"/>
      <c r="JU30" s="88"/>
      <c r="JV30" s="88"/>
      <c r="JW30" s="88"/>
      <c r="JX30" s="88"/>
      <c r="JY30" s="90">
        <f t="shared" si="29"/>
        <v>27</v>
      </c>
      <c r="JZ30" s="85"/>
      <c r="KA30" s="86"/>
      <c r="KB30" s="85"/>
      <c r="KC30" s="85"/>
      <c r="KD30" s="85"/>
      <c r="KE30" s="85"/>
      <c r="KF30" s="86"/>
      <c r="KG30" s="85"/>
      <c r="KH30" s="87"/>
      <c r="KI30" s="85"/>
      <c r="KJ30" s="364">
        <v>1</v>
      </c>
      <c r="KK30" s="364">
        <v>1</v>
      </c>
      <c r="KL30" s="364">
        <v>1</v>
      </c>
      <c r="KM30" s="364">
        <v>1</v>
      </c>
      <c r="KN30" s="364">
        <v>1</v>
      </c>
      <c r="KO30" s="364">
        <v>1</v>
      </c>
      <c r="KP30" s="364">
        <v>1</v>
      </c>
      <c r="KQ30" s="364">
        <v>1</v>
      </c>
      <c r="KR30" s="364">
        <v>1</v>
      </c>
      <c r="KS30" s="364">
        <v>1</v>
      </c>
      <c r="KT30" s="364">
        <v>1</v>
      </c>
      <c r="KU30" s="364">
        <v>1</v>
      </c>
      <c r="KV30" s="364">
        <v>1</v>
      </c>
      <c r="KW30" s="85"/>
      <c r="KX30" s="88"/>
      <c r="KY30" s="88"/>
      <c r="KZ30" s="88"/>
      <c r="LA30" s="88"/>
      <c r="LB30" s="88"/>
      <c r="LC30" s="88"/>
      <c r="LD30" s="88"/>
      <c r="LE30" s="90">
        <f t="shared" si="30"/>
        <v>40</v>
      </c>
      <c r="LF30" s="85"/>
      <c r="LG30" s="86"/>
      <c r="LH30" s="85"/>
      <c r="LI30" s="85"/>
      <c r="LJ30" s="85"/>
      <c r="LK30" s="86"/>
      <c r="LL30" s="85"/>
      <c r="LM30" s="87"/>
      <c r="LN30" s="85"/>
      <c r="LO30" s="85"/>
      <c r="LP30" s="85"/>
      <c r="LQ30" s="86"/>
      <c r="LR30" s="85"/>
      <c r="LS30" s="87"/>
      <c r="LT30" s="85"/>
      <c r="LU30" s="85"/>
      <c r="LV30" s="85"/>
      <c r="LW30" s="85"/>
      <c r="LX30" s="85"/>
      <c r="LY30" s="86"/>
      <c r="LZ30" s="85"/>
      <c r="MA30" s="85"/>
      <c r="MB30" s="88"/>
      <c r="MC30" s="88"/>
      <c r="MD30" s="88"/>
      <c r="ME30" s="88"/>
      <c r="MF30" s="88"/>
      <c r="MG30" s="88"/>
      <c r="MH30" s="88"/>
      <c r="MI30" s="88"/>
      <c r="MJ30" s="90">
        <f t="shared" si="31"/>
        <v>40</v>
      </c>
      <c r="MK30" s="85"/>
      <c r="ML30" s="86"/>
      <c r="MM30" s="85"/>
      <c r="MN30" s="85"/>
      <c r="MO30" s="85"/>
      <c r="MP30" s="85"/>
      <c r="MQ30" s="86"/>
      <c r="MR30" s="85"/>
      <c r="MS30" s="87"/>
      <c r="MT30" s="85"/>
      <c r="MU30" s="85"/>
      <c r="MV30" s="85"/>
      <c r="MW30" s="85"/>
      <c r="MX30" s="85"/>
      <c r="MY30" s="86"/>
      <c r="MZ30" s="85"/>
      <c r="NA30" s="85"/>
      <c r="NB30" s="85"/>
      <c r="NC30" s="85"/>
      <c r="ND30" s="85"/>
      <c r="NE30" s="85"/>
      <c r="NF30" s="86"/>
      <c r="NG30" s="85"/>
      <c r="NH30" s="85"/>
      <c r="NI30" s="88"/>
      <c r="NJ30" s="88"/>
      <c r="NK30" s="88"/>
      <c r="NL30" s="88"/>
      <c r="NM30" s="88"/>
      <c r="NN30" s="88"/>
      <c r="NO30" s="88"/>
      <c r="NP30" s="90">
        <f t="shared" si="32"/>
        <v>40</v>
      </c>
    </row>
    <row r="31" spans="1:383" x14ac:dyDescent="0.2">
      <c r="A31" s="23">
        <f t="shared" ref="A31:A43" si="34">A30+1</f>
        <v>3</v>
      </c>
      <c r="B31" s="91" t="s">
        <v>46</v>
      </c>
      <c r="C31" s="85"/>
      <c r="D31" s="86"/>
      <c r="E31" s="85"/>
      <c r="F31" s="85"/>
      <c r="G31" s="85"/>
      <c r="H31" s="86"/>
      <c r="I31" s="85"/>
      <c r="J31" s="87"/>
      <c r="K31" s="85"/>
      <c r="L31" s="85"/>
      <c r="M31" s="85"/>
      <c r="N31" s="85"/>
      <c r="O31" s="85"/>
      <c r="P31" s="86"/>
      <c r="Q31" s="85"/>
      <c r="R31" s="85"/>
      <c r="S31" s="85"/>
      <c r="T31" s="85"/>
      <c r="U31" s="85"/>
      <c r="V31" s="85"/>
      <c r="W31" s="86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9">
        <f t="shared" si="33"/>
        <v>0</v>
      </c>
      <c r="AI31" s="85"/>
      <c r="AJ31" s="86"/>
      <c r="AK31" s="85"/>
      <c r="AL31" s="85"/>
      <c r="AM31" s="85"/>
      <c r="AN31" s="86"/>
      <c r="AO31" s="85"/>
      <c r="AP31" s="87"/>
      <c r="AQ31" s="85"/>
      <c r="AR31" s="85"/>
      <c r="AS31" s="85"/>
      <c r="AT31" s="85"/>
      <c r="AU31" s="85"/>
      <c r="AV31" s="86"/>
      <c r="AW31" s="85"/>
      <c r="AX31" s="85"/>
      <c r="AY31" s="364">
        <v>1</v>
      </c>
      <c r="AZ31" s="364">
        <v>1</v>
      </c>
      <c r="BA31" s="364">
        <v>1</v>
      </c>
      <c r="BB31" s="364">
        <v>1</v>
      </c>
      <c r="BC31" s="364">
        <v>1</v>
      </c>
      <c r="BD31" s="364">
        <v>1</v>
      </c>
      <c r="BE31" s="364">
        <v>1</v>
      </c>
      <c r="BF31" s="364">
        <v>1</v>
      </c>
      <c r="BG31" s="364">
        <v>1</v>
      </c>
      <c r="BH31" s="364">
        <v>1</v>
      </c>
      <c r="BI31" s="364">
        <v>1</v>
      </c>
      <c r="BJ31" s="364">
        <v>1</v>
      </c>
      <c r="BK31" s="364">
        <v>1</v>
      </c>
      <c r="BL31" s="90">
        <f t="shared" si="22"/>
        <v>13</v>
      </c>
      <c r="BM31" s="364">
        <v>1</v>
      </c>
      <c r="BN31" s="86"/>
      <c r="BO31" s="85"/>
      <c r="BP31" s="85"/>
      <c r="BQ31" s="85"/>
      <c r="BR31" s="86"/>
      <c r="BS31" s="85"/>
      <c r="BT31" s="87"/>
      <c r="BU31" s="85"/>
      <c r="BV31" s="85"/>
      <c r="BW31" s="85"/>
      <c r="BX31" s="85"/>
      <c r="BY31" s="85"/>
      <c r="BZ31" s="86"/>
      <c r="CA31" s="85"/>
      <c r="CB31" s="85"/>
      <c r="CC31" s="85"/>
      <c r="CD31" s="85"/>
      <c r="CE31" s="85"/>
      <c r="CF31" s="85"/>
      <c r="CG31" s="86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9">
        <f t="shared" si="23"/>
        <v>14</v>
      </c>
      <c r="CS31" s="85"/>
      <c r="CT31" s="86"/>
      <c r="CU31" s="85"/>
      <c r="CV31" s="85"/>
      <c r="CW31" s="85"/>
      <c r="CX31" s="86"/>
      <c r="CY31" s="85"/>
      <c r="CZ31" s="87"/>
      <c r="DA31" s="85"/>
      <c r="DB31" s="85"/>
      <c r="DC31" s="85"/>
      <c r="DD31" s="85"/>
      <c r="DE31" s="85"/>
      <c r="DF31" s="85"/>
      <c r="DG31" s="85"/>
      <c r="DH31" s="85"/>
      <c r="DI31" s="85"/>
      <c r="DJ31" s="86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9">
        <f t="shared" si="24"/>
        <v>14</v>
      </c>
      <c r="DX31" s="85"/>
      <c r="DY31" s="86"/>
      <c r="DZ31" s="85"/>
      <c r="EA31" s="85"/>
      <c r="EB31" s="85"/>
      <c r="EC31" s="86"/>
      <c r="ED31" s="85"/>
      <c r="EE31" s="87"/>
      <c r="EF31" s="85"/>
      <c r="EG31" s="85"/>
      <c r="EH31" s="85"/>
      <c r="EI31" s="85"/>
      <c r="EJ31" s="85"/>
      <c r="EK31" s="86"/>
      <c r="EL31" s="85"/>
      <c r="EM31" s="85"/>
      <c r="EN31" s="85"/>
      <c r="EO31" s="85"/>
      <c r="EP31" s="85"/>
      <c r="EQ31" s="85"/>
      <c r="ER31" s="86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9">
        <f t="shared" si="25"/>
        <v>14</v>
      </c>
      <c r="FD31" s="85"/>
      <c r="FE31" s="86"/>
      <c r="FF31" s="85"/>
      <c r="FG31" s="85"/>
      <c r="FH31" s="85"/>
      <c r="FI31" s="86"/>
      <c r="FJ31" s="85"/>
      <c r="FK31" s="87"/>
      <c r="FL31" s="85"/>
      <c r="FM31" s="85"/>
      <c r="FN31" s="85"/>
      <c r="FO31" s="85"/>
      <c r="FP31" s="85"/>
      <c r="FQ31" s="85"/>
      <c r="FR31" s="85"/>
      <c r="FS31" s="85"/>
      <c r="FT31" s="85"/>
      <c r="FU31" s="86"/>
      <c r="FV31" s="88"/>
      <c r="FW31" s="88"/>
      <c r="FX31" s="88"/>
      <c r="FY31" s="88"/>
      <c r="FZ31" s="88"/>
      <c r="GA31" s="88"/>
      <c r="GB31" s="88"/>
      <c r="GC31" s="88"/>
      <c r="GD31" s="88"/>
      <c r="GE31" s="88"/>
      <c r="GF31" s="88"/>
      <c r="GG31" s="88"/>
      <c r="GH31" s="89">
        <f t="shared" si="26"/>
        <v>14</v>
      </c>
      <c r="GI31" s="85"/>
      <c r="GJ31" s="86"/>
      <c r="GK31" s="85"/>
      <c r="GL31" s="85"/>
      <c r="GM31" s="85"/>
      <c r="GN31" s="86"/>
      <c r="GO31" s="85"/>
      <c r="GP31" s="87"/>
      <c r="GQ31" s="85"/>
      <c r="GR31" s="85"/>
      <c r="GS31" s="85"/>
      <c r="GT31" s="86"/>
      <c r="GU31" s="85"/>
      <c r="GV31" s="87"/>
      <c r="GW31" s="85"/>
      <c r="GX31" s="85"/>
      <c r="GY31" s="85"/>
      <c r="GZ31" s="85"/>
      <c r="HA31" s="85"/>
      <c r="HB31" s="86"/>
      <c r="HC31" s="85"/>
      <c r="HD31" s="85"/>
      <c r="HE31" s="88"/>
      <c r="HF31" s="88"/>
      <c r="HG31" s="88"/>
      <c r="HH31" s="88"/>
      <c r="HI31" s="88"/>
      <c r="HJ31" s="88"/>
      <c r="HK31" s="88"/>
      <c r="HL31" s="88"/>
      <c r="HM31" s="88"/>
      <c r="HN31" s="90">
        <f t="shared" si="27"/>
        <v>14</v>
      </c>
      <c r="HO31" s="85"/>
      <c r="HP31" s="86"/>
      <c r="HQ31" s="85"/>
      <c r="HR31" s="85"/>
      <c r="HS31" s="85"/>
      <c r="HT31" s="86"/>
      <c r="HU31" s="364">
        <v>1</v>
      </c>
      <c r="HV31" s="364">
        <v>1</v>
      </c>
      <c r="HW31" s="364">
        <v>1</v>
      </c>
      <c r="HX31" s="364">
        <v>1</v>
      </c>
      <c r="HY31" s="364">
        <v>1</v>
      </c>
      <c r="HZ31" s="364">
        <v>1</v>
      </c>
      <c r="IA31" s="364">
        <v>1</v>
      </c>
      <c r="IB31" s="364">
        <v>1</v>
      </c>
      <c r="IC31" s="85"/>
      <c r="ID31" s="85"/>
      <c r="IE31" s="85"/>
      <c r="IF31" s="85"/>
      <c r="IG31" s="85"/>
      <c r="IH31" s="86"/>
      <c r="II31" s="85"/>
      <c r="IJ31" s="85"/>
      <c r="IK31" s="88"/>
      <c r="IL31" s="88"/>
      <c r="IM31" s="88"/>
      <c r="IN31" s="88"/>
      <c r="IO31" s="88"/>
      <c r="IP31" s="364">
        <v>1</v>
      </c>
      <c r="IQ31" s="364">
        <v>1</v>
      </c>
      <c r="IR31" s="364">
        <v>1</v>
      </c>
      <c r="IS31" s="364">
        <v>1</v>
      </c>
      <c r="IT31" s="90">
        <f t="shared" si="28"/>
        <v>26</v>
      </c>
      <c r="IU31" s="364">
        <v>1</v>
      </c>
      <c r="IV31" s="364">
        <v>1</v>
      </c>
      <c r="IW31" s="364">
        <v>1</v>
      </c>
      <c r="IX31" s="364">
        <v>1</v>
      </c>
      <c r="IY31" s="85"/>
      <c r="IZ31" s="85"/>
      <c r="JA31" s="86"/>
      <c r="JB31" s="85"/>
      <c r="JC31" s="87"/>
      <c r="JD31" s="85"/>
      <c r="JE31" s="85"/>
      <c r="JF31" s="85"/>
      <c r="JG31" s="85"/>
      <c r="JH31" s="85"/>
      <c r="JI31" s="86"/>
      <c r="JJ31" s="85"/>
      <c r="JK31" s="85"/>
      <c r="JL31" s="85"/>
      <c r="JM31" s="85"/>
      <c r="JN31" s="85"/>
      <c r="JO31" s="85"/>
      <c r="JP31" s="86"/>
      <c r="JQ31" s="85"/>
      <c r="JR31" s="85"/>
      <c r="JS31" s="88"/>
      <c r="JT31" s="88"/>
      <c r="JU31" s="88"/>
      <c r="JV31" s="88"/>
      <c r="JW31" s="88"/>
      <c r="JX31" s="88"/>
      <c r="JY31" s="90">
        <f t="shared" si="29"/>
        <v>30</v>
      </c>
      <c r="JZ31" s="85"/>
      <c r="KA31" s="86"/>
      <c r="KB31" s="85"/>
      <c r="KC31" s="85"/>
      <c r="KD31" s="85"/>
      <c r="KE31" s="85"/>
      <c r="KF31" s="86"/>
      <c r="KG31" s="85"/>
      <c r="KH31" s="87"/>
      <c r="KI31" s="85"/>
      <c r="KJ31" s="85"/>
      <c r="KK31" s="85"/>
      <c r="KL31" s="85"/>
      <c r="KM31" s="85"/>
      <c r="KN31" s="86"/>
      <c r="KO31" s="85"/>
      <c r="KP31" s="85"/>
      <c r="KQ31" s="85"/>
      <c r="KR31" s="85"/>
      <c r="KS31" s="85"/>
      <c r="KT31" s="85"/>
      <c r="KU31" s="86"/>
      <c r="KV31" s="85"/>
      <c r="KW31" s="85"/>
      <c r="KX31" s="88"/>
      <c r="KY31" s="88"/>
      <c r="KZ31" s="88"/>
      <c r="LA31" s="88"/>
      <c r="LB31" s="88"/>
      <c r="LC31" s="88"/>
      <c r="LD31" s="88"/>
      <c r="LE31" s="90">
        <f t="shared" si="30"/>
        <v>30</v>
      </c>
      <c r="LF31" s="85"/>
      <c r="LG31" s="86"/>
      <c r="LH31" s="85"/>
      <c r="LI31" s="85"/>
      <c r="LJ31" s="85"/>
      <c r="LK31" s="86"/>
      <c r="LL31" s="85"/>
      <c r="LM31" s="87"/>
      <c r="LN31" s="85"/>
      <c r="LO31" s="85"/>
      <c r="LP31" s="85"/>
      <c r="LQ31" s="86"/>
      <c r="LR31" s="85"/>
      <c r="LS31" s="87"/>
      <c r="LT31" s="85"/>
      <c r="LU31" s="85"/>
      <c r="LV31" s="85"/>
      <c r="LW31" s="85"/>
      <c r="LX31" s="85"/>
      <c r="LY31" s="86"/>
      <c r="LZ31" s="85"/>
      <c r="MA31" s="85"/>
      <c r="MB31" s="88"/>
      <c r="MC31" s="88"/>
      <c r="MD31" s="88"/>
      <c r="ME31" s="88"/>
      <c r="MF31" s="88"/>
      <c r="MG31" s="88"/>
      <c r="MH31" s="88"/>
      <c r="MI31" s="88"/>
      <c r="MJ31" s="90">
        <f t="shared" si="31"/>
        <v>30</v>
      </c>
      <c r="MK31" s="85"/>
      <c r="ML31" s="86"/>
      <c r="MM31" s="85"/>
      <c r="MN31" s="85"/>
      <c r="MO31" s="85"/>
      <c r="MP31" s="85"/>
      <c r="MQ31" s="86"/>
      <c r="MR31" s="85"/>
      <c r="MS31" s="87"/>
      <c r="MT31" s="85"/>
      <c r="MU31" s="85"/>
      <c r="MV31" s="85"/>
      <c r="MW31" s="85"/>
      <c r="MX31" s="85"/>
      <c r="MY31" s="86"/>
      <c r="MZ31" s="85"/>
      <c r="NA31" s="85"/>
      <c r="NB31" s="85"/>
      <c r="NC31" s="85"/>
      <c r="ND31" s="85"/>
      <c r="NE31" s="85"/>
      <c r="NF31" s="86"/>
      <c r="NG31" s="85"/>
      <c r="NH31" s="85"/>
      <c r="NI31" s="88"/>
      <c r="NJ31" s="88"/>
      <c r="NK31" s="88"/>
      <c r="NL31" s="88"/>
      <c r="NM31" s="88"/>
      <c r="NN31" s="88"/>
      <c r="NO31" s="88"/>
      <c r="NP31" s="90">
        <f t="shared" si="32"/>
        <v>30</v>
      </c>
    </row>
    <row r="32" spans="1:383" x14ac:dyDescent="0.2">
      <c r="A32" s="23">
        <f t="shared" si="34"/>
        <v>4</v>
      </c>
      <c r="B32" s="91" t="s">
        <v>47</v>
      </c>
      <c r="C32" s="85"/>
      <c r="D32" s="86"/>
      <c r="E32" s="85"/>
      <c r="F32" s="85"/>
      <c r="G32" s="85"/>
      <c r="H32" s="86"/>
      <c r="I32" s="85"/>
      <c r="J32" s="87"/>
      <c r="K32" s="85"/>
      <c r="L32" s="85"/>
      <c r="M32" s="85"/>
      <c r="N32" s="85"/>
      <c r="O32" s="85"/>
      <c r="P32" s="86"/>
      <c r="Q32" s="85"/>
      <c r="R32" s="85"/>
      <c r="S32" s="85"/>
      <c r="T32" s="85"/>
      <c r="U32" s="85"/>
      <c r="V32" s="85"/>
      <c r="W32" s="86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9">
        <f t="shared" si="33"/>
        <v>0</v>
      </c>
      <c r="AI32" s="85"/>
      <c r="AJ32" s="86"/>
      <c r="AK32" s="85"/>
      <c r="AL32" s="85"/>
      <c r="AM32" s="85"/>
      <c r="AN32" s="86"/>
      <c r="AO32" s="85"/>
      <c r="AP32" s="87"/>
      <c r="AQ32" s="85"/>
      <c r="AR32" s="85"/>
      <c r="AS32" s="85"/>
      <c r="AT32" s="85"/>
      <c r="AU32" s="85"/>
      <c r="AV32" s="86"/>
      <c r="AW32" s="85"/>
      <c r="AX32" s="85"/>
      <c r="AY32" s="85"/>
      <c r="AZ32" s="85"/>
      <c r="BA32" s="85"/>
      <c r="BB32" s="85"/>
      <c r="BC32" s="86"/>
      <c r="BD32" s="88"/>
      <c r="BE32" s="88"/>
      <c r="BF32" s="88"/>
      <c r="BG32" s="88"/>
      <c r="BH32" s="88"/>
      <c r="BI32" s="88"/>
      <c r="BJ32" s="88"/>
      <c r="BK32" s="88"/>
      <c r="BL32" s="90">
        <f t="shared" si="22"/>
        <v>0</v>
      </c>
      <c r="BM32" s="85"/>
      <c r="BN32" s="86"/>
      <c r="BO32" s="85"/>
      <c r="BP32" s="85"/>
      <c r="BQ32" s="85"/>
      <c r="BR32" s="86"/>
      <c r="BS32" s="85"/>
      <c r="BT32" s="87"/>
      <c r="BU32" s="85"/>
      <c r="BV32" s="85"/>
      <c r="BW32" s="85"/>
      <c r="BX32" s="85"/>
      <c r="BY32" s="85"/>
      <c r="BZ32" s="86"/>
      <c r="CA32" s="85"/>
      <c r="CB32" s="85"/>
      <c r="CC32" s="85"/>
      <c r="CD32" s="85"/>
      <c r="CE32" s="85"/>
      <c r="CF32" s="85"/>
      <c r="CG32" s="86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9">
        <f t="shared" si="23"/>
        <v>0</v>
      </c>
      <c r="CS32" s="85"/>
      <c r="CT32" s="86"/>
      <c r="CU32" s="85"/>
      <c r="CV32" s="85"/>
      <c r="CW32" s="85"/>
      <c r="CX32" s="86"/>
      <c r="CY32" s="85"/>
      <c r="CZ32" s="87"/>
      <c r="DA32" s="85"/>
      <c r="DB32" s="85"/>
      <c r="DC32" s="364">
        <v>1</v>
      </c>
      <c r="DD32" s="364">
        <v>1</v>
      </c>
      <c r="DE32" s="364">
        <v>1</v>
      </c>
      <c r="DF32" s="364">
        <v>1</v>
      </c>
      <c r="DG32" s="364">
        <v>1</v>
      </c>
      <c r="DH32" s="364">
        <v>1</v>
      </c>
      <c r="DI32" s="364">
        <v>1</v>
      </c>
      <c r="DJ32" s="364">
        <v>1</v>
      </c>
      <c r="DK32" s="364">
        <v>1</v>
      </c>
      <c r="DL32" s="364">
        <v>1</v>
      </c>
      <c r="DM32" s="364">
        <v>1</v>
      </c>
      <c r="DN32" s="364">
        <v>1</v>
      </c>
      <c r="DO32" s="364">
        <v>1</v>
      </c>
      <c r="DP32" s="88"/>
      <c r="DQ32" s="88"/>
      <c r="DR32" s="88"/>
      <c r="DS32" s="88"/>
      <c r="DT32" s="88"/>
      <c r="DU32" s="88"/>
      <c r="DV32" s="88"/>
      <c r="DW32" s="89">
        <f t="shared" si="24"/>
        <v>13</v>
      </c>
      <c r="DX32" s="85"/>
      <c r="DY32" s="86"/>
      <c r="DZ32" s="85"/>
      <c r="EA32" s="85"/>
      <c r="EB32" s="85"/>
      <c r="EC32" s="86"/>
      <c r="ED32" s="85"/>
      <c r="EE32" s="87"/>
      <c r="EF32" s="85"/>
      <c r="EG32" s="85"/>
      <c r="EH32" s="85"/>
      <c r="EI32" s="85"/>
      <c r="EJ32" s="85"/>
      <c r="EK32" s="86"/>
      <c r="EL32" s="85"/>
      <c r="EM32" s="85"/>
      <c r="EN32" s="85"/>
      <c r="EO32" s="85"/>
      <c r="EP32" s="85"/>
      <c r="EQ32" s="85"/>
      <c r="ER32" s="86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9">
        <f t="shared" si="25"/>
        <v>13</v>
      </c>
      <c r="FD32" s="85"/>
      <c r="FE32" s="86"/>
      <c r="FF32" s="85"/>
      <c r="FG32" s="85"/>
      <c r="FH32" s="85"/>
      <c r="FI32" s="86"/>
      <c r="FJ32" s="85"/>
      <c r="FK32" s="87"/>
      <c r="FL32" s="85"/>
      <c r="FM32" s="85"/>
      <c r="FN32" s="85"/>
      <c r="FO32" s="85"/>
      <c r="FP32" s="85"/>
      <c r="FQ32" s="85"/>
      <c r="FR32" s="85"/>
      <c r="FS32" s="85"/>
      <c r="FT32" s="85"/>
      <c r="FU32" s="86"/>
      <c r="FV32" s="88"/>
      <c r="FW32" s="88"/>
      <c r="FX32" s="88"/>
      <c r="FY32" s="88"/>
      <c r="FZ32" s="88"/>
      <c r="GA32" s="88"/>
      <c r="GB32" s="88"/>
      <c r="GC32" s="88"/>
      <c r="GD32" s="88"/>
      <c r="GE32" s="88"/>
      <c r="GF32" s="88"/>
      <c r="GG32" s="88"/>
      <c r="GH32" s="89">
        <f t="shared" si="26"/>
        <v>13</v>
      </c>
      <c r="GI32" s="85"/>
      <c r="GJ32" s="86"/>
      <c r="GK32" s="85"/>
      <c r="GL32" s="85"/>
      <c r="GM32" s="85"/>
      <c r="GN32" s="86"/>
      <c r="GO32" s="85"/>
      <c r="GP32" s="87"/>
      <c r="GQ32" s="85"/>
      <c r="GR32" s="85"/>
      <c r="GS32" s="85"/>
      <c r="GT32" s="86"/>
      <c r="GU32" s="85"/>
      <c r="GV32" s="87"/>
      <c r="GW32" s="85"/>
      <c r="GX32" s="85"/>
      <c r="GY32" s="85"/>
      <c r="GZ32" s="85"/>
      <c r="HA32" s="85"/>
      <c r="HB32" s="86"/>
      <c r="HC32" s="85"/>
      <c r="HD32" s="85"/>
      <c r="HE32" s="88"/>
      <c r="HF32" s="88"/>
      <c r="HG32" s="88"/>
      <c r="HH32" s="88"/>
      <c r="HI32" s="88"/>
      <c r="HJ32" s="88"/>
      <c r="HK32" s="88"/>
      <c r="HL32" s="88"/>
      <c r="HM32" s="88"/>
      <c r="HN32" s="90">
        <f t="shared" si="27"/>
        <v>13</v>
      </c>
      <c r="HO32" s="85"/>
      <c r="HP32" s="86"/>
      <c r="HQ32" s="85"/>
      <c r="HR32" s="85"/>
      <c r="HS32" s="85"/>
      <c r="HT32" s="86"/>
      <c r="HU32" s="85"/>
      <c r="HV32" s="87"/>
      <c r="HW32" s="85"/>
      <c r="HX32" s="85"/>
      <c r="HY32" s="85"/>
      <c r="HZ32" s="86"/>
      <c r="IA32" s="85"/>
      <c r="IB32" s="87"/>
      <c r="IC32" s="85"/>
      <c r="ID32" s="85"/>
      <c r="IE32" s="85"/>
      <c r="IF32" s="85"/>
      <c r="IG32" s="85"/>
      <c r="IH32" s="86"/>
      <c r="II32" s="85"/>
      <c r="IJ32" s="85"/>
      <c r="IK32" s="88"/>
      <c r="IL32" s="88"/>
      <c r="IM32" s="88"/>
      <c r="IN32" s="88"/>
      <c r="IO32" s="88"/>
      <c r="IP32" s="88"/>
      <c r="IQ32" s="88"/>
      <c r="IR32" s="88"/>
      <c r="IS32" s="88"/>
      <c r="IT32" s="90">
        <f t="shared" si="28"/>
        <v>13</v>
      </c>
      <c r="IU32" s="85"/>
      <c r="IV32" s="86"/>
      <c r="IW32" s="85"/>
      <c r="IX32" s="85"/>
      <c r="IY32" s="85"/>
      <c r="IZ32" s="85"/>
      <c r="JA32" s="86"/>
      <c r="JB32" s="85"/>
      <c r="JC32" s="87"/>
      <c r="JD32" s="85"/>
      <c r="JE32" s="85"/>
      <c r="JF32" s="85"/>
      <c r="JG32" s="85"/>
      <c r="JH32" s="85"/>
      <c r="JI32" s="86"/>
      <c r="JJ32" s="85"/>
      <c r="JK32" s="85"/>
      <c r="JL32" s="85"/>
      <c r="JM32" s="85"/>
      <c r="JN32" s="85"/>
      <c r="JO32" s="85"/>
      <c r="JP32" s="86"/>
      <c r="JQ32" s="85"/>
      <c r="JR32" s="85"/>
      <c r="JS32" s="88"/>
      <c r="JT32" s="88"/>
      <c r="JU32" s="88"/>
      <c r="JV32" s="88"/>
      <c r="JW32" s="88"/>
      <c r="JX32" s="88"/>
      <c r="JY32" s="90">
        <f t="shared" si="29"/>
        <v>13</v>
      </c>
      <c r="JZ32" s="85"/>
      <c r="KA32" s="86"/>
      <c r="KB32" s="85"/>
      <c r="KC32" s="85"/>
      <c r="KD32" s="85"/>
      <c r="KE32" s="85"/>
      <c r="KF32" s="86"/>
      <c r="KG32" s="85"/>
      <c r="KH32" s="87"/>
      <c r="KI32" s="85"/>
      <c r="KJ32" s="85"/>
      <c r="KK32" s="85"/>
      <c r="KL32" s="85"/>
      <c r="KM32" s="85"/>
      <c r="KN32" s="86"/>
      <c r="KO32" s="85"/>
      <c r="KP32" s="85"/>
      <c r="KQ32" s="85"/>
      <c r="KR32" s="85"/>
      <c r="KS32" s="85"/>
      <c r="KT32" s="85"/>
      <c r="KU32" s="86"/>
      <c r="KV32" s="85"/>
      <c r="KW32" s="85"/>
      <c r="KX32" s="88"/>
      <c r="KY32" s="88"/>
      <c r="KZ32" s="88"/>
      <c r="LA32" s="88"/>
      <c r="LB32" s="88"/>
      <c r="LC32" s="88"/>
      <c r="LD32" s="88"/>
      <c r="LE32" s="90">
        <f t="shared" si="30"/>
        <v>13</v>
      </c>
      <c r="LF32" s="85"/>
      <c r="LG32" s="86"/>
      <c r="LH32" s="85"/>
      <c r="LI32" s="85"/>
      <c r="LJ32" s="85"/>
      <c r="LK32" s="86"/>
      <c r="LL32" s="85"/>
      <c r="LM32" s="87"/>
      <c r="LN32" s="85"/>
      <c r="LO32" s="85"/>
      <c r="LP32" s="85"/>
      <c r="LQ32" s="86"/>
      <c r="LR32" s="85"/>
      <c r="LS32" s="87"/>
      <c r="LT32" s="85"/>
      <c r="LU32" s="85"/>
      <c r="LV32" s="85"/>
      <c r="LW32" s="85"/>
      <c r="LX32" s="85"/>
      <c r="LY32" s="86"/>
      <c r="LZ32" s="85"/>
      <c r="MA32" s="85"/>
      <c r="MB32" s="88"/>
      <c r="MC32" s="88"/>
      <c r="MD32" s="88"/>
      <c r="ME32" s="88"/>
      <c r="MF32" s="88"/>
      <c r="MG32" s="88"/>
      <c r="MH32" s="88"/>
      <c r="MI32" s="88"/>
      <c r="MJ32" s="90">
        <f t="shared" si="31"/>
        <v>13</v>
      </c>
      <c r="MK32" s="85"/>
      <c r="ML32" s="86"/>
      <c r="MM32" s="85"/>
      <c r="MN32" s="85"/>
      <c r="MO32" s="85"/>
      <c r="MP32" s="85"/>
      <c r="MQ32" s="86"/>
      <c r="MR32" s="85"/>
      <c r="MS32" s="87"/>
      <c r="MT32" s="85"/>
      <c r="MU32" s="85"/>
      <c r="MV32" s="85"/>
      <c r="MW32" s="85"/>
      <c r="MX32" s="85"/>
      <c r="MY32" s="86"/>
      <c r="MZ32" s="85"/>
      <c r="NA32" s="85"/>
      <c r="NB32" s="85"/>
      <c r="NC32" s="85"/>
      <c r="ND32" s="85"/>
      <c r="NE32" s="85"/>
      <c r="NF32" s="86"/>
      <c r="NG32" s="85"/>
      <c r="NH32" s="85"/>
      <c r="NI32" s="88"/>
      <c r="NJ32" s="88"/>
      <c r="NK32" s="88"/>
      <c r="NL32" s="88"/>
      <c r="NM32" s="88"/>
      <c r="NN32" s="88"/>
      <c r="NO32" s="88"/>
      <c r="NP32" s="90">
        <f t="shared" si="32"/>
        <v>13</v>
      </c>
    </row>
    <row r="33" spans="1:380" x14ac:dyDescent="0.2">
      <c r="A33" s="23"/>
      <c r="B33" s="91" t="s">
        <v>327</v>
      </c>
      <c r="C33" s="85"/>
      <c r="D33" s="86"/>
      <c r="E33" s="85"/>
      <c r="F33" s="85"/>
      <c r="G33" s="85"/>
      <c r="H33" s="86"/>
      <c r="I33" s="85"/>
      <c r="J33" s="87"/>
      <c r="K33" s="85"/>
      <c r="L33" s="85"/>
      <c r="M33" s="85"/>
      <c r="N33" s="85"/>
      <c r="O33" s="85"/>
      <c r="P33" s="86"/>
      <c r="Q33" s="85"/>
      <c r="R33" s="85"/>
      <c r="S33" s="85"/>
      <c r="T33" s="85"/>
      <c r="U33" s="85"/>
      <c r="V33" s="85"/>
      <c r="W33" s="86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9">
        <f t="shared" si="33"/>
        <v>0</v>
      </c>
      <c r="AI33" s="85"/>
      <c r="AJ33" s="86"/>
      <c r="AK33" s="85"/>
      <c r="AL33" s="85"/>
      <c r="AM33" s="85"/>
      <c r="AN33" s="86"/>
      <c r="AO33" s="85"/>
      <c r="AP33" s="87"/>
      <c r="AQ33" s="85"/>
      <c r="AR33" s="85"/>
      <c r="AS33" s="85"/>
      <c r="AT33" s="85"/>
      <c r="AU33" s="85"/>
      <c r="AV33" s="86"/>
      <c r="AW33" s="85"/>
      <c r="AX33" s="85"/>
      <c r="AY33" s="85"/>
      <c r="AZ33" s="85"/>
      <c r="BA33" s="85"/>
      <c r="BB33" s="85"/>
      <c r="BC33" s="86"/>
      <c r="BD33" s="88"/>
      <c r="BE33" s="88"/>
      <c r="BF33" s="88"/>
      <c r="BG33" s="88"/>
      <c r="BH33" s="88"/>
      <c r="BI33" s="88"/>
      <c r="BJ33" s="88"/>
      <c r="BK33" s="88"/>
      <c r="BL33" s="90">
        <f t="shared" si="22"/>
        <v>0</v>
      </c>
      <c r="BM33" s="85"/>
      <c r="BN33" s="86"/>
      <c r="BO33" s="85"/>
      <c r="BP33" s="85"/>
      <c r="BQ33" s="85"/>
      <c r="BR33" s="86"/>
      <c r="BS33" s="85"/>
      <c r="BT33" s="87"/>
      <c r="BU33" s="85"/>
      <c r="BV33" s="85"/>
      <c r="BW33" s="85"/>
      <c r="BX33" s="85"/>
      <c r="BY33" s="85"/>
      <c r="BZ33" s="86"/>
      <c r="CA33" s="85"/>
      <c r="CB33" s="85"/>
      <c r="CC33" s="85"/>
      <c r="CD33" s="85"/>
      <c r="CE33" s="85"/>
      <c r="CF33" s="85"/>
      <c r="CG33" s="86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9"/>
      <c r="CS33" s="85"/>
      <c r="CT33" s="86"/>
      <c r="CU33" s="85"/>
      <c r="CV33" s="85"/>
      <c r="CW33" s="85"/>
      <c r="CX33" s="86"/>
      <c r="CY33" s="85"/>
      <c r="CZ33" s="87"/>
      <c r="DA33" s="85"/>
      <c r="DB33" s="364">
        <v>1</v>
      </c>
      <c r="DC33" s="364">
        <v>1</v>
      </c>
      <c r="DD33" s="364">
        <v>1</v>
      </c>
      <c r="DE33" s="364">
        <v>1</v>
      </c>
      <c r="DF33" s="364">
        <v>1</v>
      </c>
      <c r="DG33" s="364">
        <v>1</v>
      </c>
      <c r="DH33" s="364">
        <v>1</v>
      </c>
      <c r="DI33" s="364">
        <v>1</v>
      </c>
      <c r="DJ33" s="364">
        <v>1</v>
      </c>
      <c r="DK33" s="364">
        <v>1</v>
      </c>
      <c r="DL33" s="364">
        <v>1</v>
      </c>
      <c r="DM33" s="364">
        <v>1</v>
      </c>
      <c r="DN33" s="364">
        <v>1</v>
      </c>
      <c r="DO33" s="59"/>
      <c r="DP33" s="88"/>
      <c r="DQ33" s="88"/>
      <c r="DR33" s="88"/>
      <c r="DS33" s="88"/>
      <c r="DT33" s="88"/>
      <c r="DU33" s="88"/>
      <c r="DV33" s="88"/>
      <c r="DW33" s="89"/>
      <c r="DX33" s="85"/>
      <c r="DY33" s="86"/>
      <c r="DZ33" s="85"/>
      <c r="EA33" s="85"/>
      <c r="EB33" s="85"/>
      <c r="EC33" s="86"/>
      <c r="ED33" s="85"/>
      <c r="EE33" s="87"/>
      <c r="EF33" s="85"/>
      <c r="EG33" s="85"/>
      <c r="EH33" s="85"/>
      <c r="EI33" s="85"/>
      <c r="EJ33" s="85"/>
      <c r="EK33" s="86"/>
      <c r="EL33" s="85"/>
      <c r="EM33" s="85"/>
      <c r="EN33" s="85"/>
      <c r="EO33" s="85"/>
      <c r="EP33" s="85"/>
      <c r="EQ33" s="85"/>
      <c r="ER33" s="86"/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9"/>
      <c r="FD33" s="85"/>
      <c r="FE33" s="86"/>
      <c r="FF33" s="85"/>
      <c r="FG33" s="85"/>
      <c r="FH33" s="85"/>
      <c r="FI33" s="86"/>
      <c r="FJ33" s="85"/>
      <c r="FK33" s="87"/>
      <c r="FL33" s="85"/>
      <c r="FM33" s="85"/>
      <c r="FN33" s="85"/>
      <c r="FO33" s="85"/>
      <c r="FP33" s="85"/>
      <c r="FQ33" s="85"/>
      <c r="FR33" s="85"/>
      <c r="FS33" s="85"/>
      <c r="FT33" s="85"/>
      <c r="FU33" s="86"/>
      <c r="FV33" s="88"/>
      <c r="FW33" s="88"/>
      <c r="FX33" s="88"/>
      <c r="FY33" s="88"/>
      <c r="FZ33" s="88"/>
      <c r="GA33" s="88"/>
      <c r="GB33" s="88"/>
      <c r="GC33" s="88"/>
      <c r="GD33" s="88"/>
      <c r="GE33" s="88"/>
      <c r="GF33" s="88"/>
      <c r="GG33" s="88"/>
      <c r="GH33" s="89"/>
      <c r="GI33" s="85"/>
      <c r="GJ33" s="86"/>
      <c r="GK33" s="85"/>
      <c r="GL33" s="85"/>
      <c r="GM33" s="85"/>
      <c r="GN33" s="86"/>
      <c r="GO33" s="85"/>
      <c r="GP33" s="87"/>
      <c r="GQ33" s="85"/>
      <c r="GR33" s="85"/>
      <c r="GS33" s="85"/>
      <c r="GT33" s="86"/>
      <c r="GU33" s="85"/>
      <c r="GV33" s="87"/>
      <c r="GW33" s="85"/>
      <c r="GX33" s="85"/>
      <c r="GY33" s="85"/>
      <c r="GZ33" s="85"/>
      <c r="HA33" s="85"/>
      <c r="HB33" s="86"/>
      <c r="HC33" s="85"/>
      <c r="HD33" s="85"/>
      <c r="HE33" s="88"/>
      <c r="HF33" s="88"/>
      <c r="HG33" s="88"/>
      <c r="HH33" s="88"/>
      <c r="HI33" s="88"/>
      <c r="HJ33" s="88"/>
      <c r="HK33" s="88"/>
      <c r="HL33" s="88"/>
      <c r="HM33" s="88"/>
      <c r="HN33" s="90"/>
      <c r="HO33" s="85"/>
      <c r="HP33" s="86"/>
      <c r="HQ33" s="85"/>
      <c r="HR33" s="85"/>
      <c r="HS33" s="85"/>
      <c r="HT33" s="86"/>
      <c r="HU33" s="85"/>
      <c r="HV33" s="87"/>
      <c r="HW33" s="85"/>
      <c r="HX33" s="85"/>
      <c r="HY33" s="85"/>
      <c r="HZ33" s="86"/>
      <c r="IA33" s="85"/>
      <c r="IB33" s="87"/>
      <c r="IC33" s="85"/>
      <c r="ID33" s="85"/>
      <c r="IE33" s="85"/>
      <c r="IF33" s="85"/>
      <c r="IG33" s="85"/>
      <c r="IH33" s="86"/>
      <c r="II33" s="85"/>
      <c r="IJ33" s="85"/>
      <c r="IK33" s="88"/>
      <c r="IL33" s="88"/>
      <c r="IM33" s="88"/>
      <c r="IN33" s="88"/>
      <c r="IO33" s="88"/>
      <c r="IP33" s="88"/>
      <c r="IQ33" s="88"/>
      <c r="IR33" s="88"/>
      <c r="IS33" s="88"/>
      <c r="IT33" s="90"/>
      <c r="IU33" s="85"/>
      <c r="IV33" s="86"/>
      <c r="IW33" s="85"/>
      <c r="IX33" s="85"/>
      <c r="IY33" s="85"/>
      <c r="IZ33" s="85"/>
      <c r="JA33" s="86"/>
      <c r="JB33" s="85"/>
      <c r="JC33" s="87"/>
      <c r="JD33" s="85"/>
      <c r="JE33" s="85"/>
      <c r="JF33" s="85"/>
      <c r="JG33" s="85"/>
      <c r="JH33" s="85"/>
      <c r="JI33" s="86"/>
      <c r="JJ33" s="85"/>
      <c r="JK33" s="85"/>
      <c r="JL33" s="85"/>
      <c r="JM33" s="85"/>
      <c r="JN33" s="85"/>
      <c r="JO33" s="85"/>
      <c r="JP33" s="86"/>
      <c r="JQ33" s="85"/>
      <c r="JR33" s="85"/>
      <c r="JS33" s="88"/>
      <c r="JT33" s="88"/>
      <c r="JU33" s="88"/>
      <c r="JV33" s="88"/>
      <c r="JW33" s="88"/>
      <c r="JX33" s="88"/>
      <c r="JY33" s="90"/>
      <c r="JZ33" s="85"/>
      <c r="KA33" s="86"/>
      <c r="KB33" s="85"/>
      <c r="KC33" s="85"/>
      <c r="KD33" s="85"/>
      <c r="KE33" s="85"/>
      <c r="KF33" s="86"/>
      <c r="KG33" s="85"/>
      <c r="KH33" s="87"/>
      <c r="KI33" s="85"/>
      <c r="KJ33" s="85"/>
      <c r="KK33" s="85"/>
      <c r="KL33" s="85"/>
      <c r="KM33" s="85"/>
      <c r="KN33" s="86"/>
      <c r="KO33" s="85"/>
      <c r="KP33" s="85"/>
      <c r="KQ33" s="85"/>
      <c r="KR33" s="85"/>
      <c r="KS33" s="85"/>
      <c r="KT33" s="85"/>
      <c r="KU33" s="86"/>
      <c r="KV33" s="85"/>
      <c r="KW33" s="85"/>
      <c r="KX33" s="88"/>
      <c r="KY33" s="88"/>
      <c r="KZ33" s="88"/>
      <c r="LA33" s="88"/>
      <c r="LB33" s="88"/>
      <c r="LC33" s="88"/>
      <c r="LD33" s="88"/>
      <c r="LE33" s="90"/>
      <c r="LF33" s="85"/>
      <c r="LG33" s="86"/>
      <c r="LH33" s="85"/>
      <c r="LI33" s="85"/>
      <c r="LJ33" s="85"/>
      <c r="LK33" s="86"/>
      <c r="LL33" s="85"/>
      <c r="LM33" s="87"/>
      <c r="LN33" s="85"/>
      <c r="LO33" s="85"/>
      <c r="LP33" s="85"/>
      <c r="LQ33" s="86"/>
      <c r="LR33" s="85"/>
      <c r="LS33" s="87"/>
      <c r="LT33" s="85"/>
      <c r="LU33" s="85"/>
      <c r="LV33" s="85"/>
      <c r="LW33" s="85"/>
      <c r="LX33" s="85"/>
      <c r="LY33" s="86"/>
      <c r="LZ33" s="85"/>
      <c r="MA33" s="85"/>
      <c r="MB33" s="88"/>
      <c r="MC33" s="88"/>
      <c r="MD33" s="88"/>
      <c r="ME33" s="88"/>
      <c r="MF33" s="88"/>
      <c r="MG33" s="88"/>
      <c r="MH33" s="88"/>
      <c r="MI33" s="88"/>
      <c r="MJ33" s="90"/>
      <c r="MK33" s="85"/>
      <c r="ML33" s="86"/>
      <c r="MM33" s="85"/>
      <c r="MN33" s="85"/>
      <c r="MO33" s="85"/>
      <c r="MP33" s="85"/>
      <c r="MQ33" s="86"/>
      <c r="MR33" s="85"/>
      <c r="MS33" s="87"/>
      <c r="MT33" s="85"/>
      <c r="MU33" s="85"/>
      <c r="MV33" s="85"/>
      <c r="MW33" s="85"/>
      <c r="MX33" s="85"/>
      <c r="MY33" s="86"/>
      <c r="MZ33" s="85"/>
      <c r="NA33" s="85"/>
      <c r="NB33" s="85"/>
      <c r="NC33" s="85"/>
      <c r="ND33" s="85"/>
      <c r="NE33" s="85"/>
      <c r="NF33" s="86"/>
      <c r="NG33" s="85"/>
      <c r="NH33" s="85"/>
      <c r="NI33" s="88"/>
      <c r="NJ33" s="88"/>
      <c r="NK33" s="88"/>
      <c r="NL33" s="88"/>
      <c r="NM33" s="88"/>
      <c r="NN33" s="88"/>
      <c r="NO33" s="88"/>
      <c r="NP33" s="90"/>
    </row>
    <row r="34" spans="1:380" x14ac:dyDescent="0.2">
      <c r="A34" s="23">
        <f>A32+1</f>
        <v>5</v>
      </c>
      <c r="B34" s="92" t="s">
        <v>48</v>
      </c>
      <c r="C34" s="85"/>
      <c r="D34" s="86"/>
      <c r="E34" s="85"/>
      <c r="F34" s="85"/>
      <c r="G34" s="85"/>
      <c r="H34" s="86"/>
      <c r="I34" s="85"/>
      <c r="J34" s="87"/>
      <c r="K34" s="85"/>
      <c r="L34" s="85"/>
      <c r="M34" s="85"/>
      <c r="N34" s="85"/>
      <c r="O34" s="85"/>
      <c r="P34" s="86"/>
      <c r="Q34" s="85"/>
      <c r="R34" s="85"/>
      <c r="S34" s="85"/>
      <c r="T34" s="85"/>
      <c r="U34" s="85"/>
      <c r="V34" s="85"/>
      <c r="W34" s="86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>
        <f t="shared" si="33"/>
        <v>0</v>
      </c>
      <c r="AI34" s="85"/>
      <c r="AJ34" s="86"/>
      <c r="AK34" s="85"/>
      <c r="AL34" s="85"/>
      <c r="AM34" s="85"/>
      <c r="AN34" s="86"/>
      <c r="AO34" s="85"/>
      <c r="AP34" s="87"/>
      <c r="AQ34" s="85"/>
      <c r="AR34" s="85"/>
      <c r="AS34" s="85"/>
      <c r="AT34" s="85"/>
      <c r="AU34" s="85"/>
      <c r="AV34" s="86"/>
      <c r="AW34" s="85"/>
      <c r="AX34" s="85"/>
      <c r="AY34" s="85"/>
      <c r="AZ34" s="85"/>
      <c r="BA34" s="85"/>
      <c r="BB34" s="85"/>
      <c r="BC34" s="86"/>
      <c r="BD34" s="88"/>
      <c r="BE34" s="88"/>
      <c r="BF34" s="88"/>
      <c r="BG34" s="88"/>
      <c r="BH34" s="88"/>
      <c r="BI34" s="88"/>
      <c r="BJ34" s="88"/>
      <c r="BK34" s="88"/>
      <c r="BL34" s="90">
        <f t="shared" si="22"/>
        <v>0</v>
      </c>
      <c r="BM34" s="85"/>
      <c r="BN34" s="86"/>
      <c r="BO34" s="85"/>
      <c r="BP34" s="85"/>
      <c r="BQ34" s="85"/>
      <c r="BR34" s="86"/>
      <c r="BS34" s="85"/>
      <c r="BT34" s="87"/>
      <c r="BU34" s="85"/>
      <c r="BV34" s="85"/>
      <c r="BW34" s="85"/>
      <c r="BX34" s="85"/>
      <c r="BY34" s="85"/>
      <c r="BZ34" s="86"/>
      <c r="CA34" s="85"/>
      <c r="CB34" s="85"/>
      <c r="CC34" s="85"/>
      <c r="CD34" s="85"/>
      <c r="CE34" s="85"/>
      <c r="CF34" s="85"/>
      <c r="CG34" s="86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9">
        <f t="shared" si="23"/>
        <v>0</v>
      </c>
      <c r="CS34" s="85"/>
      <c r="CT34" s="86"/>
      <c r="CU34" s="85"/>
      <c r="CV34" s="85"/>
      <c r="CW34" s="85"/>
      <c r="CX34" s="86"/>
      <c r="CY34" s="85"/>
      <c r="CZ34" s="87"/>
      <c r="DA34" s="85"/>
      <c r="DB34" s="85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88"/>
      <c r="DQ34" s="88"/>
      <c r="DR34" s="88"/>
      <c r="DS34" s="88"/>
      <c r="DT34" s="88"/>
      <c r="DU34" s="88"/>
      <c r="DV34" s="88"/>
      <c r="DW34" s="89">
        <f t="shared" si="24"/>
        <v>0</v>
      </c>
      <c r="DX34" s="85"/>
      <c r="DY34" s="86"/>
      <c r="DZ34" s="85"/>
      <c r="EA34" s="85"/>
      <c r="EB34" s="85"/>
      <c r="EC34" s="86"/>
      <c r="ED34" s="85"/>
      <c r="EE34" s="87"/>
      <c r="EF34" s="85"/>
      <c r="EG34" s="85"/>
      <c r="EH34" s="85"/>
      <c r="EI34" s="85"/>
      <c r="EJ34" s="85"/>
      <c r="EK34" s="86"/>
      <c r="EL34" s="85"/>
      <c r="EM34" s="85"/>
      <c r="EN34" s="85"/>
      <c r="EO34" s="85"/>
      <c r="EP34" s="85"/>
      <c r="EQ34" s="85"/>
      <c r="ER34" s="86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9">
        <f t="shared" si="25"/>
        <v>0</v>
      </c>
      <c r="FD34" s="85"/>
      <c r="FE34" s="86"/>
      <c r="FF34" s="85"/>
      <c r="FG34" s="85"/>
      <c r="FH34" s="85"/>
      <c r="FI34" s="86"/>
      <c r="FJ34" s="85"/>
      <c r="FK34" s="87"/>
      <c r="FL34" s="85"/>
      <c r="FM34" s="85"/>
      <c r="FN34" s="85"/>
      <c r="FO34" s="85"/>
      <c r="FP34" s="85"/>
      <c r="FQ34" s="85"/>
      <c r="FR34" s="85"/>
      <c r="FS34" s="85"/>
      <c r="FT34" s="85"/>
      <c r="FU34" s="86"/>
      <c r="FV34" s="88"/>
      <c r="FW34" s="88"/>
      <c r="FX34" s="88"/>
      <c r="FY34" s="88"/>
      <c r="FZ34" s="88"/>
      <c r="GA34" s="88"/>
      <c r="GB34" s="88"/>
      <c r="GC34" s="88"/>
      <c r="GD34" s="88"/>
      <c r="GE34" s="88"/>
      <c r="GF34" s="88"/>
      <c r="GG34" s="88"/>
      <c r="GH34" s="89">
        <f t="shared" si="26"/>
        <v>0</v>
      </c>
      <c r="GI34" s="85"/>
      <c r="GJ34" s="86"/>
      <c r="GK34" s="85"/>
      <c r="GL34" s="85"/>
      <c r="GM34" s="85"/>
      <c r="GN34" s="86"/>
      <c r="GO34" s="85"/>
      <c r="GP34" s="87"/>
      <c r="GQ34" s="85"/>
      <c r="GR34" s="85"/>
      <c r="GS34" s="85"/>
      <c r="GT34" s="86"/>
      <c r="GU34" s="85"/>
      <c r="GV34" s="87"/>
      <c r="GW34" s="85"/>
      <c r="GX34" s="85"/>
      <c r="GY34" s="85"/>
      <c r="GZ34" s="85"/>
      <c r="HA34" s="85"/>
      <c r="HB34" s="86"/>
      <c r="HC34" s="85"/>
      <c r="HD34" s="85"/>
      <c r="HE34" s="88"/>
      <c r="HF34" s="88"/>
      <c r="HG34" s="88"/>
      <c r="HH34" s="88"/>
      <c r="HI34" s="88"/>
      <c r="HJ34" s="88"/>
      <c r="HK34" s="88"/>
      <c r="HL34" s="88"/>
      <c r="HM34" s="88"/>
      <c r="HN34" s="90">
        <f t="shared" si="27"/>
        <v>0</v>
      </c>
      <c r="HO34" s="85"/>
      <c r="HP34" s="86"/>
      <c r="HQ34" s="85"/>
      <c r="HR34" s="85"/>
      <c r="HS34" s="85"/>
      <c r="HT34" s="86"/>
      <c r="HU34" s="85"/>
      <c r="HV34" s="87"/>
      <c r="HW34" s="85"/>
      <c r="HX34" s="85"/>
      <c r="HY34" s="85"/>
      <c r="HZ34" s="86"/>
      <c r="IA34" s="85"/>
      <c r="IB34" s="87"/>
      <c r="IC34" s="85"/>
      <c r="ID34" s="85"/>
      <c r="IE34" s="85"/>
      <c r="IF34" s="85"/>
      <c r="IG34" s="85"/>
      <c r="IH34" s="86"/>
      <c r="II34" s="85"/>
      <c r="IJ34" s="85"/>
      <c r="IK34" s="88"/>
      <c r="IL34" s="88"/>
      <c r="IM34" s="88"/>
      <c r="IN34" s="88"/>
      <c r="IO34" s="88"/>
      <c r="IP34" s="88"/>
      <c r="IQ34" s="88"/>
      <c r="IR34" s="88"/>
      <c r="IS34" s="88"/>
      <c r="IT34" s="90">
        <f t="shared" si="28"/>
        <v>0</v>
      </c>
      <c r="IU34" s="85"/>
      <c r="IV34" s="86"/>
      <c r="IW34" s="85"/>
      <c r="IX34" s="85"/>
      <c r="IY34" s="85"/>
      <c r="IZ34" s="85"/>
      <c r="JA34" s="86"/>
      <c r="JB34" s="85"/>
      <c r="JC34" s="87"/>
      <c r="JD34" s="85"/>
      <c r="JE34" s="85"/>
      <c r="JF34" s="85"/>
      <c r="JG34" s="85"/>
      <c r="JH34" s="85"/>
      <c r="JI34" s="86"/>
      <c r="JJ34" s="85"/>
      <c r="JK34" s="85"/>
      <c r="JL34" s="85"/>
      <c r="JM34" s="85"/>
      <c r="JN34" s="85"/>
      <c r="JO34" s="85"/>
      <c r="JP34" s="86"/>
      <c r="JQ34" s="85"/>
      <c r="JR34" s="85"/>
      <c r="JS34" s="88"/>
      <c r="JT34" s="88"/>
      <c r="JU34" s="88"/>
      <c r="JV34" s="88"/>
      <c r="JW34" s="88"/>
      <c r="JX34" s="88"/>
      <c r="JY34" s="90">
        <f t="shared" si="29"/>
        <v>0</v>
      </c>
      <c r="JZ34" s="85"/>
      <c r="KA34" s="86"/>
      <c r="KB34" s="85"/>
      <c r="KC34" s="85"/>
      <c r="KD34" s="85"/>
      <c r="KE34" s="85"/>
      <c r="KF34" s="86"/>
      <c r="KG34" s="85"/>
      <c r="KH34" s="87"/>
      <c r="KI34" s="85"/>
      <c r="KJ34" s="85"/>
      <c r="KK34" s="85"/>
      <c r="KL34" s="85"/>
      <c r="KM34" s="85"/>
      <c r="KN34" s="86"/>
      <c r="KO34" s="85"/>
      <c r="KP34" s="85"/>
      <c r="KQ34" s="85"/>
      <c r="KR34" s="85"/>
      <c r="KS34" s="85"/>
      <c r="KT34" s="85"/>
      <c r="KU34" s="86"/>
      <c r="KV34" s="85"/>
      <c r="KW34" s="85"/>
      <c r="KX34" s="88"/>
      <c r="KY34" s="88"/>
      <c r="KZ34" s="88"/>
      <c r="LA34" s="88"/>
      <c r="LB34" s="88"/>
      <c r="LC34" s="88"/>
      <c r="LD34" s="88"/>
      <c r="LE34" s="90">
        <f t="shared" si="30"/>
        <v>0</v>
      </c>
      <c r="LF34" s="85"/>
      <c r="LG34" s="86"/>
      <c r="LH34" s="85"/>
      <c r="LI34" s="85"/>
      <c r="LJ34" s="85"/>
      <c r="LK34" s="86"/>
      <c r="LL34" s="85"/>
      <c r="LM34" s="87"/>
      <c r="LN34" s="85"/>
      <c r="LO34" s="85"/>
      <c r="LP34" s="85"/>
      <c r="LQ34" s="86"/>
      <c r="LR34" s="85"/>
      <c r="LS34" s="87"/>
      <c r="LT34" s="85"/>
      <c r="LU34" s="85"/>
      <c r="LV34" s="85"/>
      <c r="LW34" s="85"/>
      <c r="LX34" s="85"/>
      <c r="LY34" s="86"/>
      <c r="LZ34" s="85"/>
      <c r="MA34" s="85"/>
      <c r="MB34" s="88"/>
      <c r="MC34" s="88"/>
      <c r="MD34" s="88"/>
      <c r="ME34" s="88"/>
      <c r="MF34" s="88"/>
      <c r="MG34" s="88"/>
      <c r="MH34" s="88"/>
      <c r="MI34" s="88"/>
      <c r="MJ34" s="90">
        <f t="shared" si="31"/>
        <v>0</v>
      </c>
      <c r="MK34" s="85"/>
      <c r="ML34" s="86"/>
      <c r="MM34" s="85"/>
      <c r="MN34" s="85"/>
      <c r="MO34" s="85"/>
      <c r="MP34" s="85"/>
      <c r="MQ34" s="86"/>
      <c r="MR34" s="85"/>
      <c r="MS34" s="87"/>
      <c r="MT34" s="85"/>
      <c r="MU34" s="85"/>
      <c r="MV34" s="85"/>
      <c r="MW34" s="85"/>
      <c r="MX34" s="85"/>
      <c r="MY34" s="86"/>
      <c r="MZ34" s="85"/>
      <c r="NA34" s="85"/>
      <c r="NB34" s="85"/>
      <c r="NC34" s="85"/>
      <c r="ND34" s="85"/>
      <c r="NE34" s="85"/>
      <c r="NF34" s="86"/>
      <c r="NG34" s="85"/>
      <c r="NH34" s="85"/>
      <c r="NI34" s="88"/>
      <c r="NJ34" s="88"/>
      <c r="NK34" s="88"/>
      <c r="NL34" s="88"/>
      <c r="NM34" s="88"/>
      <c r="NN34" s="88"/>
      <c r="NO34" s="88"/>
      <c r="NP34" s="90">
        <f t="shared" si="32"/>
        <v>0</v>
      </c>
    </row>
    <row r="35" spans="1:380" x14ac:dyDescent="0.2">
      <c r="A35" s="23">
        <f t="shared" si="34"/>
        <v>6</v>
      </c>
      <c r="B35" s="92" t="s">
        <v>49</v>
      </c>
      <c r="C35" s="85"/>
      <c r="D35" s="86"/>
      <c r="E35" s="85"/>
      <c r="F35" s="85"/>
      <c r="G35" s="85"/>
      <c r="H35" s="86"/>
      <c r="I35" s="85"/>
      <c r="J35" s="87"/>
      <c r="K35" s="85"/>
      <c r="L35" s="85"/>
      <c r="M35" s="85"/>
      <c r="N35" s="85"/>
      <c r="O35" s="85"/>
      <c r="P35" s="86"/>
      <c r="Q35" s="85"/>
      <c r="R35" s="85"/>
      <c r="S35" s="85"/>
      <c r="T35" s="85"/>
      <c r="U35" s="85"/>
      <c r="V35" s="85"/>
      <c r="W35" s="86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9">
        <f t="shared" si="33"/>
        <v>0</v>
      </c>
      <c r="AI35" s="85"/>
      <c r="AJ35" s="86"/>
      <c r="AK35" s="85"/>
      <c r="AL35" s="85"/>
      <c r="AM35" s="85"/>
      <c r="AN35" s="86"/>
      <c r="AO35" s="85"/>
      <c r="AP35" s="87"/>
      <c r="AQ35" s="85"/>
      <c r="AR35" s="85"/>
      <c r="AS35" s="85"/>
      <c r="AT35" s="85"/>
      <c r="AU35" s="85"/>
      <c r="AV35" s="86"/>
      <c r="AW35" s="85"/>
      <c r="AX35" s="85"/>
      <c r="AY35" s="85"/>
      <c r="AZ35" s="85"/>
      <c r="BA35" s="85"/>
      <c r="BB35" s="85"/>
      <c r="BC35" s="86"/>
      <c r="BD35" s="88"/>
      <c r="BE35" s="88"/>
      <c r="BF35" s="88"/>
      <c r="BG35" s="88"/>
      <c r="BH35" s="88"/>
      <c r="BI35" s="88"/>
      <c r="BJ35" s="88"/>
      <c r="BK35" s="88"/>
      <c r="BL35" s="90">
        <f t="shared" si="22"/>
        <v>0</v>
      </c>
      <c r="BM35" s="85"/>
      <c r="BN35" s="86"/>
      <c r="BO35" s="85"/>
      <c r="BP35" s="85"/>
      <c r="BQ35" s="85"/>
      <c r="BR35" s="86"/>
      <c r="BS35" s="85"/>
      <c r="BT35" s="87"/>
      <c r="BU35" s="85"/>
      <c r="BV35" s="85"/>
      <c r="BW35" s="85"/>
      <c r="BX35" s="85"/>
      <c r="BY35" s="85"/>
      <c r="BZ35" s="86"/>
      <c r="CA35" s="85"/>
      <c r="CB35" s="85"/>
      <c r="CC35" s="85"/>
      <c r="CD35" s="85"/>
      <c r="CE35" s="85"/>
      <c r="CF35" s="85"/>
      <c r="CG35" s="86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9">
        <f t="shared" si="23"/>
        <v>0</v>
      </c>
      <c r="CS35" s="85"/>
      <c r="CT35" s="86"/>
      <c r="CU35" s="85"/>
      <c r="CV35" s="85"/>
      <c r="CW35" s="85"/>
      <c r="CX35" s="86"/>
      <c r="CY35" s="85"/>
      <c r="CZ35" s="87"/>
      <c r="DA35" s="85"/>
      <c r="DB35" s="85"/>
      <c r="DC35" s="364">
        <v>1</v>
      </c>
      <c r="DD35" s="364">
        <v>1</v>
      </c>
      <c r="DE35" s="364">
        <v>1</v>
      </c>
      <c r="DF35" s="364">
        <v>1</v>
      </c>
      <c r="DG35" s="364">
        <v>1</v>
      </c>
      <c r="DH35" s="364">
        <v>1</v>
      </c>
      <c r="DI35" s="364">
        <v>1</v>
      </c>
      <c r="DJ35" s="364">
        <v>1</v>
      </c>
      <c r="DK35" s="364">
        <v>1</v>
      </c>
      <c r="DL35" s="364">
        <v>1</v>
      </c>
      <c r="DM35" s="364">
        <v>1</v>
      </c>
      <c r="DN35" s="364">
        <v>1</v>
      </c>
      <c r="DO35" s="364">
        <v>1</v>
      </c>
      <c r="DP35" s="88"/>
      <c r="DQ35" s="88"/>
      <c r="DR35" s="88"/>
      <c r="DS35" s="88"/>
      <c r="DT35" s="88"/>
      <c r="DU35" s="88"/>
      <c r="DV35" s="88"/>
      <c r="DW35" s="89">
        <f t="shared" si="24"/>
        <v>13</v>
      </c>
      <c r="DX35" s="85"/>
      <c r="DY35" s="86"/>
      <c r="DZ35" s="85"/>
      <c r="EA35" s="85"/>
      <c r="EB35" s="85"/>
      <c r="EC35" s="86"/>
      <c r="ED35" s="85"/>
      <c r="EE35" s="87"/>
      <c r="EF35" s="85"/>
      <c r="EG35" s="85"/>
      <c r="EH35" s="85"/>
      <c r="EI35" s="85"/>
      <c r="EJ35" s="85"/>
      <c r="EK35" s="86"/>
      <c r="EL35" s="85"/>
      <c r="EM35" s="85"/>
      <c r="EN35" s="85"/>
      <c r="EO35" s="85"/>
      <c r="EP35" s="85"/>
      <c r="EQ35" s="85"/>
      <c r="ER35" s="86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9">
        <f t="shared" si="25"/>
        <v>13</v>
      </c>
      <c r="FD35" s="85"/>
      <c r="FE35" s="86"/>
      <c r="FF35" s="85"/>
      <c r="FG35" s="85"/>
      <c r="FH35" s="85"/>
      <c r="FI35" s="86"/>
      <c r="FJ35" s="85"/>
      <c r="FK35" s="87"/>
      <c r="FL35" s="85"/>
      <c r="FM35" s="85"/>
      <c r="FN35" s="85"/>
      <c r="FO35" s="85"/>
      <c r="FP35" s="85"/>
      <c r="FQ35" s="85"/>
      <c r="FR35" s="85"/>
      <c r="FS35" s="85"/>
      <c r="FT35" s="85"/>
      <c r="FU35" s="86"/>
      <c r="FV35" s="88"/>
      <c r="FW35" s="88"/>
      <c r="FX35" s="88"/>
      <c r="FY35" s="88"/>
      <c r="FZ35" s="88"/>
      <c r="GA35" s="88"/>
      <c r="GB35" s="88"/>
      <c r="GC35" s="88"/>
      <c r="GD35" s="88"/>
      <c r="GE35" s="88"/>
      <c r="GF35" s="88"/>
      <c r="GG35" s="88"/>
      <c r="GH35" s="89">
        <f t="shared" si="26"/>
        <v>13</v>
      </c>
      <c r="GI35" s="85"/>
      <c r="GJ35" s="86"/>
      <c r="GK35" s="85"/>
      <c r="GL35" s="85"/>
      <c r="GM35" s="85"/>
      <c r="GN35" s="86"/>
      <c r="GO35" s="85"/>
      <c r="GP35" s="87"/>
      <c r="GQ35" s="85"/>
      <c r="GR35" s="85"/>
      <c r="GS35" s="85"/>
      <c r="GT35" s="86"/>
      <c r="GU35" s="85"/>
      <c r="GV35" s="87"/>
      <c r="GW35" s="85"/>
      <c r="GX35" s="85"/>
      <c r="GY35" s="85"/>
      <c r="GZ35" s="85"/>
      <c r="HA35" s="85"/>
      <c r="HB35" s="86"/>
      <c r="HC35" s="85"/>
      <c r="HD35" s="85"/>
      <c r="HE35" s="88"/>
      <c r="HF35" s="88"/>
      <c r="HG35" s="88"/>
      <c r="HH35" s="88"/>
      <c r="HI35" s="88"/>
      <c r="HJ35" s="88"/>
      <c r="HK35" s="88"/>
      <c r="HL35" s="88"/>
      <c r="HM35" s="88"/>
      <c r="HN35" s="90">
        <f t="shared" si="27"/>
        <v>13</v>
      </c>
      <c r="HO35" s="85"/>
      <c r="HP35" s="86"/>
      <c r="HQ35" s="85"/>
      <c r="HR35" s="85"/>
      <c r="HS35" s="85"/>
      <c r="HT35" s="86"/>
      <c r="HU35" s="85"/>
      <c r="HV35" s="87"/>
      <c r="HW35" s="85"/>
      <c r="HX35" s="85"/>
      <c r="HY35" s="85"/>
      <c r="HZ35" s="86"/>
      <c r="IA35" s="85"/>
      <c r="IB35" s="87"/>
      <c r="IC35" s="85"/>
      <c r="ID35" s="85"/>
      <c r="IE35" s="85"/>
      <c r="IF35" s="85"/>
      <c r="IG35" s="85"/>
      <c r="IH35" s="86"/>
      <c r="II35" s="85"/>
      <c r="IJ35" s="85"/>
      <c r="IK35" s="88"/>
      <c r="IL35" s="88"/>
      <c r="IM35" s="88"/>
      <c r="IN35" s="88"/>
      <c r="IO35" s="88"/>
      <c r="IP35" s="88"/>
      <c r="IQ35" s="88"/>
      <c r="IR35" s="88"/>
      <c r="IS35" s="88"/>
      <c r="IT35" s="90">
        <f t="shared" si="28"/>
        <v>13</v>
      </c>
      <c r="IU35" s="85"/>
      <c r="IV35" s="86"/>
      <c r="IW35" s="85"/>
      <c r="IX35" s="85"/>
      <c r="IY35" s="85"/>
      <c r="IZ35" s="85"/>
      <c r="JA35" s="86"/>
      <c r="JB35" s="85"/>
      <c r="JC35" s="87"/>
      <c r="JD35" s="85"/>
      <c r="JE35" s="85"/>
      <c r="JF35" s="85"/>
      <c r="JG35" s="85"/>
      <c r="JH35" s="85"/>
      <c r="JI35" s="86"/>
      <c r="JJ35" s="85"/>
      <c r="JK35" s="85"/>
      <c r="JL35" s="85"/>
      <c r="JM35" s="85"/>
      <c r="JN35" s="85"/>
      <c r="JO35" s="85"/>
      <c r="JP35" s="86"/>
      <c r="JQ35" s="85"/>
      <c r="JR35" s="85"/>
      <c r="JS35" s="88"/>
      <c r="JT35" s="88"/>
      <c r="JU35" s="88"/>
      <c r="JV35" s="88"/>
      <c r="JW35" s="88"/>
      <c r="JX35" s="88"/>
      <c r="JY35" s="90">
        <f t="shared" si="29"/>
        <v>13</v>
      </c>
      <c r="JZ35" s="85"/>
      <c r="KA35" s="86"/>
      <c r="KB35" s="85"/>
      <c r="KC35" s="85"/>
      <c r="KD35" s="85"/>
      <c r="KE35" s="85"/>
      <c r="KF35" s="86"/>
      <c r="KG35" s="85"/>
      <c r="KH35" s="87"/>
      <c r="KI35" s="85"/>
      <c r="KJ35" s="85"/>
      <c r="KK35" s="85"/>
      <c r="KL35" s="85"/>
      <c r="KM35" s="85"/>
      <c r="KN35" s="86"/>
      <c r="KO35" s="85"/>
      <c r="KP35" s="85"/>
      <c r="KQ35" s="85"/>
      <c r="KR35" s="85"/>
      <c r="KS35" s="85"/>
      <c r="KT35" s="85"/>
      <c r="KU35" s="86"/>
      <c r="KV35" s="85"/>
      <c r="KW35" s="85"/>
      <c r="KX35" s="88"/>
      <c r="KY35" s="88"/>
      <c r="KZ35" s="88"/>
      <c r="LA35" s="88"/>
      <c r="LB35" s="88"/>
      <c r="LC35" s="88"/>
      <c r="LD35" s="88"/>
      <c r="LE35" s="90">
        <f t="shared" si="30"/>
        <v>13</v>
      </c>
      <c r="LF35" s="85"/>
      <c r="LG35" s="86"/>
      <c r="LH35" s="85"/>
      <c r="LI35" s="85"/>
      <c r="LJ35" s="85"/>
      <c r="LK35" s="86"/>
      <c r="LL35" s="85"/>
      <c r="LM35" s="87"/>
      <c r="LN35" s="85"/>
      <c r="LO35" s="85"/>
      <c r="LP35" s="85"/>
      <c r="LQ35" s="86"/>
      <c r="LR35" s="85"/>
      <c r="LS35" s="87"/>
      <c r="LT35" s="85"/>
      <c r="LU35" s="85"/>
      <c r="LV35" s="85"/>
      <c r="LW35" s="85"/>
      <c r="LX35" s="85"/>
      <c r="LY35" s="86"/>
      <c r="LZ35" s="85"/>
      <c r="MA35" s="85"/>
      <c r="MB35" s="88"/>
      <c r="MC35" s="88"/>
      <c r="MD35" s="88"/>
      <c r="ME35" s="88"/>
      <c r="MF35" s="88"/>
      <c r="MG35" s="88"/>
      <c r="MH35" s="88"/>
      <c r="MI35" s="88"/>
      <c r="MJ35" s="90">
        <f t="shared" si="31"/>
        <v>13</v>
      </c>
      <c r="MK35" s="85"/>
      <c r="ML35" s="86"/>
      <c r="MM35" s="85"/>
      <c r="MN35" s="85"/>
      <c r="MO35" s="85"/>
      <c r="MP35" s="85"/>
      <c r="MQ35" s="86"/>
      <c r="MR35" s="85"/>
      <c r="MS35" s="87"/>
      <c r="MT35" s="85"/>
      <c r="MU35" s="85"/>
      <c r="MV35" s="85"/>
      <c r="MW35" s="85"/>
      <c r="MX35" s="85"/>
      <c r="MY35" s="86"/>
      <c r="MZ35" s="85"/>
      <c r="NA35" s="85"/>
      <c r="NB35" s="85"/>
      <c r="NC35" s="85"/>
      <c r="ND35" s="85"/>
      <c r="NE35" s="85"/>
      <c r="NF35" s="86"/>
      <c r="NG35" s="85"/>
      <c r="NH35" s="85"/>
      <c r="NI35" s="88"/>
      <c r="NJ35" s="88"/>
      <c r="NK35" s="88"/>
      <c r="NL35" s="88"/>
      <c r="NM35" s="88"/>
      <c r="NN35" s="88"/>
      <c r="NO35" s="88"/>
      <c r="NP35" s="90">
        <f t="shared" si="32"/>
        <v>13</v>
      </c>
    </row>
    <row r="36" spans="1:380" x14ac:dyDescent="0.2">
      <c r="A36" s="23">
        <f t="shared" si="34"/>
        <v>7</v>
      </c>
      <c r="B36" s="92" t="s">
        <v>50</v>
      </c>
      <c r="C36" s="85"/>
      <c r="D36" s="86"/>
      <c r="E36" s="85"/>
      <c r="F36" s="85"/>
      <c r="G36" s="85"/>
      <c r="H36" s="86"/>
      <c r="I36" s="85"/>
      <c r="J36" s="87"/>
      <c r="K36" s="85"/>
      <c r="L36" s="85"/>
      <c r="M36" s="85"/>
      <c r="N36" s="85"/>
      <c r="O36" s="85"/>
      <c r="P36" s="86"/>
      <c r="Q36" s="85"/>
      <c r="R36" s="85"/>
      <c r="S36" s="85"/>
      <c r="T36" s="85"/>
      <c r="U36" s="85"/>
      <c r="V36" s="85"/>
      <c r="W36" s="86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9">
        <f t="shared" si="33"/>
        <v>0</v>
      </c>
      <c r="AI36" s="85"/>
      <c r="AJ36" s="86"/>
      <c r="AK36" s="85"/>
      <c r="AL36" s="85"/>
      <c r="AM36" s="85"/>
      <c r="AN36" s="86"/>
      <c r="AO36" s="85"/>
      <c r="AP36" s="87"/>
      <c r="AQ36" s="85"/>
      <c r="AR36" s="85"/>
      <c r="AS36" s="85"/>
      <c r="AT36" s="85"/>
      <c r="AU36" s="85"/>
      <c r="AV36" s="86"/>
      <c r="AW36" s="85"/>
      <c r="AX36" s="85"/>
      <c r="AY36" s="85"/>
      <c r="AZ36" s="85"/>
      <c r="BA36" s="85"/>
      <c r="BB36" s="85"/>
      <c r="BC36" s="86"/>
      <c r="BD36" s="88"/>
      <c r="BE36" s="88"/>
      <c r="BF36" s="88"/>
      <c r="BG36" s="88"/>
      <c r="BH36" s="88"/>
      <c r="BI36" s="88"/>
      <c r="BJ36" s="88"/>
      <c r="BK36" s="88"/>
      <c r="BL36" s="90">
        <f t="shared" si="22"/>
        <v>0</v>
      </c>
      <c r="BM36" s="85"/>
      <c r="BN36" s="86"/>
      <c r="BO36" s="85"/>
      <c r="BP36" s="85"/>
      <c r="BQ36" s="85"/>
      <c r="BR36" s="86"/>
      <c r="BS36" s="85"/>
      <c r="BT36" s="87"/>
      <c r="BU36" s="85"/>
      <c r="BV36" s="85"/>
      <c r="BW36" s="85"/>
      <c r="BX36" s="85"/>
      <c r="BY36" s="85"/>
      <c r="BZ36" s="86"/>
      <c r="CA36" s="85"/>
      <c r="CB36" s="85"/>
      <c r="CC36" s="85"/>
      <c r="CD36" s="85"/>
      <c r="CE36" s="85"/>
      <c r="CF36" s="85"/>
      <c r="CG36" s="86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9">
        <f t="shared" si="23"/>
        <v>0</v>
      </c>
      <c r="CS36" s="85"/>
      <c r="CT36" s="86"/>
      <c r="CU36" s="85"/>
      <c r="CV36" s="85"/>
      <c r="CW36" s="85"/>
      <c r="CX36" s="86"/>
      <c r="CY36" s="85"/>
      <c r="CZ36" s="87"/>
      <c r="DA36" s="85"/>
      <c r="DB36" s="85"/>
      <c r="DC36" s="85"/>
      <c r="DD36" s="85"/>
      <c r="DE36" s="85"/>
      <c r="DF36" s="85"/>
      <c r="DG36" s="85"/>
      <c r="DH36" s="85"/>
      <c r="DI36" s="85"/>
      <c r="DJ36" s="86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9">
        <f t="shared" si="24"/>
        <v>0</v>
      </c>
      <c r="DX36" s="85"/>
      <c r="DY36" s="86"/>
      <c r="DZ36" s="85"/>
      <c r="EA36" s="85"/>
      <c r="EB36" s="85"/>
      <c r="EC36" s="86"/>
      <c r="ED36" s="85"/>
      <c r="EE36" s="87"/>
      <c r="EF36" s="85"/>
      <c r="EG36" s="85"/>
      <c r="EH36" s="85"/>
      <c r="EI36" s="85"/>
      <c r="EJ36" s="85"/>
      <c r="EK36" s="86"/>
      <c r="EL36" s="85"/>
      <c r="EM36" s="85"/>
      <c r="EN36" s="85"/>
      <c r="EO36" s="85"/>
      <c r="EP36" s="85"/>
      <c r="EQ36" s="85"/>
      <c r="ER36" s="86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9">
        <f t="shared" si="25"/>
        <v>0</v>
      </c>
      <c r="FD36" s="85"/>
      <c r="FE36" s="86"/>
      <c r="FF36" s="85"/>
      <c r="FG36" s="85"/>
      <c r="FH36" s="85"/>
      <c r="FI36" s="86"/>
      <c r="FJ36" s="85"/>
      <c r="FK36" s="87"/>
      <c r="FL36" s="85"/>
      <c r="FM36" s="85"/>
      <c r="FN36" s="85"/>
      <c r="FO36" s="85"/>
      <c r="FP36" s="85"/>
      <c r="FQ36" s="85"/>
      <c r="FR36" s="85"/>
      <c r="FS36" s="85"/>
      <c r="FT36" s="85"/>
      <c r="FU36" s="86"/>
      <c r="FV36" s="88"/>
      <c r="FW36" s="88"/>
      <c r="FX36" s="88"/>
      <c r="FY36" s="88"/>
      <c r="FZ36" s="88"/>
      <c r="GA36" s="88"/>
      <c r="GB36" s="88"/>
      <c r="GC36" s="88"/>
      <c r="GD36" s="88"/>
      <c r="GE36" s="88"/>
      <c r="GF36" s="88"/>
      <c r="GG36" s="88"/>
      <c r="GH36" s="89">
        <f t="shared" si="26"/>
        <v>0</v>
      </c>
      <c r="GI36" s="85"/>
      <c r="GJ36" s="86"/>
      <c r="GK36" s="85"/>
      <c r="GL36" s="85"/>
      <c r="GM36" s="85"/>
      <c r="GN36" s="86"/>
      <c r="GO36" s="85"/>
      <c r="GP36" s="87"/>
      <c r="GQ36" s="85"/>
      <c r="GR36" s="85"/>
      <c r="GS36" s="85"/>
      <c r="GT36" s="86"/>
      <c r="GU36" s="85"/>
      <c r="GV36" s="87"/>
      <c r="GW36" s="85"/>
      <c r="GX36" s="85"/>
      <c r="GY36" s="85"/>
      <c r="GZ36" s="85"/>
      <c r="HA36" s="85"/>
      <c r="HB36" s="86"/>
      <c r="HC36" s="85"/>
      <c r="HD36" s="85"/>
      <c r="HE36" s="88"/>
      <c r="HF36" s="88"/>
      <c r="HG36" s="88"/>
      <c r="HH36" s="88"/>
      <c r="HI36" s="88"/>
      <c r="HJ36" s="88"/>
      <c r="HK36" s="88"/>
      <c r="HL36" s="88"/>
      <c r="HM36" s="88"/>
      <c r="HN36" s="90">
        <f t="shared" si="27"/>
        <v>0</v>
      </c>
      <c r="HO36" s="85"/>
      <c r="HP36" s="86"/>
      <c r="HQ36" s="85"/>
      <c r="HR36" s="85"/>
      <c r="HS36" s="85"/>
      <c r="HT36" s="86"/>
      <c r="HU36" s="85"/>
      <c r="HV36" s="87"/>
      <c r="HW36" s="85"/>
      <c r="HX36" s="85"/>
      <c r="HY36" s="85"/>
      <c r="HZ36" s="86"/>
      <c r="IA36" s="85"/>
      <c r="IB36" s="87"/>
      <c r="IC36" s="85"/>
      <c r="ID36" s="85"/>
      <c r="IE36" s="85"/>
      <c r="IF36" s="85"/>
      <c r="IG36" s="85"/>
      <c r="IH36" s="86"/>
      <c r="II36" s="85"/>
      <c r="IJ36" s="85"/>
      <c r="IK36" s="88"/>
      <c r="IL36" s="88"/>
      <c r="IM36" s="88"/>
      <c r="IN36" s="88"/>
      <c r="IO36" s="88"/>
      <c r="IP36" s="88"/>
      <c r="IQ36" s="88"/>
      <c r="IR36" s="88"/>
      <c r="IS36" s="88"/>
      <c r="IT36" s="90">
        <f t="shared" si="28"/>
        <v>0</v>
      </c>
      <c r="IU36" s="85"/>
      <c r="IV36" s="86"/>
      <c r="IW36" s="85"/>
      <c r="IX36" s="85"/>
      <c r="IY36" s="85"/>
      <c r="IZ36" s="85"/>
      <c r="JA36" s="86"/>
      <c r="JB36" s="85"/>
      <c r="JC36" s="87"/>
      <c r="JD36" s="85"/>
      <c r="JE36" s="85"/>
      <c r="JF36" s="85"/>
      <c r="JG36" s="85"/>
      <c r="JH36" s="85"/>
      <c r="JI36" s="86"/>
      <c r="JJ36" s="85"/>
      <c r="JK36" s="85"/>
      <c r="JL36" s="85"/>
      <c r="JM36" s="85"/>
      <c r="JN36" s="85"/>
      <c r="JO36" s="85"/>
      <c r="JP36" s="86"/>
      <c r="JQ36" s="85"/>
      <c r="JR36" s="85"/>
      <c r="JS36" s="88"/>
      <c r="JT36" s="88"/>
      <c r="JU36" s="88"/>
      <c r="JV36" s="88"/>
      <c r="JW36" s="88"/>
      <c r="JX36" s="88"/>
      <c r="JY36" s="90">
        <f t="shared" si="29"/>
        <v>0</v>
      </c>
      <c r="JZ36" s="85"/>
      <c r="KA36" s="86"/>
      <c r="KB36" s="85"/>
      <c r="KC36" s="85"/>
      <c r="KD36" s="85"/>
      <c r="KE36" s="85"/>
      <c r="KF36" s="86"/>
      <c r="KG36" s="85"/>
      <c r="KH36" s="87"/>
      <c r="KI36" s="85"/>
      <c r="KJ36" s="85"/>
      <c r="KK36" s="85"/>
      <c r="KL36" s="85"/>
      <c r="KM36" s="85"/>
      <c r="KN36" s="86"/>
      <c r="KO36" s="85"/>
      <c r="KP36" s="85"/>
      <c r="KQ36" s="85"/>
      <c r="KR36" s="85"/>
      <c r="KS36" s="85"/>
      <c r="KT36" s="85"/>
      <c r="KU36" s="86"/>
      <c r="KV36" s="85"/>
      <c r="KW36" s="85"/>
      <c r="KX36" s="88"/>
      <c r="KY36" s="88"/>
      <c r="KZ36" s="88"/>
      <c r="LA36" s="88"/>
      <c r="LB36" s="88"/>
      <c r="LC36" s="88"/>
      <c r="LD36" s="88"/>
      <c r="LE36" s="90">
        <f t="shared" si="30"/>
        <v>0</v>
      </c>
      <c r="LF36" s="85"/>
      <c r="LG36" s="86"/>
      <c r="LH36" s="85"/>
      <c r="LI36" s="85"/>
      <c r="LJ36" s="85"/>
      <c r="LK36" s="86"/>
      <c r="LL36" s="85"/>
      <c r="LM36" s="87"/>
      <c r="LN36" s="85"/>
      <c r="LO36" s="85"/>
      <c r="LP36" s="85"/>
      <c r="LQ36" s="86"/>
      <c r="LR36" s="85"/>
      <c r="LS36" s="87"/>
      <c r="LT36" s="85"/>
      <c r="LU36" s="85"/>
      <c r="LV36" s="85"/>
      <c r="LW36" s="85"/>
      <c r="LX36" s="85"/>
      <c r="LY36" s="86"/>
      <c r="LZ36" s="85"/>
      <c r="MA36" s="85"/>
      <c r="MB36" s="88"/>
      <c r="MC36" s="88"/>
      <c r="MD36" s="88"/>
      <c r="ME36" s="88"/>
      <c r="MF36" s="88"/>
      <c r="MG36" s="88"/>
      <c r="MH36" s="88"/>
      <c r="MI36" s="88"/>
      <c r="MJ36" s="90">
        <f t="shared" si="31"/>
        <v>0</v>
      </c>
      <c r="MK36" s="85"/>
      <c r="ML36" s="86"/>
      <c r="MM36" s="85"/>
      <c r="MN36" s="85"/>
      <c r="MO36" s="85"/>
      <c r="MP36" s="85"/>
      <c r="MQ36" s="86"/>
      <c r="MR36" s="85"/>
      <c r="MS36" s="87"/>
      <c r="MT36" s="85"/>
      <c r="MU36" s="85"/>
      <c r="MV36" s="85"/>
      <c r="MW36" s="85"/>
      <c r="MX36" s="85"/>
      <c r="MY36" s="86"/>
      <c r="MZ36" s="85"/>
      <c r="NA36" s="85"/>
      <c r="NB36" s="85"/>
      <c r="NC36" s="85"/>
      <c r="ND36" s="85"/>
      <c r="NE36" s="85"/>
      <c r="NF36" s="86"/>
      <c r="NG36" s="85"/>
      <c r="NH36" s="85"/>
      <c r="NI36" s="88"/>
      <c r="NJ36" s="88"/>
      <c r="NK36" s="88"/>
      <c r="NL36" s="88"/>
      <c r="NM36" s="88"/>
      <c r="NN36" s="88"/>
      <c r="NO36" s="88"/>
      <c r="NP36" s="90">
        <f t="shared" si="32"/>
        <v>0</v>
      </c>
    </row>
    <row r="37" spans="1:380" x14ac:dyDescent="0.2">
      <c r="A37" s="23">
        <f t="shared" si="34"/>
        <v>8</v>
      </c>
      <c r="B37" s="92" t="s">
        <v>51</v>
      </c>
      <c r="C37" s="85"/>
      <c r="D37" s="86"/>
      <c r="E37" s="85"/>
      <c r="F37" s="85"/>
      <c r="G37" s="85"/>
      <c r="H37" s="86"/>
      <c r="I37" s="85"/>
      <c r="J37" s="87"/>
      <c r="K37" s="85"/>
      <c r="L37" s="85"/>
      <c r="M37" s="85"/>
      <c r="N37" s="85"/>
      <c r="O37" s="85"/>
      <c r="P37" s="86"/>
      <c r="Q37" s="85"/>
      <c r="R37" s="85"/>
      <c r="S37" s="85"/>
      <c r="T37" s="85"/>
      <c r="U37" s="85"/>
      <c r="V37" s="85"/>
      <c r="W37" s="86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9">
        <f t="shared" si="33"/>
        <v>0</v>
      </c>
      <c r="AI37" s="85"/>
      <c r="AJ37" s="86"/>
      <c r="AK37" s="85"/>
      <c r="AL37" s="85"/>
      <c r="AM37" s="85"/>
      <c r="AN37" s="86"/>
      <c r="AO37" s="85"/>
      <c r="AP37" s="87"/>
      <c r="AQ37" s="85"/>
      <c r="AR37" s="85"/>
      <c r="AS37" s="85"/>
      <c r="AT37" s="85"/>
      <c r="AU37" s="85"/>
      <c r="AV37" s="86"/>
      <c r="AW37" s="85"/>
      <c r="AX37" s="85"/>
      <c r="AY37" s="85"/>
      <c r="AZ37" s="85"/>
      <c r="BA37" s="85"/>
      <c r="BB37" s="85"/>
      <c r="BC37" s="86"/>
      <c r="BD37" s="88"/>
      <c r="BE37" s="88"/>
      <c r="BF37" s="88"/>
      <c r="BG37" s="88"/>
      <c r="BH37" s="88"/>
      <c r="BI37" s="88"/>
      <c r="BJ37" s="88"/>
      <c r="BK37" s="88"/>
      <c r="BL37" s="90">
        <f t="shared" si="22"/>
        <v>0</v>
      </c>
      <c r="BM37" s="85"/>
      <c r="BN37" s="86"/>
      <c r="BO37" s="85"/>
      <c r="BP37" s="85"/>
      <c r="BQ37" s="85"/>
      <c r="BR37" s="86"/>
      <c r="BS37" s="85"/>
      <c r="BT37" s="87"/>
      <c r="BU37" s="85"/>
      <c r="BV37" s="85"/>
      <c r="BW37" s="85"/>
      <c r="BX37" s="85"/>
      <c r="BY37" s="85"/>
      <c r="BZ37" s="86"/>
      <c r="CA37" s="85"/>
      <c r="CB37" s="85"/>
      <c r="CC37" s="85"/>
      <c r="CD37" s="85"/>
      <c r="CE37" s="85"/>
      <c r="CF37" s="85"/>
      <c r="CG37" s="86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9">
        <f t="shared" si="23"/>
        <v>0</v>
      </c>
      <c r="CS37" s="85"/>
      <c r="CT37" s="86"/>
      <c r="CU37" s="85"/>
      <c r="CV37" s="85"/>
      <c r="CW37" s="85"/>
      <c r="CX37" s="86"/>
      <c r="CY37" s="85"/>
      <c r="CZ37" s="87"/>
      <c r="DA37" s="85"/>
      <c r="DB37" s="85"/>
      <c r="DC37" s="85"/>
      <c r="DD37" s="85"/>
      <c r="DE37" s="85"/>
      <c r="DF37" s="85"/>
      <c r="DG37" s="85"/>
      <c r="DH37" s="85"/>
      <c r="DI37" s="85"/>
      <c r="DJ37" s="86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9">
        <f t="shared" si="24"/>
        <v>0</v>
      </c>
      <c r="DX37" s="85"/>
      <c r="DY37" s="86"/>
      <c r="DZ37" s="85"/>
      <c r="EA37" s="85"/>
      <c r="EB37" s="85"/>
      <c r="EC37" s="86"/>
      <c r="ED37" s="85"/>
      <c r="EE37" s="87"/>
      <c r="EF37" s="85"/>
      <c r="EG37" s="85"/>
      <c r="EH37" s="85"/>
      <c r="EI37" s="85"/>
      <c r="EJ37" s="85"/>
      <c r="EK37" s="86"/>
      <c r="EL37" s="85"/>
      <c r="EM37" s="85"/>
      <c r="EN37" s="85"/>
      <c r="EO37" s="85"/>
      <c r="EP37" s="85"/>
      <c r="EQ37" s="85"/>
      <c r="ER37" s="86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9">
        <f t="shared" si="25"/>
        <v>0</v>
      </c>
      <c r="FD37" s="85"/>
      <c r="FE37" s="86"/>
      <c r="FF37" s="85"/>
      <c r="FG37" s="85"/>
      <c r="FH37" s="85"/>
      <c r="FI37" s="86"/>
      <c r="FJ37" s="85"/>
      <c r="FK37" s="87"/>
      <c r="FL37" s="85"/>
      <c r="FM37" s="85"/>
      <c r="FN37" s="85"/>
      <c r="FO37" s="85"/>
      <c r="FP37" s="85"/>
      <c r="FQ37" s="85"/>
      <c r="FR37" s="85"/>
      <c r="FS37" s="85"/>
      <c r="FT37" s="85"/>
      <c r="FU37" s="86"/>
      <c r="FV37" s="88"/>
      <c r="FW37" s="88"/>
      <c r="FX37" s="88"/>
      <c r="FY37" s="88"/>
      <c r="FZ37" s="88"/>
      <c r="GA37" s="88"/>
      <c r="GB37" s="88"/>
      <c r="GC37" s="88"/>
      <c r="GD37" s="88"/>
      <c r="GE37" s="88"/>
      <c r="GF37" s="88"/>
      <c r="GG37" s="88"/>
      <c r="GH37" s="89">
        <f t="shared" si="26"/>
        <v>0</v>
      </c>
      <c r="GI37" s="85"/>
      <c r="GJ37" s="86"/>
      <c r="GK37" s="85"/>
      <c r="GL37" s="85"/>
      <c r="GM37" s="85"/>
      <c r="GN37" s="86"/>
      <c r="GO37" s="85"/>
      <c r="GP37" s="87"/>
      <c r="GQ37" s="85"/>
      <c r="GR37" s="85"/>
      <c r="GS37" s="85"/>
      <c r="GT37" s="86"/>
      <c r="GU37" s="85"/>
      <c r="GV37" s="87"/>
      <c r="GW37" s="85"/>
      <c r="GX37" s="85"/>
      <c r="GY37" s="85"/>
      <c r="GZ37" s="85"/>
      <c r="HA37" s="85"/>
      <c r="HB37" s="86"/>
      <c r="HC37" s="85"/>
      <c r="HD37" s="85"/>
      <c r="HE37" s="88"/>
      <c r="HF37" s="88"/>
      <c r="HG37" s="88"/>
      <c r="HH37" s="88"/>
      <c r="HI37" s="88"/>
      <c r="HJ37" s="88"/>
      <c r="HK37" s="88"/>
      <c r="HL37" s="88"/>
      <c r="HM37" s="88"/>
      <c r="HN37" s="90">
        <f t="shared" si="27"/>
        <v>0</v>
      </c>
      <c r="HO37" s="85"/>
      <c r="HP37" s="86"/>
      <c r="HQ37" s="85"/>
      <c r="HR37" s="85"/>
      <c r="HS37" s="85"/>
      <c r="HT37" s="86"/>
      <c r="HU37" s="85"/>
      <c r="HV37" s="87"/>
      <c r="HW37" s="85"/>
      <c r="HX37" s="85"/>
      <c r="HY37" s="85"/>
      <c r="HZ37" s="86"/>
      <c r="IA37" s="85"/>
      <c r="IB37" s="87"/>
      <c r="IC37" s="85"/>
      <c r="ID37" s="85"/>
      <c r="IE37" s="85"/>
      <c r="IF37" s="85"/>
      <c r="IG37" s="85"/>
      <c r="IH37" s="86"/>
      <c r="II37" s="85"/>
      <c r="IJ37" s="85"/>
      <c r="IK37" s="88"/>
      <c r="IL37" s="88"/>
      <c r="IM37" s="88"/>
      <c r="IN37" s="88"/>
      <c r="IO37" s="88"/>
      <c r="IP37" s="88"/>
      <c r="IQ37" s="88"/>
      <c r="IR37" s="88"/>
      <c r="IS37" s="88"/>
      <c r="IT37" s="90">
        <f t="shared" si="28"/>
        <v>0</v>
      </c>
      <c r="IU37" s="85"/>
      <c r="IV37" s="86"/>
      <c r="IW37" s="85"/>
      <c r="IX37" s="85"/>
      <c r="IY37" s="85"/>
      <c r="IZ37" s="85"/>
      <c r="JA37" s="86"/>
      <c r="JB37" s="85"/>
      <c r="JC37" s="87"/>
      <c r="JD37" s="85"/>
      <c r="JE37" s="85"/>
      <c r="JF37" s="85"/>
      <c r="JG37" s="85"/>
      <c r="JH37" s="85"/>
      <c r="JI37" s="86"/>
      <c r="JJ37" s="85"/>
      <c r="JK37" s="85"/>
      <c r="JL37" s="85"/>
      <c r="JM37" s="85"/>
      <c r="JN37" s="85"/>
      <c r="JO37" s="85"/>
      <c r="JP37" s="86"/>
      <c r="JQ37" s="85"/>
      <c r="JR37" s="85"/>
      <c r="JS37" s="88"/>
      <c r="JT37" s="88"/>
      <c r="JU37" s="88"/>
      <c r="JV37" s="88"/>
      <c r="JW37" s="88"/>
      <c r="JX37" s="88"/>
      <c r="JY37" s="90">
        <f t="shared" si="29"/>
        <v>0</v>
      </c>
      <c r="JZ37" s="85"/>
      <c r="KA37" s="86"/>
      <c r="KB37" s="85"/>
      <c r="KC37" s="85"/>
      <c r="KD37" s="85"/>
      <c r="KE37" s="85"/>
      <c r="KF37" s="86"/>
      <c r="KG37" s="85"/>
      <c r="KH37" s="87"/>
      <c r="KI37" s="85"/>
      <c r="KJ37" s="85"/>
      <c r="KK37" s="85"/>
      <c r="KL37" s="85"/>
      <c r="KM37" s="85"/>
      <c r="KN37" s="86"/>
      <c r="KO37" s="85"/>
      <c r="KP37" s="85"/>
      <c r="KQ37" s="85"/>
      <c r="KR37" s="85"/>
      <c r="KS37" s="85"/>
      <c r="KT37" s="85"/>
      <c r="KU37" s="86"/>
      <c r="KV37" s="85"/>
      <c r="KW37" s="85"/>
      <c r="KX37" s="88"/>
      <c r="KY37" s="88"/>
      <c r="KZ37" s="88"/>
      <c r="LA37" s="88"/>
      <c r="LB37" s="88"/>
      <c r="LC37" s="88"/>
      <c r="LD37" s="88"/>
      <c r="LE37" s="90">
        <f t="shared" si="30"/>
        <v>0</v>
      </c>
      <c r="LF37" s="85"/>
      <c r="LG37" s="86"/>
      <c r="LH37" s="85"/>
      <c r="LI37" s="85"/>
      <c r="LJ37" s="85"/>
      <c r="LK37" s="86"/>
      <c r="LL37" s="85"/>
      <c r="LM37" s="87"/>
      <c r="LN37" s="85"/>
      <c r="LO37" s="85"/>
      <c r="LP37" s="85"/>
      <c r="LQ37" s="86"/>
      <c r="LR37" s="85"/>
      <c r="LS37" s="87"/>
      <c r="LT37" s="85"/>
      <c r="LU37" s="85"/>
      <c r="LV37" s="85"/>
      <c r="LW37" s="85"/>
      <c r="LX37" s="85"/>
      <c r="LY37" s="86"/>
      <c r="LZ37" s="85"/>
      <c r="MA37" s="85"/>
      <c r="MB37" s="88"/>
      <c r="MC37" s="88"/>
      <c r="MD37" s="88"/>
      <c r="ME37" s="88"/>
      <c r="MF37" s="88"/>
      <c r="MG37" s="88"/>
      <c r="MH37" s="88"/>
      <c r="MI37" s="88"/>
      <c r="MJ37" s="90">
        <f t="shared" si="31"/>
        <v>0</v>
      </c>
      <c r="MK37" s="85"/>
      <c r="ML37" s="86"/>
      <c r="MM37" s="85"/>
      <c r="MN37" s="85"/>
      <c r="MO37" s="85"/>
      <c r="MP37" s="85"/>
      <c r="MQ37" s="86"/>
      <c r="MR37" s="85"/>
      <c r="MS37" s="87"/>
      <c r="MT37" s="85"/>
      <c r="MU37" s="85"/>
      <c r="MV37" s="85"/>
      <c r="MW37" s="85"/>
      <c r="MX37" s="85"/>
      <c r="MY37" s="86"/>
      <c r="MZ37" s="85"/>
      <c r="NA37" s="85"/>
      <c r="NB37" s="85"/>
      <c r="NC37" s="85"/>
      <c r="ND37" s="85"/>
      <c r="NE37" s="85"/>
      <c r="NF37" s="86"/>
      <c r="NG37" s="85"/>
      <c r="NH37" s="85"/>
      <c r="NI37" s="88"/>
      <c r="NJ37" s="88"/>
      <c r="NK37" s="88"/>
      <c r="NL37" s="88"/>
      <c r="NM37" s="88"/>
      <c r="NN37" s="88"/>
      <c r="NO37" s="88"/>
      <c r="NP37" s="90">
        <f t="shared" si="32"/>
        <v>0</v>
      </c>
    </row>
    <row r="38" spans="1:380" x14ac:dyDescent="0.2">
      <c r="A38" s="23">
        <f t="shared" si="34"/>
        <v>9</v>
      </c>
      <c r="B38" s="92" t="s">
        <v>52</v>
      </c>
      <c r="C38" s="85"/>
      <c r="D38" s="86"/>
      <c r="E38" s="85"/>
      <c r="F38" s="85"/>
      <c r="G38" s="85"/>
      <c r="H38" s="86"/>
      <c r="I38" s="85"/>
      <c r="J38" s="87"/>
      <c r="K38" s="85"/>
      <c r="L38" s="85"/>
      <c r="M38" s="85"/>
      <c r="N38" s="85"/>
      <c r="O38" s="85"/>
      <c r="P38" s="86"/>
      <c r="Q38" s="85"/>
      <c r="R38" s="85"/>
      <c r="S38" s="85"/>
      <c r="T38" s="85"/>
      <c r="U38" s="85"/>
      <c r="V38" s="85"/>
      <c r="W38" s="86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>
        <f t="shared" si="33"/>
        <v>0</v>
      </c>
      <c r="AI38" s="85"/>
      <c r="AJ38" s="86"/>
      <c r="AK38" s="85"/>
      <c r="AL38" s="85"/>
      <c r="AM38" s="85"/>
      <c r="AN38" s="86"/>
      <c r="AO38" s="85"/>
      <c r="AP38" s="87"/>
      <c r="AQ38" s="85"/>
      <c r="AR38" s="85"/>
      <c r="AS38" s="85"/>
      <c r="AT38" s="85"/>
      <c r="AU38" s="85"/>
      <c r="AV38" s="86"/>
      <c r="AW38" s="85"/>
      <c r="AX38" s="85"/>
      <c r="AY38" s="85"/>
      <c r="AZ38" s="85"/>
      <c r="BA38" s="85"/>
      <c r="BB38" s="85"/>
      <c r="BC38" s="86"/>
      <c r="BD38" s="88"/>
      <c r="BE38" s="88"/>
      <c r="BF38" s="88"/>
      <c r="BG38" s="88"/>
      <c r="BH38" s="88"/>
      <c r="BI38" s="88"/>
      <c r="BJ38" s="88"/>
      <c r="BK38" s="88"/>
      <c r="BL38" s="90">
        <f t="shared" si="22"/>
        <v>0</v>
      </c>
      <c r="BM38" s="85"/>
      <c r="BN38" s="86"/>
      <c r="BO38" s="85"/>
      <c r="BP38" s="85"/>
      <c r="BQ38" s="85"/>
      <c r="BR38" s="86"/>
      <c r="BS38" s="85"/>
      <c r="BT38" s="87"/>
      <c r="BU38" s="85"/>
      <c r="BV38" s="85"/>
      <c r="BW38" s="85"/>
      <c r="BX38" s="85"/>
      <c r="BY38" s="85"/>
      <c r="BZ38" s="86"/>
      <c r="CA38" s="85"/>
      <c r="CB38" s="85"/>
      <c r="CC38" s="85"/>
      <c r="CD38" s="85"/>
      <c r="CE38" s="85"/>
      <c r="CF38" s="85"/>
      <c r="CG38" s="86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9">
        <f t="shared" si="23"/>
        <v>0</v>
      </c>
      <c r="CS38" s="85"/>
      <c r="CT38" s="86"/>
      <c r="CU38" s="85"/>
      <c r="CV38" s="85"/>
      <c r="CW38" s="85"/>
      <c r="CX38" s="86"/>
      <c r="CY38" s="85"/>
      <c r="CZ38" s="87"/>
      <c r="DA38" s="85"/>
      <c r="DB38" s="85"/>
      <c r="DC38" s="85"/>
      <c r="DD38" s="85"/>
      <c r="DE38" s="85"/>
      <c r="DF38" s="85"/>
      <c r="DG38" s="85"/>
      <c r="DH38" s="85"/>
      <c r="DI38" s="85"/>
      <c r="DJ38" s="86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9">
        <f t="shared" si="24"/>
        <v>0</v>
      </c>
      <c r="DX38" s="85"/>
      <c r="DY38" s="86"/>
      <c r="DZ38" s="85"/>
      <c r="EA38" s="85"/>
      <c r="EB38" s="85"/>
      <c r="EC38" s="86"/>
      <c r="ED38" s="85"/>
      <c r="EE38" s="87"/>
      <c r="EF38" s="85"/>
      <c r="EG38" s="85"/>
      <c r="EH38" s="85"/>
      <c r="EI38" s="85"/>
      <c r="EJ38" s="85"/>
      <c r="EK38" s="86"/>
      <c r="EL38" s="85"/>
      <c r="EM38" s="85"/>
      <c r="EN38" s="85"/>
      <c r="EO38" s="85"/>
      <c r="EP38" s="85"/>
      <c r="EQ38" s="85"/>
      <c r="ER38" s="86"/>
      <c r="ES38" s="88"/>
      <c r="ET38" s="88"/>
      <c r="EU38" s="88"/>
      <c r="EV38" s="88"/>
      <c r="EW38" s="88"/>
      <c r="EX38" s="88"/>
      <c r="EY38" s="88"/>
      <c r="EZ38" s="88"/>
      <c r="FA38" s="88"/>
      <c r="FB38" s="88"/>
      <c r="FC38" s="89">
        <f t="shared" si="25"/>
        <v>0</v>
      </c>
      <c r="FD38" s="85"/>
      <c r="FE38" s="86"/>
      <c r="FF38" s="85"/>
      <c r="FG38" s="85"/>
      <c r="FH38" s="85"/>
      <c r="FI38" s="86"/>
      <c r="FJ38" s="85"/>
      <c r="FK38" s="87"/>
      <c r="FL38" s="85"/>
      <c r="FM38" s="85"/>
      <c r="FN38" s="85"/>
      <c r="FO38" s="85"/>
      <c r="FP38" s="85"/>
      <c r="FQ38" s="85"/>
      <c r="FR38" s="85"/>
      <c r="FS38" s="85"/>
      <c r="FT38" s="85"/>
      <c r="FU38" s="86"/>
      <c r="FV38" s="88"/>
      <c r="FW38" s="88"/>
      <c r="FX38" s="88"/>
      <c r="FY38" s="88"/>
      <c r="FZ38" s="88"/>
      <c r="GA38" s="88"/>
      <c r="GB38" s="88"/>
      <c r="GC38" s="88"/>
      <c r="GD38" s="88"/>
      <c r="GE38" s="88"/>
      <c r="GF38" s="88"/>
      <c r="GG38" s="88"/>
      <c r="GH38" s="89">
        <f t="shared" si="26"/>
        <v>0</v>
      </c>
      <c r="GI38" s="85"/>
      <c r="GJ38" s="86"/>
      <c r="GK38" s="85"/>
      <c r="GL38" s="85"/>
      <c r="GM38" s="85"/>
      <c r="GN38" s="86"/>
      <c r="GO38" s="85"/>
      <c r="GP38" s="87"/>
      <c r="GQ38" s="85"/>
      <c r="GR38" s="85"/>
      <c r="GS38" s="85"/>
      <c r="GT38" s="86"/>
      <c r="GU38" s="85"/>
      <c r="GV38" s="87"/>
      <c r="GW38" s="85"/>
      <c r="GX38" s="85"/>
      <c r="GY38" s="85"/>
      <c r="GZ38" s="85"/>
      <c r="HA38" s="85"/>
      <c r="HB38" s="86"/>
      <c r="HC38" s="85"/>
      <c r="HD38" s="85"/>
      <c r="HE38" s="88"/>
      <c r="HF38" s="88"/>
      <c r="HG38" s="88"/>
      <c r="HH38" s="88"/>
      <c r="HI38" s="88"/>
      <c r="HJ38" s="88"/>
      <c r="HK38" s="88"/>
      <c r="HL38" s="88"/>
      <c r="HM38" s="88"/>
      <c r="HN38" s="90">
        <f t="shared" si="27"/>
        <v>0</v>
      </c>
      <c r="HO38" s="85"/>
      <c r="HP38" s="86"/>
      <c r="HQ38" s="85"/>
      <c r="HR38" s="85"/>
      <c r="HS38" s="85"/>
      <c r="HT38" s="86"/>
      <c r="HU38" s="85"/>
      <c r="HV38" s="87"/>
      <c r="HW38" s="85"/>
      <c r="HX38" s="85"/>
      <c r="HY38" s="85"/>
      <c r="HZ38" s="86"/>
      <c r="IA38" s="85"/>
      <c r="IB38" s="87"/>
      <c r="IC38" s="85"/>
      <c r="ID38" s="85"/>
      <c r="IE38" s="85"/>
      <c r="IF38" s="85"/>
      <c r="IG38" s="85"/>
      <c r="IH38" s="86"/>
      <c r="II38" s="85"/>
      <c r="IJ38" s="85"/>
      <c r="IK38" s="88"/>
      <c r="IL38" s="88"/>
      <c r="IM38" s="88"/>
      <c r="IN38" s="88"/>
      <c r="IO38" s="88"/>
      <c r="IP38" s="88"/>
      <c r="IQ38" s="88"/>
      <c r="IR38" s="88"/>
      <c r="IS38" s="88"/>
      <c r="IT38" s="90">
        <f t="shared" si="28"/>
        <v>0</v>
      </c>
      <c r="IU38" s="85"/>
      <c r="IV38" s="86"/>
      <c r="IW38" s="85"/>
      <c r="IX38" s="85"/>
      <c r="IY38" s="85"/>
      <c r="IZ38" s="85"/>
      <c r="JA38" s="86"/>
      <c r="JB38" s="85"/>
      <c r="JC38" s="87"/>
      <c r="JD38" s="85"/>
      <c r="JE38" s="85"/>
      <c r="JF38" s="85"/>
      <c r="JG38" s="85"/>
      <c r="JH38" s="85"/>
      <c r="JI38" s="86"/>
      <c r="JJ38" s="85"/>
      <c r="JK38" s="85"/>
      <c r="JL38" s="57"/>
      <c r="JM38" s="57"/>
      <c r="JN38" s="57"/>
      <c r="JO38" s="57"/>
      <c r="JP38" s="57"/>
      <c r="JQ38" s="57"/>
      <c r="JR38" s="57"/>
      <c r="JS38" s="57"/>
      <c r="JT38" s="57"/>
      <c r="JU38" s="57"/>
      <c r="JV38" s="57"/>
      <c r="JW38" s="57"/>
      <c r="JX38" s="57"/>
      <c r="JY38" s="90">
        <f t="shared" si="29"/>
        <v>0</v>
      </c>
      <c r="JZ38" s="85"/>
      <c r="KA38" s="86"/>
      <c r="KB38" s="85"/>
      <c r="KC38" s="85"/>
      <c r="KD38" s="85"/>
      <c r="KE38" s="85"/>
      <c r="KF38" s="86"/>
      <c r="KG38" s="85"/>
      <c r="KH38" s="87"/>
      <c r="KI38" s="85"/>
      <c r="KJ38" s="85"/>
      <c r="KK38" s="85"/>
      <c r="KL38" s="85"/>
      <c r="KM38" s="85"/>
      <c r="KN38" s="86"/>
      <c r="KO38" s="85"/>
      <c r="KP38" s="85"/>
      <c r="KQ38" s="85"/>
      <c r="KR38" s="85"/>
      <c r="KS38" s="85"/>
      <c r="KT38" s="85"/>
      <c r="KU38" s="86"/>
      <c r="KV38" s="85"/>
      <c r="KW38" s="85"/>
      <c r="KX38" s="88"/>
      <c r="KY38" s="88"/>
      <c r="KZ38" s="88"/>
      <c r="LA38" s="88"/>
      <c r="LB38" s="88"/>
      <c r="LC38" s="88"/>
      <c r="LD38" s="88"/>
      <c r="LE38" s="90">
        <f t="shared" si="30"/>
        <v>0</v>
      </c>
      <c r="LF38" s="85"/>
      <c r="LG38" s="86"/>
      <c r="LH38" s="85"/>
      <c r="LI38" s="85"/>
      <c r="LJ38" s="85"/>
      <c r="LK38" s="86"/>
      <c r="LL38" s="85"/>
      <c r="LM38" s="87"/>
      <c r="LN38" s="85"/>
      <c r="LO38" s="85"/>
      <c r="LP38" s="85"/>
      <c r="LQ38" s="86"/>
      <c r="LR38" s="85"/>
      <c r="LS38" s="87"/>
      <c r="LT38" s="85"/>
      <c r="LU38" s="85"/>
      <c r="LV38" s="85"/>
      <c r="LW38" s="85"/>
      <c r="LX38" s="85"/>
      <c r="LY38" s="86"/>
      <c r="LZ38" s="85"/>
      <c r="MA38" s="85"/>
      <c r="MB38" s="88"/>
      <c r="MC38" s="88"/>
      <c r="MD38" s="88"/>
      <c r="ME38" s="88"/>
      <c r="MF38" s="88"/>
      <c r="MG38" s="88"/>
      <c r="MH38" s="88"/>
      <c r="MI38" s="88"/>
      <c r="MJ38" s="90">
        <f t="shared" si="31"/>
        <v>0</v>
      </c>
      <c r="MK38" s="85"/>
      <c r="ML38" s="86"/>
      <c r="MM38" s="85"/>
      <c r="MN38" s="85"/>
      <c r="MO38" s="85"/>
      <c r="MP38" s="85"/>
      <c r="MQ38" s="86"/>
      <c r="MR38" s="85"/>
      <c r="MS38" s="87"/>
      <c r="MT38" s="85"/>
      <c r="MU38" s="85"/>
      <c r="MV38" s="85"/>
      <c r="MW38" s="85"/>
      <c r="MX38" s="85"/>
      <c r="MY38" s="86"/>
      <c r="MZ38" s="85"/>
      <c r="NA38" s="85"/>
      <c r="NB38" s="85"/>
      <c r="NC38" s="85"/>
      <c r="ND38" s="85"/>
      <c r="NE38" s="85"/>
      <c r="NF38" s="86"/>
      <c r="NG38" s="85"/>
      <c r="NH38" s="85"/>
      <c r="NI38" s="88"/>
      <c r="NJ38" s="88"/>
      <c r="NK38" s="88"/>
      <c r="NL38" s="88"/>
      <c r="NM38" s="88"/>
      <c r="NN38" s="88"/>
      <c r="NO38" s="88"/>
      <c r="NP38" s="90">
        <f t="shared" si="32"/>
        <v>0</v>
      </c>
    </row>
    <row r="39" spans="1:380" x14ac:dyDescent="0.2">
      <c r="A39" s="23">
        <f t="shared" si="34"/>
        <v>10</v>
      </c>
      <c r="B39" s="92" t="s">
        <v>53</v>
      </c>
      <c r="C39" s="85"/>
      <c r="D39" s="86"/>
      <c r="E39" s="85"/>
      <c r="F39" s="85"/>
      <c r="G39" s="85"/>
      <c r="H39" s="86"/>
      <c r="I39" s="85"/>
      <c r="J39" s="87"/>
      <c r="K39" s="85"/>
      <c r="L39" s="85"/>
      <c r="M39" s="85"/>
      <c r="N39" s="85"/>
      <c r="O39" s="85"/>
      <c r="P39" s="86"/>
      <c r="Q39" s="85"/>
      <c r="R39" s="85"/>
      <c r="S39" s="85"/>
      <c r="T39" s="85"/>
      <c r="U39" s="85"/>
      <c r="V39" s="85"/>
      <c r="W39" s="86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>
        <f t="shared" si="33"/>
        <v>0</v>
      </c>
      <c r="AI39" s="85"/>
      <c r="AJ39" s="86"/>
      <c r="AK39" s="85"/>
      <c r="AL39" s="85"/>
      <c r="AM39" s="85"/>
      <c r="AN39" s="86"/>
      <c r="AO39" s="85"/>
      <c r="AP39" s="87"/>
      <c r="AQ39" s="85"/>
      <c r="AR39" s="85"/>
      <c r="AS39" s="85"/>
      <c r="AT39" s="85"/>
      <c r="AU39" s="85"/>
      <c r="AV39" s="86"/>
      <c r="AW39" s="85"/>
      <c r="AX39" s="85"/>
      <c r="AY39" s="85"/>
      <c r="AZ39" s="85"/>
      <c r="BA39" s="85"/>
      <c r="BB39" s="85"/>
      <c r="BC39" s="86"/>
      <c r="BD39" s="88"/>
      <c r="BE39" s="88"/>
      <c r="BF39" s="88"/>
      <c r="BG39" s="88"/>
      <c r="BH39" s="88"/>
      <c r="BI39" s="88"/>
      <c r="BJ39" s="88"/>
      <c r="BK39" s="88"/>
      <c r="BL39" s="90">
        <f t="shared" si="22"/>
        <v>0</v>
      </c>
      <c r="BM39" s="85"/>
      <c r="BN39" s="86"/>
      <c r="BO39" s="85"/>
      <c r="BP39" s="85"/>
      <c r="BQ39" s="85"/>
      <c r="BR39" s="86"/>
      <c r="BS39" s="85"/>
      <c r="BT39" s="87"/>
      <c r="BU39" s="85"/>
      <c r="BV39" s="85"/>
      <c r="BW39" s="85"/>
      <c r="BX39" s="85"/>
      <c r="BY39" s="85"/>
      <c r="BZ39" s="86"/>
      <c r="CA39" s="85"/>
      <c r="CB39" s="85"/>
      <c r="CC39" s="85"/>
      <c r="CD39" s="85"/>
      <c r="CE39" s="85"/>
      <c r="CF39" s="85"/>
      <c r="CG39" s="86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9">
        <f t="shared" si="23"/>
        <v>0</v>
      </c>
      <c r="CS39" s="85"/>
      <c r="CT39" s="86"/>
      <c r="CU39" s="85"/>
      <c r="CV39" s="85"/>
      <c r="CW39" s="85"/>
      <c r="CX39" s="86"/>
      <c r="CY39" s="85"/>
      <c r="CZ39" s="87"/>
      <c r="DA39" s="85"/>
      <c r="DB39" s="85"/>
      <c r="DC39" s="85"/>
      <c r="DD39" s="85"/>
      <c r="DE39" s="85"/>
      <c r="DF39" s="85"/>
      <c r="DG39" s="85"/>
      <c r="DH39" s="85"/>
      <c r="DI39" s="85"/>
      <c r="DJ39" s="86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9">
        <f t="shared" si="24"/>
        <v>0</v>
      </c>
      <c r="DX39" s="85"/>
      <c r="DY39" s="86"/>
      <c r="DZ39" s="85"/>
      <c r="EA39" s="85"/>
      <c r="EB39" s="85"/>
      <c r="EC39" s="86"/>
      <c r="ED39" s="85"/>
      <c r="EE39" s="87"/>
      <c r="EF39" s="85"/>
      <c r="EG39" s="85"/>
      <c r="EH39" s="85"/>
      <c r="EI39" s="85"/>
      <c r="EJ39" s="85"/>
      <c r="EK39" s="86"/>
      <c r="EL39" s="85"/>
      <c r="EM39" s="85"/>
      <c r="EN39" s="85"/>
      <c r="EO39" s="85"/>
      <c r="EP39" s="85"/>
      <c r="EQ39" s="85"/>
      <c r="ER39" s="86"/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9">
        <f t="shared" si="25"/>
        <v>0</v>
      </c>
      <c r="FD39" s="85"/>
      <c r="FE39" s="86"/>
      <c r="FF39" s="85"/>
      <c r="FG39" s="85"/>
      <c r="FH39" s="85"/>
      <c r="FI39" s="86"/>
      <c r="FJ39" s="85"/>
      <c r="FK39" s="87"/>
      <c r="FL39" s="85"/>
      <c r="FM39" s="85"/>
      <c r="FN39" s="85"/>
      <c r="FO39" s="85"/>
      <c r="FP39" s="85"/>
      <c r="FQ39" s="85"/>
      <c r="FR39" s="85"/>
      <c r="FS39" s="85"/>
      <c r="FT39" s="85"/>
      <c r="FU39" s="86"/>
      <c r="FV39" s="88"/>
      <c r="FW39" s="88"/>
      <c r="FX39" s="88"/>
      <c r="FY39" s="88"/>
      <c r="FZ39" s="88"/>
      <c r="GA39" s="88"/>
      <c r="GB39" s="88"/>
      <c r="GC39" s="88"/>
      <c r="GD39" s="88"/>
      <c r="GE39" s="88"/>
      <c r="GF39" s="88"/>
      <c r="GG39" s="88"/>
      <c r="GH39" s="89">
        <f t="shared" si="26"/>
        <v>0</v>
      </c>
      <c r="GI39" s="85"/>
      <c r="GJ39" s="86"/>
      <c r="GK39" s="85"/>
      <c r="GL39" s="85"/>
      <c r="GM39" s="85"/>
      <c r="GN39" s="86"/>
      <c r="GO39" s="85"/>
      <c r="GP39" s="87"/>
      <c r="GQ39" s="85"/>
      <c r="GR39" s="85"/>
      <c r="GS39" s="85"/>
      <c r="GT39" s="86"/>
      <c r="GU39" s="85"/>
      <c r="GV39" s="87"/>
      <c r="GW39" s="85"/>
      <c r="GX39" s="85"/>
      <c r="GY39" s="85"/>
      <c r="GZ39" s="85"/>
      <c r="HA39" s="85"/>
      <c r="HB39" s="86"/>
      <c r="HC39" s="85"/>
      <c r="HD39" s="85"/>
      <c r="HE39" s="88"/>
      <c r="HF39" s="88"/>
      <c r="HG39" s="88"/>
      <c r="HH39" s="88"/>
      <c r="HI39" s="88"/>
      <c r="HJ39" s="88"/>
      <c r="HK39" s="88"/>
      <c r="HL39" s="88"/>
      <c r="HM39" s="88"/>
      <c r="HN39" s="90">
        <f t="shared" si="27"/>
        <v>0</v>
      </c>
      <c r="HO39" s="85"/>
      <c r="HP39" s="86"/>
      <c r="HQ39" s="85"/>
      <c r="HR39" s="85"/>
      <c r="HS39" s="85"/>
      <c r="HT39" s="86"/>
      <c r="HU39" s="85"/>
      <c r="HV39" s="87"/>
      <c r="HW39" s="85"/>
      <c r="HX39" s="85"/>
      <c r="HY39" s="85"/>
      <c r="HZ39" s="86"/>
      <c r="IA39" s="85"/>
      <c r="IB39" s="87"/>
      <c r="IC39" s="85"/>
      <c r="ID39" s="85"/>
      <c r="IE39" s="85"/>
      <c r="IF39" s="85"/>
      <c r="IG39" s="85"/>
      <c r="IH39" s="86"/>
      <c r="II39" s="85"/>
      <c r="IJ39" s="85"/>
      <c r="IK39" s="88"/>
      <c r="IL39" s="88"/>
      <c r="IM39" s="88"/>
      <c r="IN39" s="88"/>
      <c r="IO39" s="88"/>
      <c r="IP39" s="88"/>
      <c r="IQ39" s="364">
        <v>1</v>
      </c>
      <c r="IR39" s="364">
        <v>1</v>
      </c>
      <c r="IS39" s="364">
        <v>1</v>
      </c>
      <c r="IT39" s="90">
        <f t="shared" si="28"/>
        <v>3</v>
      </c>
      <c r="IU39" s="364">
        <v>1</v>
      </c>
      <c r="IV39" s="364">
        <v>1</v>
      </c>
      <c r="IW39" s="364">
        <v>1</v>
      </c>
      <c r="IX39" s="364">
        <v>1</v>
      </c>
      <c r="IY39" s="364">
        <v>1</v>
      </c>
      <c r="IZ39" s="364">
        <v>1</v>
      </c>
      <c r="JA39" s="364">
        <v>1</v>
      </c>
      <c r="JB39" s="364">
        <v>1</v>
      </c>
      <c r="JC39" s="364">
        <v>1</v>
      </c>
      <c r="JD39" s="364">
        <v>1</v>
      </c>
      <c r="JE39" s="85"/>
      <c r="JF39" s="85"/>
      <c r="JG39" s="85"/>
      <c r="JH39" s="85"/>
      <c r="JI39" s="86"/>
      <c r="JJ39" s="85"/>
      <c r="JK39" s="85"/>
      <c r="JL39" s="85"/>
      <c r="JM39" s="85"/>
      <c r="JN39" s="85"/>
      <c r="JO39" s="85"/>
      <c r="JP39" s="86"/>
      <c r="JQ39" s="85"/>
      <c r="JR39" s="85"/>
      <c r="JS39" s="88"/>
      <c r="JT39" s="88"/>
      <c r="JU39" s="88"/>
      <c r="JV39" s="88"/>
      <c r="JW39" s="88"/>
      <c r="JX39" s="88"/>
      <c r="JY39" s="90">
        <f t="shared" si="29"/>
        <v>13</v>
      </c>
      <c r="JZ39" s="85"/>
      <c r="KA39" s="86"/>
      <c r="KB39" s="85"/>
      <c r="KC39" s="85"/>
      <c r="KD39" s="85"/>
      <c r="KE39" s="85"/>
      <c r="KF39" s="86"/>
      <c r="KG39" s="85"/>
      <c r="KH39" s="87"/>
      <c r="KI39" s="85"/>
      <c r="KJ39" s="85"/>
      <c r="KK39" s="85"/>
      <c r="KL39" s="85"/>
      <c r="KM39" s="85"/>
      <c r="KN39" s="86"/>
      <c r="KO39" s="85"/>
      <c r="KP39" s="85"/>
      <c r="KQ39" s="85"/>
      <c r="KR39" s="85"/>
      <c r="KS39" s="85"/>
      <c r="KT39" s="85"/>
      <c r="KU39" s="86"/>
      <c r="KV39" s="85"/>
      <c r="KW39" s="85"/>
      <c r="KX39" s="88"/>
      <c r="KY39" s="88"/>
      <c r="KZ39" s="88"/>
      <c r="LA39" s="88"/>
      <c r="LB39" s="88"/>
      <c r="LC39" s="88"/>
      <c r="LD39" s="88"/>
      <c r="LE39" s="90">
        <f t="shared" si="30"/>
        <v>13</v>
      </c>
      <c r="LF39" s="85"/>
      <c r="LG39" s="86"/>
      <c r="LH39" s="85"/>
      <c r="LI39" s="85"/>
      <c r="LJ39" s="85"/>
      <c r="LK39" s="86"/>
      <c r="LL39" s="85"/>
      <c r="LM39" s="87"/>
      <c r="LN39" s="85"/>
      <c r="LO39" s="85"/>
      <c r="LP39" s="85"/>
      <c r="LQ39" s="86"/>
      <c r="LR39" s="85"/>
      <c r="LS39" s="87"/>
      <c r="LT39" s="85"/>
      <c r="LU39" s="85"/>
      <c r="LV39" s="85"/>
      <c r="LW39" s="85"/>
      <c r="LX39" s="85"/>
      <c r="LY39" s="86"/>
      <c r="LZ39" s="85"/>
      <c r="MA39" s="85"/>
      <c r="MB39" s="88"/>
      <c r="MC39" s="88"/>
      <c r="MD39" s="88"/>
      <c r="ME39" s="88"/>
      <c r="MF39" s="88"/>
      <c r="MG39" s="88"/>
      <c r="MH39" s="88"/>
      <c r="MI39" s="88"/>
      <c r="MJ39" s="90">
        <f t="shared" si="31"/>
        <v>13</v>
      </c>
      <c r="MK39" s="85"/>
      <c r="ML39" s="86"/>
      <c r="MM39" s="85"/>
      <c r="MN39" s="85"/>
      <c r="MO39" s="85"/>
      <c r="MP39" s="85"/>
      <c r="MQ39" s="86"/>
      <c r="MR39" s="85"/>
      <c r="MS39" s="87"/>
      <c r="MT39" s="85"/>
      <c r="MU39" s="85"/>
      <c r="MV39" s="85"/>
      <c r="MW39" s="85"/>
      <c r="MX39" s="85"/>
      <c r="MY39" s="86"/>
      <c r="MZ39" s="85"/>
      <c r="NA39" s="85"/>
      <c r="NB39" s="85"/>
      <c r="NC39" s="85"/>
      <c r="ND39" s="85"/>
      <c r="NE39" s="85"/>
      <c r="NF39" s="86"/>
      <c r="NG39" s="85"/>
      <c r="NH39" s="85"/>
      <c r="NI39" s="88"/>
      <c r="NJ39" s="88"/>
      <c r="NK39" s="88"/>
      <c r="NL39" s="88"/>
      <c r="NM39" s="88"/>
      <c r="NN39" s="88"/>
      <c r="NO39" s="88"/>
      <c r="NP39" s="90">
        <f t="shared" si="32"/>
        <v>13</v>
      </c>
    </row>
    <row r="40" spans="1:380" x14ac:dyDescent="0.2">
      <c r="A40" s="23">
        <f t="shared" si="34"/>
        <v>11</v>
      </c>
      <c r="B40" s="92" t="s">
        <v>54</v>
      </c>
      <c r="C40" s="85"/>
      <c r="D40" s="86"/>
      <c r="E40" s="85"/>
      <c r="F40" s="85"/>
      <c r="G40" s="85"/>
      <c r="H40" s="86"/>
      <c r="I40" s="85"/>
      <c r="J40" s="87"/>
      <c r="K40" s="85"/>
      <c r="L40" s="85"/>
      <c r="M40" s="85"/>
      <c r="N40" s="85"/>
      <c r="O40" s="85"/>
      <c r="P40" s="86"/>
      <c r="Q40" s="85"/>
      <c r="R40" s="85"/>
      <c r="S40" s="85"/>
      <c r="T40" s="85"/>
      <c r="U40" s="85"/>
      <c r="V40" s="85"/>
      <c r="W40" s="86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>
        <f t="shared" si="33"/>
        <v>0</v>
      </c>
      <c r="AI40" s="85"/>
      <c r="AJ40" s="86"/>
      <c r="AK40" s="85"/>
      <c r="AL40" s="85"/>
      <c r="AM40" s="85"/>
      <c r="AN40" s="86"/>
      <c r="AO40" s="85"/>
      <c r="AP40" s="87"/>
      <c r="AQ40" s="85"/>
      <c r="AR40" s="85"/>
      <c r="AS40" s="85"/>
      <c r="AT40" s="85"/>
      <c r="AU40" s="85"/>
      <c r="AV40" s="86"/>
      <c r="AW40" s="85"/>
      <c r="AX40" s="85"/>
      <c r="AY40" s="85"/>
      <c r="AZ40" s="85"/>
      <c r="BA40" s="85"/>
      <c r="BB40" s="85"/>
      <c r="BC40" s="86"/>
      <c r="BD40" s="88"/>
      <c r="BE40" s="88"/>
      <c r="BF40" s="88"/>
      <c r="BG40" s="88"/>
      <c r="BH40" s="88"/>
      <c r="BI40" s="88"/>
      <c r="BJ40" s="88"/>
      <c r="BK40" s="88"/>
      <c r="BL40" s="90">
        <f t="shared" si="22"/>
        <v>0</v>
      </c>
      <c r="BM40" s="85"/>
      <c r="BN40" s="86"/>
      <c r="BO40" s="85"/>
      <c r="BP40" s="85"/>
      <c r="BQ40" s="85"/>
      <c r="BR40" s="86"/>
      <c r="BS40" s="85"/>
      <c r="BT40" s="87"/>
      <c r="BU40" s="85"/>
      <c r="BV40" s="85"/>
      <c r="BW40" s="85"/>
      <c r="BX40" s="85"/>
      <c r="BY40" s="85"/>
      <c r="BZ40" s="86"/>
      <c r="CA40" s="85"/>
      <c r="CB40" s="85"/>
      <c r="CC40" s="85"/>
      <c r="CD40" s="85"/>
      <c r="CE40" s="85"/>
      <c r="CF40" s="85"/>
      <c r="CG40" s="86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9">
        <f t="shared" si="23"/>
        <v>0</v>
      </c>
      <c r="CS40" s="85"/>
      <c r="CT40" s="86"/>
      <c r="CU40" s="85"/>
      <c r="CV40" s="85"/>
      <c r="CW40" s="85"/>
      <c r="CX40" s="86"/>
      <c r="CY40" s="85"/>
      <c r="CZ40" s="87"/>
      <c r="DA40" s="85"/>
      <c r="DB40" s="85"/>
      <c r="DC40" s="85"/>
      <c r="DD40" s="85"/>
      <c r="DE40" s="85"/>
      <c r="DF40" s="85"/>
      <c r="DG40" s="85"/>
      <c r="DH40" s="85"/>
      <c r="DI40" s="85"/>
      <c r="DJ40" s="86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9">
        <f t="shared" si="24"/>
        <v>0</v>
      </c>
      <c r="DX40" s="85"/>
      <c r="DY40" s="86"/>
      <c r="DZ40" s="85"/>
      <c r="EA40" s="85"/>
      <c r="EB40" s="85"/>
      <c r="EC40" s="86"/>
      <c r="ED40" s="85"/>
      <c r="EE40" s="87"/>
      <c r="EF40" s="85"/>
      <c r="EG40" s="85"/>
      <c r="EH40" s="85"/>
      <c r="EI40" s="85"/>
      <c r="EJ40" s="85"/>
      <c r="EK40" s="86"/>
      <c r="EL40" s="85"/>
      <c r="EM40" s="85"/>
      <c r="EN40" s="85"/>
      <c r="EO40" s="85"/>
      <c r="EP40" s="85"/>
      <c r="EQ40" s="85"/>
      <c r="ER40" s="86"/>
      <c r="ES40" s="88"/>
      <c r="ET40" s="88"/>
      <c r="EU40" s="88"/>
      <c r="EV40" s="88"/>
      <c r="EW40" s="88"/>
      <c r="EX40" s="88"/>
      <c r="EY40" s="88"/>
      <c r="EZ40" s="88"/>
      <c r="FA40" s="88"/>
      <c r="FB40" s="88"/>
      <c r="FC40" s="89">
        <f t="shared" si="25"/>
        <v>0</v>
      </c>
      <c r="FD40" s="85"/>
      <c r="FE40" s="86"/>
      <c r="FF40" s="85"/>
      <c r="FG40" s="85"/>
      <c r="FH40" s="85"/>
      <c r="FI40" s="86"/>
      <c r="FJ40" s="85"/>
      <c r="FK40" s="87"/>
      <c r="FL40" s="85"/>
      <c r="FM40" s="85"/>
      <c r="FN40" s="85"/>
      <c r="FO40" s="85"/>
      <c r="FP40" s="85"/>
      <c r="FQ40" s="85"/>
      <c r="FR40" s="85"/>
      <c r="FS40" s="85"/>
      <c r="FT40" s="85"/>
      <c r="FU40" s="86"/>
      <c r="FV40" s="88"/>
      <c r="FW40" s="88"/>
      <c r="FX40" s="88"/>
      <c r="FY40" s="88"/>
      <c r="FZ40" s="88"/>
      <c r="GA40" s="88"/>
      <c r="GB40" s="88"/>
      <c r="GC40" s="88"/>
      <c r="GD40" s="88"/>
      <c r="GE40" s="88"/>
      <c r="GF40" s="88"/>
      <c r="GG40" s="88"/>
      <c r="GH40" s="89">
        <f t="shared" si="26"/>
        <v>0</v>
      </c>
      <c r="GI40" s="85"/>
      <c r="GJ40" s="86"/>
      <c r="GK40" s="85"/>
      <c r="GL40" s="85"/>
      <c r="GM40" s="85"/>
      <c r="GN40" s="86"/>
      <c r="GO40" s="85"/>
      <c r="GP40" s="87"/>
      <c r="GQ40" s="85"/>
      <c r="GR40" s="85"/>
      <c r="GS40" s="85"/>
      <c r="GT40" s="86"/>
      <c r="GU40" s="85"/>
      <c r="GV40" s="87"/>
      <c r="GW40" s="85"/>
      <c r="GX40" s="85"/>
      <c r="GY40" s="85"/>
      <c r="GZ40" s="85"/>
      <c r="HA40" s="85"/>
      <c r="HB40" s="86"/>
      <c r="HC40" s="85"/>
      <c r="HD40" s="85"/>
      <c r="HE40" s="88"/>
      <c r="HF40" s="88"/>
      <c r="HG40" s="88"/>
      <c r="HH40" s="88"/>
      <c r="HI40" s="88"/>
      <c r="HJ40" s="88"/>
      <c r="HK40" s="88"/>
      <c r="HL40" s="88"/>
      <c r="HM40" s="88"/>
      <c r="HN40" s="90">
        <f t="shared" si="27"/>
        <v>0</v>
      </c>
      <c r="HO40" s="85"/>
      <c r="HP40" s="86"/>
      <c r="HQ40" s="85"/>
      <c r="HR40" s="85"/>
      <c r="HS40" s="85"/>
      <c r="HT40" s="86"/>
      <c r="HU40" s="85"/>
      <c r="HV40" s="87"/>
      <c r="HW40" s="85"/>
      <c r="HX40" s="85"/>
      <c r="HY40" s="85"/>
      <c r="HZ40" s="86"/>
      <c r="IA40" s="85"/>
      <c r="IB40" s="87"/>
      <c r="IC40" s="85"/>
      <c r="ID40" s="85"/>
      <c r="IE40" s="85"/>
      <c r="IF40" s="85"/>
      <c r="IG40" s="85"/>
      <c r="IH40" s="86"/>
      <c r="II40" s="85"/>
      <c r="IJ40" s="85"/>
      <c r="IK40" s="88"/>
      <c r="IL40" s="88"/>
      <c r="IM40" s="88"/>
      <c r="IN40" s="88"/>
      <c r="IO40" s="88"/>
      <c r="IP40" s="88"/>
      <c r="IQ40" s="88"/>
      <c r="IR40" s="88"/>
      <c r="IS40" s="88"/>
      <c r="IT40" s="90">
        <f t="shared" si="28"/>
        <v>0</v>
      </c>
      <c r="IU40" s="85"/>
      <c r="IV40" s="86"/>
      <c r="IW40" s="85"/>
      <c r="IX40" s="85"/>
      <c r="IY40" s="85"/>
      <c r="IZ40" s="85"/>
      <c r="JA40" s="86"/>
      <c r="JB40" s="85"/>
      <c r="JC40" s="87"/>
      <c r="JD40" s="85"/>
      <c r="JE40" s="85"/>
      <c r="JF40" s="85"/>
      <c r="JG40" s="85"/>
      <c r="JH40" s="85"/>
      <c r="JI40" s="86"/>
      <c r="JJ40" s="85"/>
      <c r="JK40" s="85"/>
      <c r="JL40" s="85"/>
      <c r="JM40" s="85"/>
      <c r="JN40" s="85"/>
      <c r="JO40" s="85"/>
      <c r="JP40" s="86"/>
      <c r="JQ40" s="85"/>
      <c r="JR40" s="85"/>
      <c r="JS40" s="88"/>
      <c r="JT40" s="88"/>
      <c r="JU40" s="88"/>
      <c r="JV40" s="88"/>
      <c r="JW40" s="88"/>
      <c r="JX40" s="88"/>
      <c r="JY40" s="90">
        <f t="shared" si="29"/>
        <v>0</v>
      </c>
      <c r="JZ40" s="85"/>
      <c r="KA40" s="86"/>
      <c r="KB40" s="85"/>
      <c r="KC40" s="85"/>
      <c r="KD40" s="85"/>
      <c r="KE40" s="85"/>
      <c r="KF40" s="86"/>
      <c r="KG40" s="85"/>
      <c r="KH40" s="364">
        <v>1</v>
      </c>
      <c r="KI40" s="364">
        <v>1</v>
      </c>
      <c r="KJ40" s="364">
        <v>1</v>
      </c>
      <c r="KK40" s="364">
        <v>1</v>
      </c>
      <c r="KL40" s="364">
        <v>1</v>
      </c>
      <c r="KM40" s="364">
        <v>1</v>
      </c>
      <c r="KN40" s="364">
        <v>1</v>
      </c>
      <c r="KO40" s="364">
        <v>1</v>
      </c>
      <c r="KP40" s="364">
        <v>1</v>
      </c>
      <c r="KQ40" s="364">
        <v>1</v>
      </c>
      <c r="KR40" s="364">
        <v>1</v>
      </c>
      <c r="KS40" s="364">
        <v>1</v>
      </c>
      <c r="KT40" s="364">
        <v>1</v>
      </c>
      <c r="KU40" s="86"/>
      <c r="KV40" s="85"/>
      <c r="KW40" s="85"/>
      <c r="KX40" s="88"/>
      <c r="KY40" s="88"/>
      <c r="KZ40" s="88"/>
      <c r="LA40" s="88"/>
      <c r="LB40" s="88"/>
      <c r="LC40" s="88"/>
      <c r="LD40" s="88"/>
      <c r="LE40" s="90">
        <f t="shared" si="30"/>
        <v>13</v>
      </c>
      <c r="LF40" s="85"/>
      <c r="LG40" s="86"/>
      <c r="LH40" s="85"/>
      <c r="LI40" s="85"/>
      <c r="LJ40" s="85"/>
      <c r="LK40" s="86"/>
      <c r="LL40" s="85"/>
      <c r="LM40" s="87"/>
      <c r="LN40" s="85"/>
      <c r="LO40" s="85"/>
      <c r="LP40" s="85"/>
      <c r="LQ40" s="86"/>
      <c r="LR40" s="85"/>
      <c r="LS40" s="87"/>
      <c r="LT40" s="85"/>
      <c r="LU40" s="85"/>
      <c r="LV40" s="85"/>
      <c r="LW40" s="85"/>
      <c r="LX40" s="85"/>
      <c r="LY40" s="86"/>
      <c r="LZ40" s="364">
        <v>1</v>
      </c>
      <c r="MA40" s="364">
        <v>1</v>
      </c>
      <c r="MB40" s="364">
        <v>1</v>
      </c>
      <c r="MC40" s="364">
        <v>1</v>
      </c>
      <c r="MD40" s="364">
        <v>1</v>
      </c>
      <c r="ME40" s="364">
        <v>1</v>
      </c>
      <c r="MF40" s="364">
        <v>1</v>
      </c>
      <c r="MG40" s="364">
        <v>1</v>
      </c>
      <c r="MH40" s="364">
        <v>1</v>
      </c>
      <c r="MI40" s="364">
        <v>1</v>
      </c>
      <c r="MJ40" s="90">
        <f t="shared" si="31"/>
        <v>23</v>
      </c>
      <c r="MK40" s="85"/>
      <c r="ML40" s="86"/>
      <c r="MM40" s="85"/>
      <c r="MN40" s="85"/>
      <c r="MO40" s="85"/>
      <c r="MP40" s="85"/>
      <c r="MQ40" s="86"/>
      <c r="MR40" s="85"/>
      <c r="MS40" s="87"/>
      <c r="MT40" s="85"/>
      <c r="MU40" s="85"/>
      <c r="MV40" s="85"/>
      <c r="MW40" s="85"/>
      <c r="MX40" s="85"/>
      <c r="MY40" s="86"/>
      <c r="MZ40" s="85"/>
      <c r="NA40" s="85"/>
      <c r="NB40" s="85"/>
      <c r="NC40" s="85"/>
      <c r="ND40" s="85"/>
      <c r="NE40" s="85"/>
      <c r="NF40" s="86"/>
      <c r="NG40" s="85"/>
      <c r="NH40" s="85"/>
      <c r="NI40" s="88"/>
      <c r="NJ40" s="88"/>
      <c r="NK40" s="88"/>
      <c r="NL40" s="88"/>
      <c r="NM40" s="88"/>
      <c r="NN40" s="88"/>
      <c r="NO40" s="88"/>
      <c r="NP40" s="90">
        <f t="shared" si="32"/>
        <v>23</v>
      </c>
    </row>
    <row r="41" spans="1:380" x14ac:dyDescent="0.2">
      <c r="A41" s="23">
        <f t="shared" si="34"/>
        <v>12</v>
      </c>
      <c r="B41" s="93" t="s">
        <v>55</v>
      </c>
      <c r="C41" s="85"/>
      <c r="D41" s="86"/>
      <c r="E41" s="85"/>
      <c r="F41" s="85"/>
      <c r="G41" s="85"/>
      <c r="H41" s="86"/>
      <c r="I41" s="85"/>
      <c r="J41" s="87"/>
      <c r="K41" s="85"/>
      <c r="L41" s="85"/>
      <c r="M41" s="85"/>
      <c r="N41" s="85"/>
      <c r="O41" s="85"/>
      <c r="P41" s="86"/>
      <c r="Q41" s="85"/>
      <c r="R41" s="85"/>
      <c r="S41" s="85"/>
      <c r="T41" s="85"/>
      <c r="U41" s="85"/>
      <c r="V41" s="85"/>
      <c r="W41" s="86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>
        <f t="shared" si="33"/>
        <v>0</v>
      </c>
      <c r="AI41" s="85"/>
      <c r="AJ41" s="86"/>
      <c r="AK41" s="85"/>
      <c r="AL41" s="85"/>
      <c r="AM41" s="85"/>
      <c r="AN41" s="86"/>
      <c r="AO41" s="85"/>
      <c r="AP41" s="87"/>
      <c r="AQ41" s="85"/>
      <c r="AR41" s="85"/>
      <c r="AS41" s="85"/>
      <c r="AT41" s="85"/>
      <c r="AU41" s="85"/>
      <c r="AV41" s="86"/>
      <c r="AW41" s="85"/>
      <c r="AX41" s="85"/>
      <c r="AY41" s="85"/>
      <c r="AZ41" s="85"/>
      <c r="BA41" s="85"/>
      <c r="BB41" s="85"/>
      <c r="BC41" s="86"/>
      <c r="BD41" s="88"/>
      <c r="BE41" s="88"/>
      <c r="BF41" s="88"/>
      <c r="BG41" s="88"/>
      <c r="BH41" s="88"/>
      <c r="BI41" s="88"/>
      <c r="BJ41" s="88"/>
      <c r="BK41" s="88"/>
      <c r="BL41" s="90">
        <f t="shared" si="22"/>
        <v>0</v>
      </c>
      <c r="BM41" s="85"/>
      <c r="BN41" s="86"/>
      <c r="BO41" s="85"/>
      <c r="BP41" s="85"/>
      <c r="BQ41" s="85"/>
      <c r="BR41" s="86"/>
      <c r="BS41" s="85"/>
      <c r="BT41" s="87"/>
      <c r="BU41" s="85"/>
      <c r="BV41" s="85"/>
      <c r="BW41" s="85"/>
      <c r="BX41" s="85"/>
      <c r="BY41" s="85"/>
      <c r="BZ41" s="86"/>
      <c r="CA41" s="85"/>
      <c r="CB41" s="85"/>
      <c r="CC41" s="85"/>
      <c r="CD41" s="85"/>
      <c r="CE41" s="85"/>
      <c r="CF41" s="85"/>
      <c r="CG41" s="86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9">
        <f t="shared" si="23"/>
        <v>0</v>
      </c>
      <c r="CS41" s="85"/>
      <c r="CT41" s="86"/>
      <c r="CU41" s="85"/>
      <c r="CV41" s="85"/>
      <c r="CW41" s="85"/>
      <c r="CX41" s="86"/>
      <c r="CY41" s="85"/>
      <c r="CZ41" s="87"/>
      <c r="DA41" s="85"/>
      <c r="DB41" s="85"/>
      <c r="DC41" s="85"/>
      <c r="DD41" s="85"/>
      <c r="DE41" s="85"/>
      <c r="DF41" s="85"/>
      <c r="DG41" s="85"/>
      <c r="DH41" s="85"/>
      <c r="DI41" s="85"/>
      <c r="DJ41" s="86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9">
        <f t="shared" si="24"/>
        <v>0</v>
      </c>
      <c r="DX41" s="85"/>
      <c r="DY41" s="86"/>
      <c r="DZ41" s="85"/>
      <c r="EA41" s="85"/>
      <c r="EB41" s="85"/>
      <c r="EC41" s="86"/>
      <c r="ED41" s="85"/>
      <c r="EE41" s="87"/>
      <c r="EF41" s="85"/>
      <c r="EG41" s="85"/>
      <c r="EH41" s="85"/>
      <c r="EI41" s="85"/>
      <c r="EJ41" s="85"/>
      <c r="EK41" s="86"/>
      <c r="EL41" s="85"/>
      <c r="EM41" s="85"/>
      <c r="EN41" s="85"/>
      <c r="EO41" s="85"/>
      <c r="EP41" s="85"/>
      <c r="EQ41" s="85"/>
      <c r="ER41" s="86"/>
      <c r="ES41" s="88"/>
      <c r="ET41" s="88"/>
      <c r="EU41" s="88"/>
      <c r="EV41" s="88"/>
      <c r="EW41" s="88"/>
      <c r="EX41" s="88"/>
      <c r="EY41" s="88"/>
      <c r="EZ41" s="88"/>
      <c r="FA41" s="88"/>
      <c r="FB41" s="88"/>
      <c r="FC41" s="89">
        <f t="shared" si="25"/>
        <v>0</v>
      </c>
      <c r="FD41" s="85"/>
      <c r="FE41" s="86"/>
      <c r="FF41" s="85"/>
      <c r="FG41" s="85"/>
      <c r="FH41" s="85"/>
      <c r="FI41" s="86"/>
      <c r="FJ41" s="85"/>
      <c r="FK41" s="87"/>
      <c r="FL41" s="85"/>
      <c r="FM41" s="85"/>
      <c r="FN41" s="85"/>
      <c r="FO41" s="85"/>
      <c r="FP41" s="85"/>
      <c r="FQ41" s="85"/>
      <c r="FR41" s="85"/>
      <c r="FS41" s="85"/>
      <c r="FT41" s="85"/>
      <c r="FU41" s="86"/>
      <c r="FV41" s="88"/>
      <c r="FW41" s="88"/>
      <c r="FX41" s="88"/>
      <c r="FY41" s="88"/>
      <c r="FZ41" s="88"/>
      <c r="GA41" s="88"/>
      <c r="GB41" s="88"/>
      <c r="GC41" s="88"/>
      <c r="GD41" s="88"/>
      <c r="GE41" s="88"/>
      <c r="GF41" s="88"/>
      <c r="GG41" s="88"/>
      <c r="GH41" s="89">
        <f t="shared" si="26"/>
        <v>0</v>
      </c>
      <c r="GI41" s="85"/>
      <c r="GJ41" s="86"/>
      <c r="GK41" s="85"/>
      <c r="GL41" s="85"/>
      <c r="GM41" s="85"/>
      <c r="GN41" s="86"/>
      <c r="GO41" s="85"/>
      <c r="GP41" s="87"/>
      <c r="GQ41" s="85"/>
      <c r="GR41" s="85"/>
      <c r="GS41" s="85"/>
      <c r="GT41" s="86"/>
      <c r="GU41" s="85"/>
      <c r="GV41" s="87"/>
      <c r="GW41" s="85"/>
      <c r="GX41" s="85"/>
      <c r="GY41" s="85"/>
      <c r="GZ41" s="85"/>
      <c r="HA41" s="85"/>
      <c r="HB41" s="86"/>
      <c r="HC41" s="85"/>
      <c r="HD41" s="85"/>
      <c r="HE41" s="88"/>
      <c r="HF41" s="88"/>
      <c r="HG41" s="88"/>
      <c r="HH41" s="88"/>
      <c r="HI41" s="88"/>
      <c r="HJ41" s="88"/>
      <c r="HK41" s="88"/>
      <c r="HL41" s="88"/>
      <c r="HM41" s="88"/>
      <c r="HN41" s="90">
        <f t="shared" si="27"/>
        <v>0</v>
      </c>
      <c r="HO41" s="85"/>
      <c r="HP41" s="86"/>
      <c r="HQ41" s="85"/>
      <c r="HR41" s="85"/>
      <c r="HS41" s="85"/>
      <c r="HT41" s="86"/>
      <c r="HU41" s="85"/>
      <c r="HV41" s="87"/>
      <c r="HW41" s="85"/>
      <c r="HX41" s="85"/>
      <c r="HY41" s="85"/>
      <c r="HZ41" s="86"/>
      <c r="IA41" s="85"/>
      <c r="IB41" s="87"/>
      <c r="IC41" s="85"/>
      <c r="ID41" s="85"/>
      <c r="IE41" s="85"/>
      <c r="IF41" s="85"/>
      <c r="IG41" s="85"/>
      <c r="IH41" s="86"/>
      <c r="II41" s="85"/>
      <c r="IJ41" s="85"/>
      <c r="IK41" s="88"/>
      <c r="IL41" s="88"/>
      <c r="IM41" s="88"/>
      <c r="IN41" s="88"/>
      <c r="IO41" s="88"/>
      <c r="IP41" s="88"/>
      <c r="IQ41" s="88"/>
      <c r="IR41" s="88"/>
      <c r="IS41" s="88"/>
      <c r="IT41" s="90">
        <f t="shared" si="28"/>
        <v>0</v>
      </c>
      <c r="IU41" s="85"/>
      <c r="IV41" s="86"/>
      <c r="IW41" s="85"/>
      <c r="IX41" s="85"/>
      <c r="IY41" s="85"/>
      <c r="IZ41" s="85"/>
      <c r="JA41" s="86"/>
      <c r="JB41" s="85"/>
      <c r="JC41" s="87"/>
      <c r="JD41" s="85"/>
      <c r="JE41" s="85"/>
      <c r="JF41" s="85"/>
      <c r="JG41" s="85"/>
      <c r="JH41" s="85"/>
      <c r="JI41" s="86"/>
      <c r="JJ41" s="85"/>
      <c r="JK41" s="85"/>
      <c r="JL41" s="85"/>
      <c r="JM41" s="85"/>
      <c r="JN41" s="85"/>
      <c r="JO41" s="85"/>
      <c r="JP41" s="86"/>
      <c r="JQ41" s="85"/>
      <c r="JR41" s="85"/>
      <c r="JS41" s="88"/>
      <c r="JT41" s="88"/>
      <c r="JU41" s="88"/>
      <c r="JV41" s="88"/>
      <c r="JW41" s="88"/>
      <c r="JX41" s="88"/>
      <c r="JY41" s="90">
        <f t="shared" si="29"/>
        <v>0</v>
      </c>
      <c r="JZ41" s="85"/>
      <c r="KA41" s="86"/>
      <c r="KB41" s="85"/>
      <c r="KC41" s="85"/>
      <c r="KD41" s="85"/>
      <c r="KE41" s="85"/>
      <c r="KF41" s="86"/>
      <c r="KG41" s="85"/>
      <c r="KH41" s="87"/>
      <c r="KI41" s="85"/>
      <c r="KJ41" s="85"/>
      <c r="KK41" s="85"/>
      <c r="KL41" s="85"/>
      <c r="KM41" s="85"/>
      <c r="KN41" s="86"/>
      <c r="KO41" s="85"/>
      <c r="KP41" s="85"/>
      <c r="KQ41" s="85"/>
      <c r="KR41" s="85"/>
      <c r="KS41" s="85"/>
      <c r="KT41" s="85"/>
      <c r="KU41" s="86"/>
      <c r="KV41" s="85"/>
      <c r="KW41" s="85"/>
      <c r="KX41" s="88"/>
      <c r="KY41" s="88"/>
      <c r="KZ41" s="88"/>
      <c r="LA41" s="88"/>
      <c r="LB41" s="88"/>
      <c r="LC41" s="88"/>
      <c r="LD41" s="88"/>
      <c r="LE41" s="90">
        <f t="shared" si="30"/>
        <v>0</v>
      </c>
      <c r="LF41" s="85"/>
      <c r="LG41" s="86"/>
      <c r="LH41" s="85"/>
      <c r="LI41" s="85"/>
      <c r="LJ41" s="85"/>
      <c r="LK41" s="86"/>
      <c r="LL41" s="85"/>
      <c r="LM41" s="87"/>
      <c r="LN41" s="85"/>
      <c r="LO41" s="85"/>
      <c r="LP41" s="85"/>
      <c r="LQ41" s="86"/>
      <c r="LR41" s="85"/>
      <c r="LS41" s="87"/>
      <c r="LT41" s="85"/>
      <c r="LU41" s="85"/>
      <c r="LV41" s="85"/>
      <c r="LW41" s="85"/>
      <c r="LX41" s="85"/>
      <c r="LY41" s="86"/>
      <c r="LZ41" s="85"/>
      <c r="MA41" s="85"/>
      <c r="MB41" s="88"/>
      <c r="MC41" s="88"/>
      <c r="MD41" s="88"/>
      <c r="ME41" s="88"/>
      <c r="MF41" s="88"/>
      <c r="MG41" s="88"/>
      <c r="MH41" s="88"/>
      <c r="MI41" s="88"/>
      <c r="MJ41" s="90">
        <f t="shared" si="31"/>
        <v>0</v>
      </c>
      <c r="MK41" s="85"/>
      <c r="ML41" s="86"/>
      <c r="MM41" s="85"/>
      <c r="MN41" s="85"/>
      <c r="MO41" s="85"/>
      <c r="MP41" s="85"/>
      <c r="MQ41" s="86"/>
      <c r="MR41" s="85"/>
      <c r="MS41" s="87"/>
      <c r="MT41" s="85"/>
      <c r="MU41" s="85"/>
      <c r="MV41" s="85"/>
      <c r="MW41" s="85"/>
      <c r="MX41" s="85"/>
      <c r="MY41" s="86"/>
      <c r="MZ41" s="85"/>
      <c r="NA41" s="85"/>
      <c r="NB41" s="85"/>
      <c r="NC41" s="85"/>
      <c r="ND41" s="85"/>
      <c r="NE41" s="85"/>
      <c r="NF41" s="86"/>
      <c r="NG41" s="85"/>
      <c r="NH41" s="85"/>
      <c r="NI41" s="88"/>
      <c r="NJ41" s="88"/>
      <c r="NK41" s="88"/>
      <c r="NL41" s="88"/>
      <c r="NM41" s="88"/>
      <c r="NN41" s="88"/>
      <c r="NO41" s="88"/>
      <c r="NP41" s="90">
        <f t="shared" si="32"/>
        <v>0</v>
      </c>
    </row>
    <row r="42" spans="1:380" x14ac:dyDescent="0.2">
      <c r="A42" s="23">
        <f t="shared" si="34"/>
        <v>13</v>
      </c>
      <c r="B42" s="93" t="s">
        <v>56</v>
      </c>
      <c r="C42" s="85"/>
      <c r="D42" s="86"/>
      <c r="E42" s="85"/>
      <c r="F42" s="85"/>
      <c r="G42" s="85"/>
      <c r="H42" s="86"/>
      <c r="I42" s="85"/>
      <c r="J42" s="87"/>
      <c r="K42" s="85"/>
      <c r="L42" s="85"/>
      <c r="M42" s="85"/>
      <c r="N42" s="85"/>
      <c r="O42" s="85"/>
      <c r="P42" s="86"/>
      <c r="Q42" s="85"/>
      <c r="R42" s="85"/>
      <c r="S42" s="85"/>
      <c r="T42" s="85"/>
      <c r="U42" s="85"/>
      <c r="V42" s="85"/>
      <c r="W42" s="86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>
        <f t="shared" si="33"/>
        <v>0</v>
      </c>
      <c r="AI42" s="85"/>
      <c r="AJ42" s="86"/>
      <c r="AK42" s="85"/>
      <c r="AL42" s="85"/>
      <c r="AM42" s="85"/>
      <c r="AN42" s="86"/>
      <c r="AO42" s="85"/>
      <c r="AP42" s="87"/>
      <c r="AQ42" s="85"/>
      <c r="AR42" s="85"/>
      <c r="AS42" s="85"/>
      <c r="AT42" s="85"/>
      <c r="AU42" s="85"/>
      <c r="AV42" s="86"/>
      <c r="AW42" s="85"/>
      <c r="AX42" s="85"/>
      <c r="AY42" s="85"/>
      <c r="AZ42" s="85"/>
      <c r="BA42" s="85"/>
      <c r="BB42" s="85"/>
      <c r="BC42" s="86"/>
      <c r="BD42" s="88"/>
      <c r="BE42" s="88"/>
      <c r="BF42" s="88"/>
      <c r="BG42" s="88"/>
      <c r="BH42" s="88"/>
      <c r="BI42" s="88"/>
      <c r="BJ42" s="88"/>
      <c r="BK42" s="88"/>
      <c r="BL42" s="90">
        <f t="shared" si="22"/>
        <v>0</v>
      </c>
      <c r="BM42" s="85"/>
      <c r="BN42" s="86"/>
      <c r="BO42" s="85"/>
      <c r="BP42" s="85"/>
      <c r="BQ42" s="85"/>
      <c r="BR42" s="86"/>
      <c r="BS42" s="85"/>
      <c r="BT42" s="87"/>
      <c r="BU42" s="85"/>
      <c r="BV42" s="85"/>
      <c r="BW42" s="85"/>
      <c r="BX42" s="85"/>
      <c r="BY42" s="85"/>
      <c r="BZ42" s="86"/>
      <c r="CA42" s="85"/>
      <c r="CB42" s="85"/>
      <c r="CC42" s="85"/>
      <c r="CD42" s="85"/>
      <c r="CE42" s="85"/>
      <c r="CF42" s="85"/>
      <c r="CG42" s="86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9">
        <f t="shared" si="23"/>
        <v>0</v>
      </c>
      <c r="CS42" s="85"/>
      <c r="CT42" s="86"/>
      <c r="CU42" s="85"/>
      <c r="CV42" s="85"/>
      <c r="CW42" s="85"/>
      <c r="CX42" s="86"/>
      <c r="CY42" s="85"/>
      <c r="CZ42" s="87"/>
      <c r="DA42" s="85"/>
      <c r="DB42" s="85"/>
      <c r="DC42" s="85"/>
      <c r="DD42" s="85"/>
      <c r="DE42" s="85"/>
      <c r="DF42" s="85"/>
      <c r="DG42" s="85"/>
      <c r="DH42" s="85"/>
      <c r="DI42" s="85"/>
      <c r="DJ42" s="86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9">
        <f t="shared" si="24"/>
        <v>0</v>
      </c>
      <c r="DX42" s="85"/>
      <c r="DY42" s="86"/>
      <c r="DZ42" s="85"/>
      <c r="EA42" s="85"/>
      <c r="EB42" s="85"/>
      <c r="EC42" s="86"/>
      <c r="ED42" s="85"/>
      <c r="EE42" s="87"/>
      <c r="EF42" s="85"/>
      <c r="EG42" s="85"/>
      <c r="EH42" s="85"/>
      <c r="EI42" s="85"/>
      <c r="EJ42" s="85"/>
      <c r="EK42" s="86"/>
      <c r="EL42" s="85"/>
      <c r="EM42" s="85"/>
      <c r="EN42" s="85"/>
      <c r="EO42" s="85"/>
      <c r="EP42" s="85"/>
      <c r="EQ42" s="85"/>
      <c r="ER42" s="86"/>
      <c r="ES42" s="88"/>
      <c r="ET42" s="88"/>
      <c r="EU42" s="88"/>
      <c r="EV42" s="88"/>
      <c r="EW42" s="88"/>
      <c r="EX42" s="88"/>
      <c r="EY42" s="88"/>
      <c r="EZ42" s="88"/>
      <c r="FA42" s="88"/>
      <c r="FB42" s="88"/>
      <c r="FC42" s="89">
        <f t="shared" si="25"/>
        <v>0</v>
      </c>
      <c r="FD42" s="85"/>
      <c r="FE42" s="86"/>
      <c r="FF42" s="85"/>
      <c r="FG42" s="85"/>
      <c r="FH42" s="85"/>
      <c r="FI42" s="86"/>
      <c r="FJ42" s="85"/>
      <c r="FK42" s="87"/>
      <c r="FL42" s="85"/>
      <c r="FM42" s="85"/>
      <c r="FN42" s="85"/>
      <c r="FO42" s="85"/>
      <c r="FP42" s="85"/>
      <c r="FQ42" s="85"/>
      <c r="FR42" s="85"/>
      <c r="FS42" s="85"/>
      <c r="FT42" s="85"/>
      <c r="FU42" s="86"/>
      <c r="FV42" s="88"/>
      <c r="FW42" s="88"/>
      <c r="FX42" s="88"/>
      <c r="FY42" s="88"/>
      <c r="FZ42" s="88"/>
      <c r="GA42" s="88"/>
      <c r="GB42" s="88"/>
      <c r="GC42" s="88"/>
      <c r="GD42" s="88"/>
      <c r="GE42" s="88"/>
      <c r="GF42" s="88"/>
      <c r="GG42" s="88"/>
      <c r="GH42" s="89">
        <f t="shared" si="26"/>
        <v>0</v>
      </c>
      <c r="GI42" s="85"/>
      <c r="GJ42" s="86"/>
      <c r="GK42" s="85"/>
      <c r="GL42" s="85"/>
      <c r="GM42" s="85"/>
      <c r="GN42" s="86"/>
      <c r="GO42" s="85"/>
      <c r="GP42" s="87"/>
      <c r="GQ42" s="85"/>
      <c r="GR42" s="85"/>
      <c r="GS42" s="85"/>
      <c r="GT42" s="86"/>
      <c r="GU42" s="85"/>
      <c r="GV42" s="87"/>
      <c r="GW42" s="85"/>
      <c r="GX42" s="85"/>
      <c r="GY42" s="85"/>
      <c r="GZ42" s="85"/>
      <c r="HA42" s="85"/>
      <c r="HB42" s="86"/>
      <c r="HC42" s="85"/>
      <c r="HD42" s="85"/>
      <c r="HE42" s="88"/>
      <c r="HF42" s="88"/>
      <c r="HG42" s="88"/>
      <c r="HH42" s="88"/>
      <c r="HI42" s="88"/>
      <c r="HJ42" s="88"/>
      <c r="HK42" s="88"/>
      <c r="HL42" s="88"/>
      <c r="HM42" s="88"/>
      <c r="HN42" s="90">
        <f t="shared" si="27"/>
        <v>0</v>
      </c>
      <c r="HO42" s="85"/>
      <c r="HP42" s="86"/>
      <c r="HQ42" s="85"/>
      <c r="HR42" s="85"/>
      <c r="HS42" s="85"/>
      <c r="HT42" s="86"/>
      <c r="HU42" s="85"/>
      <c r="HV42" s="87"/>
      <c r="HW42" s="85"/>
      <c r="HX42" s="85"/>
      <c r="HY42" s="85"/>
      <c r="HZ42" s="86"/>
      <c r="IA42" s="85"/>
      <c r="IB42" s="87"/>
      <c r="IC42" s="85"/>
      <c r="ID42" s="85"/>
      <c r="IE42" s="85"/>
      <c r="IF42" s="85"/>
      <c r="IG42" s="85"/>
      <c r="IH42" s="86"/>
      <c r="II42" s="85"/>
      <c r="IJ42" s="85"/>
      <c r="IK42" s="88"/>
      <c r="IL42" s="88"/>
      <c r="IM42" s="88"/>
      <c r="IN42" s="88"/>
      <c r="IO42" s="88"/>
      <c r="IP42" s="88"/>
      <c r="IQ42" s="88"/>
      <c r="IR42" s="88"/>
      <c r="IS42" s="88"/>
      <c r="IT42" s="90">
        <f t="shared" si="28"/>
        <v>0</v>
      </c>
      <c r="IU42" s="85"/>
      <c r="IV42" s="86"/>
      <c r="IW42" s="85"/>
      <c r="IX42" s="85"/>
      <c r="IY42" s="85"/>
      <c r="IZ42" s="85"/>
      <c r="JA42" s="86"/>
      <c r="JB42" s="85"/>
      <c r="JC42" s="87"/>
      <c r="JD42" s="85"/>
      <c r="JE42" s="85"/>
      <c r="JF42" s="85"/>
      <c r="JG42" s="85"/>
      <c r="JH42" s="85"/>
      <c r="JI42" s="86"/>
      <c r="JJ42" s="85"/>
      <c r="JK42" s="85"/>
      <c r="JL42" s="85"/>
      <c r="JM42" s="85"/>
      <c r="JN42" s="85"/>
      <c r="JO42" s="85"/>
      <c r="JP42" s="86"/>
      <c r="JQ42" s="85"/>
      <c r="JR42" s="85"/>
      <c r="JS42" s="88"/>
      <c r="JT42" s="88"/>
      <c r="JU42" s="88"/>
      <c r="JV42" s="88"/>
      <c r="JW42" s="88"/>
      <c r="JX42" s="88"/>
      <c r="JY42" s="90">
        <f t="shared" si="29"/>
        <v>0</v>
      </c>
      <c r="JZ42" s="85"/>
      <c r="KA42" s="86"/>
      <c r="KB42" s="85"/>
      <c r="KC42" s="85"/>
      <c r="KD42" s="85"/>
      <c r="KE42" s="85"/>
      <c r="KF42" s="86"/>
      <c r="KG42" s="85"/>
      <c r="KH42" s="87"/>
      <c r="KI42" s="85"/>
      <c r="KJ42" s="85"/>
      <c r="KK42" s="85"/>
      <c r="KL42" s="85"/>
      <c r="KM42" s="85"/>
      <c r="KN42" s="86"/>
      <c r="KO42" s="85"/>
      <c r="KP42" s="85"/>
      <c r="KQ42" s="85"/>
      <c r="KR42" s="85"/>
      <c r="KS42" s="85"/>
      <c r="KT42" s="85"/>
      <c r="KU42" s="86"/>
      <c r="KV42" s="85"/>
      <c r="KW42" s="85"/>
      <c r="KX42" s="88"/>
      <c r="KY42" s="88"/>
      <c r="KZ42" s="88"/>
      <c r="LA42" s="88"/>
      <c r="LB42" s="88"/>
      <c r="LC42" s="88"/>
      <c r="LD42" s="88"/>
      <c r="LE42" s="90">
        <f t="shared" si="30"/>
        <v>0</v>
      </c>
      <c r="LF42" s="85"/>
      <c r="LG42" s="86"/>
      <c r="LH42" s="85"/>
      <c r="LI42" s="85"/>
      <c r="LJ42" s="85"/>
      <c r="LK42" s="86"/>
      <c r="LL42" s="85"/>
      <c r="LM42" s="87"/>
      <c r="LN42" s="85"/>
      <c r="LO42" s="85"/>
      <c r="LP42" s="85"/>
      <c r="LQ42" s="86"/>
      <c r="LR42" s="85"/>
      <c r="LS42" s="87"/>
      <c r="LT42" s="85"/>
      <c r="LU42" s="85"/>
      <c r="LV42" s="85"/>
      <c r="LW42" s="85"/>
      <c r="LX42" s="85"/>
      <c r="LY42" s="86"/>
      <c r="LZ42" s="85"/>
      <c r="MA42" s="85"/>
      <c r="MB42" s="88"/>
      <c r="MC42" s="88"/>
      <c r="MD42" s="88"/>
      <c r="ME42" s="88"/>
      <c r="MF42" s="88"/>
      <c r="MG42" s="88"/>
      <c r="MH42" s="88"/>
      <c r="MI42" s="88"/>
      <c r="MJ42" s="90">
        <f t="shared" si="31"/>
        <v>0</v>
      </c>
      <c r="MK42" s="85"/>
      <c r="ML42" s="86"/>
      <c r="MM42" s="85"/>
      <c r="MN42" s="85"/>
      <c r="MO42" s="85"/>
      <c r="MP42" s="85"/>
      <c r="MQ42" s="86"/>
      <c r="MR42" s="85"/>
      <c r="MS42" s="87"/>
      <c r="MT42" s="85"/>
      <c r="MU42" s="85"/>
      <c r="MV42" s="85"/>
      <c r="MW42" s="85"/>
      <c r="MX42" s="85"/>
      <c r="MY42" s="86"/>
      <c r="MZ42" s="85"/>
      <c r="NA42" s="85"/>
      <c r="NB42" s="85"/>
      <c r="NC42" s="85"/>
      <c r="ND42" s="85"/>
      <c r="NE42" s="85"/>
      <c r="NF42" s="86"/>
      <c r="NG42" s="85"/>
      <c r="NH42" s="85"/>
      <c r="NI42" s="88"/>
      <c r="NJ42" s="88"/>
      <c r="NK42" s="88"/>
      <c r="NL42" s="88"/>
      <c r="NM42" s="88"/>
      <c r="NN42" s="88"/>
      <c r="NO42" s="88"/>
      <c r="NP42" s="90">
        <f t="shared" si="32"/>
        <v>0</v>
      </c>
    </row>
    <row r="43" spans="1:380" ht="13.5" thickBot="1" x14ac:dyDescent="0.25">
      <c r="A43" s="23">
        <f t="shared" si="34"/>
        <v>14</v>
      </c>
      <c r="B43" s="56" t="s">
        <v>57</v>
      </c>
      <c r="C43" s="57"/>
      <c r="D43" s="58"/>
      <c r="E43" s="57"/>
      <c r="F43" s="57"/>
      <c r="G43" s="57"/>
      <c r="H43" s="58"/>
      <c r="I43" s="57"/>
      <c r="J43" s="59"/>
      <c r="K43" s="57"/>
      <c r="L43" s="57"/>
      <c r="M43" s="57"/>
      <c r="N43" s="57"/>
      <c r="O43" s="57"/>
      <c r="P43" s="58"/>
      <c r="Q43" s="57"/>
      <c r="R43" s="57"/>
      <c r="S43" s="57"/>
      <c r="T43" s="57"/>
      <c r="U43" s="57"/>
      <c r="V43" s="57"/>
      <c r="W43" s="58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4">
        <f t="shared" si="33"/>
        <v>0</v>
      </c>
      <c r="AI43" s="57"/>
      <c r="AJ43" s="58"/>
      <c r="AK43" s="57"/>
      <c r="AL43" s="57"/>
      <c r="AM43" s="57"/>
      <c r="AN43" s="58"/>
      <c r="AO43" s="57"/>
      <c r="AP43" s="59"/>
      <c r="AQ43" s="57"/>
      <c r="AR43" s="57"/>
      <c r="AS43" s="57"/>
      <c r="AT43" s="57"/>
      <c r="AU43" s="57"/>
      <c r="AV43" s="58"/>
      <c r="AW43" s="57"/>
      <c r="AX43" s="57"/>
      <c r="AY43" s="57"/>
      <c r="AZ43" s="57"/>
      <c r="BA43" s="57"/>
      <c r="BB43" s="57"/>
      <c r="BC43" s="58"/>
      <c r="BD43" s="50"/>
      <c r="BE43" s="50"/>
      <c r="BF43" s="50"/>
      <c r="BG43" s="50"/>
      <c r="BH43" s="50"/>
      <c r="BI43" s="50"/>
      <c r="BJ43" s="50"/>
      <c r="BK43" s="50"/>
      <c r="BL43" s="53">
        <f t="shared" si="22"/>
        <v>0</v>
      </c>
      <c r="BM43" s="57"/>
      <c r="BN43" s="58"/>
      <c r="BO43" s="57"/>
      <c r="BP43" s="57"/>
      <c r="BQ43" s="57"/>
      <c r="BR43" s="58"/>
      <c r="BS43" s="57"/>
      <c r="BT43" s="59"/>
      <c r="BU43" s="57"/>
      <c r="BV43" s="57"/>
      <c r="BW43" s="57"/>
      <c r="BX43" s="57"/>
      <c r="BY43" s="57"/>
      <c r="BZ43" s="58"/>
      <c r="CA43" s="57"/>
      <c r="CB43" s="57"/>
      <c r="CC43" s="57"/>
      <c r="CD43" s="57"/>
      <c r="CE43" s="57"/>
      <c r="CF43" s="57"/>
      <c r="CG43" s="58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4">
        <f t="shared" si="23"/>
        <v>0</v>
      </c>
      <c r="CS43" s="57"/>
      <c r="CT43" s="57"/>
      <c r="CU43" s="58"/>
      <c r="CV43" s="57"/>
      <c r="CW43" s="59"/>
      <c r="CX43" s="57"/>
      <c r="CY43" s="57"/>
      <c r="CZ43" s="57"/>
      <c r="DA43" s="57"/>
      <c r="DB43" s="57"/>
      <c r="DC43" s="58"/>
      <c r="DD43" s="57"/>
      <c r="DE43" s="57"/>
      <c r="DF43" s="57"/>
      <c r="DG43" s="57"/>
      <c r="DH43" s="57"/>
      <c r="DI43" s="57"/>
      <c r="DJ43" s="58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4">
        <f t="shared" si="24"/>
        <v>0</v>
      </c>
      <c r="DX43" s="57"/>
      <c r="DY43" s="58"/>
      <c r="DZ43" s="57"/>
      <c r="EA43" s="57"/>
      <c r="EB43" s="57"/>
      <c r="EC43" s="58"/>
      <c r="ED43" s="57"/>
      <c r="EE43" s="59"/>
      <c r="EF43" s="57"/>
      <c r="EG43" s="57"/>
      <c r="EH43" s="57"/>
      <c r="EI43" s="57"/>
      <c r="EJ43" s="57"/>
      <c r="EK43" s="58"/>
      <c r="EL43" s="57"/>
      <c r="EM43" s="57"/>
      <c r="EN43" s="57"/>
      <c r="EO43" s="57"/>
      <c r="EP43" s="57"/>
      <c r="EQ43" s="57"/>
      <c r="ER43" s="58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4">
        <f t="shared" si="25"/>
        <v>0</v>
      </c>
      <c r="FD43" s="57"/>
      <c r="FE43" s="57"/>
      <c r="FF43" s="58"/>
      <c r="FG43" s="57"/>
      <c r="FH43" s="59"/>
      <c r="FI43" s="57"/>
      <c r="FJ43" s="57"/>
      <c r="FK43" s="57"/>
      <c r="FL43" s="57"/>
      <c r="FM43" s="57"/>
      <c r="FN43" s="58"/>
      <c r="FO43" s="57"/>
      <c r="FP43" s="57"/>
      <c r="FQ43" s="57"/>
      <c r="FR43" s="57"/>
      <c r="FS43" s="57"/>
      <c r="FT43" s="57"/>
      <c r="FU43" s="58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4">
        <f t="shared" si="26"/>
        <v>0</v>
      </c>
      <c r="GI43" s="57"/>
      <c r="GJ43" s="57"/>
      <c r="GK43" s="58"/>
      <c r="GL43" s="57"/>
      <c r="GM43" s="59"/>
      <c r="GN43" s="57"/>
      <c r="GO43" s="57"/>
      <c r="GP43" s="57"/>
      <c r="GQ43" s="57"/>
      <c r="GR43" s="57"/>
      <c r="GS43" s="57"/>
      <c r="GT43" s="58"/>
      <c r="GU43" s="57"/>
      <c r="GV43" s="59"/>
      <c r="GW43" s="57"/>
      <c r="GX43" s="57"/>
      <c r="GY43" s="57"/>
      <c r="GZ43" s="57"/>
      <c r="HA43" s="57"/>
      <c r="HB43" s="58"/>
      <c r="HC43" s="57"/>
      <c r="HD43" s="57"/>
      <c r="HE43" s="50"/>
      <c r="HF43" s="50"/>
      <c r="HG43" s="50"/>
      <c r="HH43" s="50"/>
      <c r="HI43" s="50"/>
      <c r="HJ43" s="50"/>
      <c r="HK43" s="50"/>
      <c r="HL43" s="50"/>
      <c r="HM43" s="50"/>
      <c r="HN43" s="53">
        <f t="shared" si="27"/>
        <v>0</v>
      </c>
      <c r="HO43" s="57"/>
      <c r="HP43" s="57"/>
      <c r="HQ43" s="58"/>
      <c r="HR43" s="57"/>
      <c r="HS43" s="59"/>
      <c r="HT43" s="57"/>
      <c r="HU43" s="57"/>
      <c r="HV43" s="57"/>
      <c r="HW43" s="57"/>
      <c r="HX43" s="57"/>
      <c r="HY43" s="57"/>
      <c r="HZ43" s="58"/>
      <c r="IA43" s="57"/>
      <c r="IB43" s="59"/>
      <c r="IC43" s="57"/>
      <c r="ID43" s="57"/>
      <c r="IE43" s="57"/>
      <c r="IF43" s="57"/>
      <c r="IG43" s="57"/>
      <c r="IH43" s="58"/>
      <c r="II43" s="57"/>
      <c r="IJ43" s="57"/>
      <c r="IK43" s="50"/>
      <c r="IL43" s="50"/>
      <c r="IM43" s="50"/>
      <c r="IN43" s="50"/>
      <c r="IO43" s="50"/>
      <c r="IP43" s="50"/>
      <c r="IQ43" s="50"/>
      <c r="IR43" s="50"/>
      <c r="IS43" s="50"/>
      <c r="IT43" s="53">
        <f t="shared" si="28"/>
        <v>0</v>
      </c>
      <c r="IU43" s="57"/>
      <c r="IV43" s="57"/>
      <c r="IW43" s="57"/>
      <c r="IX43" s="57"/>
      <c r="IY43" s="57"/>
      <c r="IZ43" s="57"/>
      <c r="JA43" s="58"/>
      <c r="JB43" s="57"/>
      <c r="JC43" s="59"/>
      <c r="JD43" s="57"/>
      <c r="JE43" s="57"/>
      <c r="JF43" s="57"/>
      <c r="JG43" s="57"/>
      <c r="JH43" s="57"/>
      <c r="JI43" s="58"/>
      <c r="JJ43" s="57"/>
      <c r="JK43" s="57"/>
      <c r="JL43" s="50"/>
      <c r="JM43" s="50"/>
      <c r="JN43" s="50"/>
      <c r="JO43" s="50"/>
      <c r="JP43" s="50"/>
      <c r="JQ43" s="50"/>
      <c r="JR43" s="50"/>
      <c r="JS43" s="50"/>
      <c r="JT43" s="50"/>
      <c r="JU43" s="50"/>
      <c r="JV43" s="50"/>
      <c r="JW43" s="50"/>
      <c r="JX43" s="50"/>
      <c r="JY43" s="53">
        <f t="shared" si="29"/>
        <v>0</v>
      </c>
      <c r="JZ43" s="57"/>
      <c r="KA43" s="57"/>
      <c r="KB43" s="57"/>
      <c r="KC43" s="57"/>
      <c r="KD43" s="57"/>
      <c r="KE43" s="57"/>
      <c r="KF43" s="58"/>
      <c r="KG43" s="57"/>
      <c r="KH43" s="59"/>
      <c r="KI43" s="57"/>
      <c r="KJ43" s="57"/>
      <c r="KK43" s="57"/>
      <c r="KL43" s="57"/>
      <c r="KM43" s="57"/>
      <c r="KN43" s="58"/>
      <c r="KO43" s="57"/>
      <c r="KP43" s="57"/>
      <c r="KQ43" s="50"/>
      <c r="KR43" s="50"/>
      <c r="KS43" s="50"/>
      <c r="KT43" s="50"/>
      <c r="KU43" s="50"/>
      <c r="KV43" s="50"/>
      <c r="KW43" s="50"/>
      <c r="KX43" s="50"/>
      <c r="KY43" s="50"/>
      <c r="KZ43" s="50"/>
      <c r="LA43" s="50"/>
      <c r="LB43" s="50"/>
      <c r="LC43" s="50"/>
      <c r="LD43" s="50"/>
      <c r="LE43" s="53">
        <f t="shared" si="30"/>
        <v>0</v>
      </c>
      <c r="LF43" s="57"/>
      <c r="LG43" s="57"/>
      <c r="LH43" s="57"/>
      <c r="LI43" s="58"/>
      <c r="LJ43" s="57"/>
      <c r="LK43" s="59"/>
      <c r="LL43" s="57"/>
      <c r="LM43" s="57"/>
      <c r="LN43" s="57"/>
      <c r="LO43" s="57"/>
      <c r="LP43" s="57"/>
      <c r="LQ43" s="58"/>
      <c r="LR43" s="57"/>
      <c r="LS43" s="57"/>
      <c r="LT43" s="57"/>
      <c r="LU43" s="57"/>
      <c r="LV43" s="57"/>
      <c r="LW43" s="57"/>
      <c r="LX43" s="57"/>
      <c r="LY43" s="58"/>
      <c r="LZ43" s="57"/>
      <c r="MA43" s="57"/>
      <c r="MB43" s="50"/>
      <c r="MC43" s="50"/>
      <c r="MD43" s="50"/>
      <c r="ME43" s="50"/>
      <c r="MF43" s="50"/>
      <c r="MG43" s="50"/>
      <c r="MH43" s="50"/>
      <c r="MI43" s="50"/>
      <c r="MJ43" s="53">
        <f t="shared" si="31"/>
        <v>0</v>
      </c>
      <c r="MK43" s="57"/>
      <c r="ML43" s="57"/>
      <c r="MM43" s="57"/>
      <c r="MN43" s="57"/>
      <c r="MO43" s="57"/>
      <c r="MP43" s="57"/>
      <c r="MQ43" s="58"/>
      <c r="MR43" s="57"/>
      <c r="MS43" s="59"/>
      <c r="MT43" s="57"/>
      <c r="MU43" s="57"/>
      <c r="MV43" s="57"/>
      <c r="MW43" s="57"/>
      <c r="MX43" s="57"/>
      <c r="MY43" s="58"/>
      <c r="MZ43" s="57"/>
      <c r="NA43" s="57"/>
      <c r="NB43" s="50"/>
      <c r="NC43" s="50"/>
      <c r="ND43" s="50"/>
      <c r="NE43" s="50"/>
      <c r="NF43" s="50"/>
      <c r="NG43" s="50"/>
      <c r="NH43" s="50"/>
      <c r="NI43" s="50"/>
      <c r="NJ43" s="50"/>
      <c r="NK43" s="50"/>
      <c r="NL43" s="50"/>
      <c r="NM43" s="50"/>
      <c r="NN43" s="50"/>
      <c r="NO43" s="50"/>
      <c r="NP43" s="53">
        <f t="shared" si="32"/>
        <v>0</v>
      </c>
    </row>
    <row r="44" spans="1:380" ht="13.5" thickBot="1" x14ac:dyDescent="0.25">
      <c r="A44" s="74" t="s">
        <v>43</v>
      </c>
      <c r="B44" s="75"/>
      <c r="C44" s="76">
        <f>SUM(C29:C42)</f>
        <v>0</v>
      </c>
      <c r="D44" s="76">
        <f t="shared" ref="D44:AG44" si="35">SUM(D29:D42)</f>
        <v>0</v>
      </c>
      <c r="E44" s="76">
        <f t="shared" si="35"/>
        <v>0</v>
      </c>
      <c r="F44" s="76">
        <f t="shared" si="35"/>
        <v>0</v>
      </c>
      <c r="G44" s="76">
        <f t="shared" si="35"/>
        <v>0</v>
      </c>
      <c r="H44" s="76">
        <f t="shared" si="35"/>
        <v>0</v>
      </c>
      <c r="I44" s="76">
        <f t="shared" si="35"/>
        <v>0</v>
      </c>
      <c r="J44" s="76">
        <f t="shared" si="35"/>
        <v>0</v>
      </c>
      <c r="K44" s="76">
        <f t="shared" si="35"/>
        <v>0</v>
      </c>
      <c r="L44" s="76">
        <f t="shared" si="35"/>
        <v>0</v>
      </c>
      <c r="M44" s="76">
        <f t="shared" si="35"/>
        <v>0</v>
      </c>
      <c r="N44" s="76">
        <f t="shared" si="35"/>
        <v>0</v>
      </c>
      <c r="O44" s="76">
        <f t="shared" si="35"/>
        <v>0</v>
      </c>
      <c r="P44" s="76">
        <f t="shared" si="35"/>
        <v>0</v>
      </c>
      <c r="Q44" s="76">
        <f t="shared" si="35"/>
        <v>0</v>
      </c>
      <c r="R44" s="76">
        <f t="shared" si="35"/>
        <v>0</v>
      </c>
      <c r="S44" s="76">
        <f t="shared" si="35"/>
        <v>0</v>
      </c>
      <c r="T44" s="76">
        <f t="shared" si="35"/>
        <v>0</v>
      </c>
      <c r="U44" s="76">
        <f t="shared" si="35"/>
        <v>0</v>
      </c>
      <c r="V44" s="76">
        <f t="shared" si="35"/>
        <v>0</v>
      </c>
      <c r="W44" s="76">
        <f t="shared" si="35"/>
        <v>0</v>
      </c>
      <c r="X44" s="76">
        <f t="shared" si="35"/>
        <v>0</v>
      </c>
      <c r="Y44" s="76">
        <f t="shared" si="35"/>
        <v>0</v>
      </c>
      <c r="Z44" s="76">
        <f t="shared" si="35"/>
        <v>0</v>
      </c>
      <c r="AA44" s="76">
        <f t="shared" si="35"/>
        <v>0</v>
      </c>
      <c r="AB44" s="76">
        <f t="shared" si="35"/>
        <v>0</v>
      </c>
      <c r="AC44" s="76">
        <f t="shared" si="35"/>
        <v>0</v>
      </c>
      <c r="AD44" s="76">
        <f t="shared" si="35"/>
        <v>0</v>
      </c>
      <c r="AE44" s="76">
        <f t="shared" si="35"/>
        <v>0</v>
      </c>
      <c r="AF44" s="76">
        <f t="shared" si="35"/>
        <v>0</v>
      </c>
      <c r="AG44" s="76">
        <f t="shared" si="35"/>
        <v>0</v>
      </c>
      <c r="AH44" s="76">
        <f>SUM(AH29:AH42)</f>
        <v>0</v>
      </c>
      <c r="AI44" s="76">
        <f t="shared" ref="AI44:CT44" si="36">SUM(AI29:AI42)</f>
        <v>0</v>
      </c>
      <c r="AJ44" s="76">
        <f t="shared" si="36"/>
        <v>0</v>
      </c>
      <c r="AK44" s="76">
        <f t="shared" si="36"/>
        <v>0</v>
      </c>
      <c r="AL44" s="76">
        <f t="shared" si="36"/>
        <v>0</v>
      </c>
      <c r="AM44" s="76">
        <f t="shared" si="36"/>
        <v>0</v>
      </c>
      <c r="AN44" s="76">
        <f t="shared" si="36"/>
        <v>0</v>
      </c>
      <c r="AO44" s="76">
        <f t="shared" si="36"/>
        <v>0</v>
      </c>
      <c r="AP44" s="76">
        <f t="shared" si="36"/>
        <v>0</v>
      </c>
      <c r="AQ44" s="76">
        <f t="shared" si="36"/>
        <v>0</v>
      </c>
      <c r="AR44" s="76">
        <f t="shared" si="36"/>
        <v>0</v>
      </c>
      <c r="AS44" s="76">
        <f t="shared" si="36"/>
        <v>0</v>
      </c>
      <c r="AT44" s="76">
        <f t="shared" si="36"/>
        <v>0</v>
      </c>
      <c r="AU44" s="76">
        <f t="shared" si="36"/>
        <v>1</v>
      </c>
      <c r="AV44" s="76">
        <f t="shared" si="36"/>
        <v>1</v>
      </c>
      <c r="AW44" s="76">
        <f t="shared" si="36"/>
        <v>1</v>
      </c>
      <c r="AX44" s="76">
        <f t="shared" si="36"/>
        <v>1</v>
      </c>
      <c r="AY44" s="76">
        <f t="shared" si="36"/>
        <v>2</v>
      </c>
      <c r="AZ44" s="76">
        <f t="shared" si="36"/>
        <v>2</v>
      </c>
      <c r="BA44" s="76">
        <f t="shared" si="36"/>
        <v>2</v>
      </c>
      <c r="BB44" s="76">
        <f t="shared" si="36"/>
        <v>2</v>
      </c>
      <c r="BC44" s="76">
        <f t="shared" si="36"/>
        <v>2</v>
      </c>
      <c r="BD44" s="76">
        <f t="shared" si="36"/>
        <v>2</v>
      </c>
      <c r="BE44" s="76">
        <f t="shared" si="36"/>
        <v>3</v>
      </c>
      <c r="BF44" s="76">
        <f t="shared" si="36"/>
        <v>3</v>
      </c>
      <c r="BG44" s="76">
        <f t="shared" si="36"/>
        <v>3</v>
      </c>
      <c r="BH44" s="76">
        <f t="shared" si="36"/>
        <v>3</v>
      </c>
      <c r="BI44" s="76">
        <f t="shared" si="36"/>
        <v>1</v>
      </c>
      <c r="BJ44" s="76">
        <f t="shared" si="36"/>
        <v>1</v>
      </c>
      <c r="BK44" s="76">
        <f t="shared" si="36"/>
        <v>1</v>
      </c>
      <c r="BL44" s="76">
        <f t="shared" si="36"/>
        <v>31</v>
      </c>
      <c r="BM44" s="76">
        <f t="shared" si="36"/>
        <v>1</v>
      </c>
      <c r="BN44" s="76">
        <f t="shared" si="36"/>
        <v>0</v>
      </c>
      <c r="BO44" s="76">
        <f t="shared" si="36"/>
        <v>0</v>
      </c>
      <c r="BP44" s="76">
        <f t="shared" si="36"/>
        <v>0</v>
      </c>
      <c r="BQ44" s="76">
        <f t="shared" si="36"/>
        <v>0</v>
      </c>
      <c r="BR44" s="76">
        <f t="shared" si="36"/>
        <v>0</v>
      </c>
      <c r="BS44" s="76">
        <f t="shared" si="36"/>
        <v>0</v>
      </c>
      <c r="BT44" s="76">
        <f t="shared" si="36"/>
        <v>0</v>
      </c>
      <c r="BU44" s="76">
        <f t="shared" si="36"/>
        <v>0</v>
      </c>
      <c r="BV44" s="76">
        <f t="shared" si="36"/>
        <v>0</v>
      </c>
      <c r="BW44" s="76">
        <f t="shared" si="36"/>
        <v>0</v>
      </c>
      <c r="BX44" s="76">
        <f t="shared" si="36"/>
        <v>0</v>
      </c>
      <c r="BY44" s="76">
        <f t="shared" si="36"/>
        <v>0</v>
      </c>
      <c r="BZ44" s="76">
        <f t="shared" si="36"/>
        <v>0</v>
      </c>
      <c r="CA44" s="76">
        <f t="shared" si="36"/>
        <v>0</v>
      </c>
      <c r="CB44" s="76">
        <f t="shared" si="36"/>
        <v>0</v>
      </c>
      <c r="CC44" s="76">
        <f t="shared" si="36"/>
        <v>0</v>
      </c>
      <c r="CD44" s="76">
        <f t="shared" si="36"/>
        <v>0</v>
      </c>
      <c r="CE44" s="76">
        <f t="shared" si="36"/>
        <v>0</v>
      </c>
      <c r="CF44" s="76">
        <f t="shared" si="36"/>
        <v>0</v>
      </c>
      <c r="CG44" s="76">
        <f t="shared" si="36"/>
        <v>0</v>
      </c>
      <c r="CH44" s="76">
        <f t="shared" si="36"/>
        <v>0</v>
      </c>
      <c r="CI44" s="76">
        <f t="shared" si="36"/>
        <v>0</v>
      </c>
      <c r="CJ44" s="76">
        <f t="shared" si="36"/>
        <v>0</v>
      </c>
      <c r="CK44" s="76">
        <f t="shared" si="36"/>
        <v>0</v>
      </c>
      <c r="CL44" s="76">
        <f t="shared" si="36"/>
        <v>0</v>
      </c>
      <c r="CM44" s="76">
        <f t="shared" si="36"/>
        <v>0</v>
      </c>
      <c r="CN44" s="76">
        <f t="shared" si="36"/>
        <v>0</v>
      </c>
      <c r="CO44" s="76">
        <f t="shared" si="36"/>
        <v>0</v>
      </c>
      <c r="CP44" s="76">
        <f t="shared" si="36"/>
        <v>0</v>
      </c>
      <c r="CQ44" s="76">
        <f t="shared" si="36"/>
        <v>0</v>
      </c>
      <c r="CR44" s="76">
        <f t="shared" si="36"/>
        <v>32</v>
      </c>
      <c r="CS44" s="76">
        <f t="shared" si="36"/>
        <v>0</v>
      </c>
      <c r="CT44" s="76">
        <f t="shared" si="36"/>
        <v>0</v>
      </c>
      <c r="CU44" s="76">
        <f t="shared" ref="CU44:FF44" si="37">SUM(CU29:CU42)</f>
        <v>0</v>
      </c>
      <c r="CV44" s="76">
        <f t="shared" si="37"/>
        <v>0</v>
      </c>
      <c r="CW44" s="76">
        <f t="shared" si="37"/>
        <v>0</v>
      </c>
      <c r="CX44" s="76">
        <f t="shared" si="37"/>
        <v>0</v>
      </c>
      <c r="CY44" s="76">
        <f t="shared" si="37"/>
        <v>0</v>
      </c>
      <c r="CZ44" s="76">
        <f t="shared" si="37"/>
        <v>0</v>
      </c>
      <c r="DA44" s="76">
        <f t="shared" si="37"/>
        <v>0</v>
      </c>
      <c r="DB44" s="76">
        <f t="shared" si="37"/>
        <v>1</v>
      </c>
      <c r="DC44" s="76">
        <f t="shared" si="37"/>
        <v>3</v>
      </c>
      <c r="DD44" s="76">
        <f t="shared" si="37"/>
        <v>3</v>
      </c>
      <c r="DE44" s="76">
        <f t="shared" si="37"/>
        <v>3</v>
      </c>
      <c r="DF44" s="76">
        <f t="shared" si="37"/>
        <v>3</v>
      </c>
      <c r="DG44" s="76">
        <f t="shared" si="37"/>
        <v>3</v>
      </c>
      <c r="DH44" s="76">
        <f t="shared" si="37"/>
        <v>3</v>
      </c>
      <c r="DI44" s="76">
        <f t="shared" si="37"/>
        <v>3</v>
      </c>
      <c r="DJ44" s="76">
        <f t="shared" si="37"/>
        <v>3</v>
      </c>
      <c r="DK44" s="76">
        <f t="shared" si="37"/>
        <v>3</v>
      </c>
      <c r="DL44" s="76">
        <f t="shared" si="37"/>
        <v>4</v>
      </c>
      <c r="DM44" s="76">
        <f t="shared" si="37"/>
        <v>4</v>
      </c>
      <c r="DN44" s="76">
        <f t="shared" si="37"/>
        <v>4</v>
      </c>
      <c r="DO44" s="76">
        <f t="shared" si="37"/>
        <v>3</v>
      </c>
      <c r="DP44" s="76">
        <f t="shared" si="37"/>
        <v>0</v>
      </c>
      <c r="DQ44" s="76">
        <f t="shared" si="37"/>
        <v>0</v>
      </c>
      <c r="DR44" s="76">
        <f t="shared" si="37"/>
        <v>0</v>
      </c>
      <c r="DS44" s="76">
        <f t="shared" si="37"/>
        <v>0</v>
      </c>
      <c r="DT44" s="76">
        <f t="shared" si="37"/>
        <v>0</v>
      </c>
      <c r="DU44" s="76">
        <f t="shared" si="37"/>
        <v>0</v>
      </c>
      <c r="DV44" s="76">
        <f t="shared" si="37"/>
        <v>0</v>
      </c>
      <c r="DW44" s="76">
        <f t="shared" si="37"/>
        <v>62</v>
      </c>
      <c r="DX44" s="76">
        <f t="shared" si="37"/>
        <v>0</v>
      </c>
      <c r="DY44" s="76">
        <f t="shared" si="37"/>
        <v>0</v>
      </c>
      <c r="DZ44" s="76">
        <f t="shared" si="37"/>
        <v>0</v>
      </c>
      <c r="EA44" s="76">
        <f t="shared" si="37"/>
        <v>0</v>
      </c>
      <c r="EB44" s="76">
        <f t="shared" si="37"/>
        <v>0</v>
      </c>
      <c r="EC44" s="76">
        <f t="shared" si="37"/>
        <v>0</v>
      </c>
      <c r="ED44" s="76">
        <f t="shared" si="37"/>
        <v>0</v>
      </c>
      <c r="EE44" s="76">
        <f t="shared" si="37"/>
        <v>0</v>
      </c>
      <c r="EF44" s="76">
        <f t="shared" si="37"/>
        <v>0</v>
      </c>
      <c r="EG44" s="76">
        <f t="shared" si="37"/>
        <v>0</v>
      </c>
      <c r="EH44" s="76">
        <f t="shared" si="37"/>
        <v>0</v>
      </c>
      <c r="EI44" s="76">
        <f t="shared" si="37"/>
        <v>0</v>
      </c>
      <c r="EJ44" s="76">
        <f t="shared" si="37"/>
        <v>0</v>
      </c>
      <c r="EK44" s="76">
        <f t="shared" si="37"/>
        <v>0</v>
      </c>
      <c r="EL44" s="76">
        <f t="shared" si="37"/>
        <v>0</v>
      </c>
      <c r="EM44" s="76">
        <f t="shared" si="37"/>
        <v>0</v>
      </c>
      <c r="EN44" s="76">
        <f t="shared" si="37"/>
        <v>0</v>
      </c>
      <c r="EO44" s="76">
        <f t="shared" si="37"/>
        <v>0</v>
      </c>
      <c r="EP44" s="76">
        <f t="shared" si="37"/>
        <v>0</v>
      </c>
      <c r="EQ44" s="76">
        <f t="shared" si="37"/>
        <v>0</v>
      </c>
      <c r="ER44" s="76">
        <f t="shared" si="37"/>
        <v>0</v>
      </c>
      <c r="ES44" s="76">
        <f t="shared" si="37"/>
        <v>0</v>
      </c>
      <c r="ET44" s="76">
        <f t="shared" si="37"/>
        <v>0</v>
      </c>
      <c r="EU44" s="76">
        <f t="shared" si="37"/>
        <v>0</v>
      </c>
      <c r="EV44" s="76">
        <f t="shared" si="37"/>
        <v>0</v>
      </c>
      <c r="EW44" s="76">
        <f t="shared" si="37"/>
        <v>0</v>
      </c>
      <c r="EX44" s="76">
        <f t="shared" si="37"/>
        <v>0</v>
      </c>
      <c r="EY44" s="76">
        <f t="shared" si="37"/>
        <v>0</v>
      </c>
      <c r="EZ44" s="76">
        <f t="shared" si="37"/>
        <v>0</v>
      </c>
      <c r="FA44" s="76">
        <f t="shared" si="37"/>
        <v>0</v>
      </c>
      <c r="FB44" s="76">
        <f t="shared" si="37"/>
        <v>0</v>
      </c>
      <c r="FC44" s="76">
        <f t="shared" si="37"/>
        <v>62</v>
      </c>
      <c r="FD44" s="76">
        <f t="shared" si="37"/>
        <v>0</v>
      </c>
      <c r="FE44" s="76">
        <f t="shared" si="37"/>
        <v>0</v>
      </c>
      <c r="FF44" s="76">
        <f t="shared" si="37"/>
        <v>0</v>
      </c>
      <c r="FG44" s="76">
        <f t="shared" ref="FG44:HR44" si="38">SUM(FG29:FG42)</f>
        <v>0</v>
      </c>
      <c r="FH44" s="76">
        <f t="shared" si="38"/>
        <v>0</v>
      </c>
      <c r="FI44" s="76">
        <f t="shared" si="38"/>
        <v>0</v>
      </c>
      <c r="FJ44" s="76">
        <f t="shared" si="38"/>
        <v>0</v>
      </c>
      <c r="FK44" s="76">
        <f t="shared" si="38"/>
        <v>0</v>
      </c>
      <c r="FL44" s="76">
        <f t="shared" si="38"/>
        <v>0</v>
      </c>
      <c r="FM44" s="76">
        <f t="shared" si="38"/>
        <v>0</v>
      </c>
      <c r="FN44" s="76">
        <f t="shared" si="38"/>
        <v>0</v>
      </c>
      <c r="FO44" s="76">
        <f t="shared" si="38"/>
        <v>0</v>
      </c>
      <c r="FP44" s="76">
        <f t="shared" si="38"/>
        <v>0</v>
      </c>
      <c r="FQ44" s="76">
        <f t="shared" si="38"/>
        <v>0</v>
      </c>
      <c r="FR44" s="76">
        <f t="shared" si="38"/>
        <v>0</v>
      </c>
      <c r="FS44" s="76">
        <f t="shared" si="38"/>
        <v>0</v>
      </c>
      <c r="FT44" s="76">
        <f t="shared" si="38"/>
        <v>0</v>
      </c>
      <c r="FU44" s="76">
        <f t="shared" si="38"/>
        <v>0</v>
      </c>
      <c r="FV44" s="76">
        <f t="shared" si="38"/>
        <v>0</v>
      </c>
      <c r="FW44" s="76">
        <f t="shared" si="38"/>
        <v>0</v>
      </c>
      <c r="FX44" s="76">
        <f t="shared" si="38"/>
        <v>0</v>
      </c>
      <c r="FY44" s="76">
        <f t="shared" si="38"/>
        <v>0</v>
      </c>
      <c r="FZ44" s="76">
        <f t="shared" si="38"/>
        <v>0</v>
      </c>
      <c r="GA44" s="76">
        <f t="shared" si="38"/>
        <v>0</v>
      </c>
      <c r="GB44" s="76">
        <f t="shared" si="38"/>
        <v>0</v>
      </c>
      <c r="GC44" s="76">
        <f t="shared" si="38"/>
        <v>0</v>
      </c>
      <c r="GD44" s="76">
        <f t="shared" si="38"/>
        <v>0</v>
      </c>
      <c r="GE44" s="76">
        <f t="shared" si="38"/>
        <v>0</v>
      </c>
      <c r="GF44" s="76">
        <f t="shared" si="38"/>
        <v>0</v>
      </c>
      <c r="GG44" s="76">
        <f t="shared" si="38"/>
        <v>0</v>
      </c>
      <c r="GH44" s="76">
        <f t="shared" si="38"/>
        <v>62</v>
      </c>
      <c r="GI44" s="76">
        <f t="shared" si="38"/>
        <v>0</v>
      </c>
      <c r="GJ44" s="76">
        <f t="shared" si="38"/>
        <v>0</v>
      </c>
      <c r="GK44" s="76">
        <f t="shared" si="38"/>
        <v>0</v>
      </c>
      <c r="GL44" s="76">
        <f t="shared" si="38"/>
        <v>0</v>
      </c>
      <c r="GM44" s="76">
        <f t="shared" si="38"/>
        <v>0</v>
      </c>
      <c r="GN44" s="76">
        <f t="shared" si="38"/>
        <v>0</v>
      </c>
      <c r="GO44" s="76">
        <f t="shared" si="38"/>
        <v>0</v>
      </c>
      <c r="GP44" s="76">
        <f t="shared" si="38"/>
        <v>0</v>
      </c>
      <c r="GQ44" s="76">
        <f t="shared" si="38"/>
        <v>0</v>
      </c>
      <c r="GR44" s="76">
        <f t="shared" si="38"/>
        <v>0</v>
      </c>
      <c r="GS44" s="76">
        <f t="shared" si="38"/>
        <v>0</v>
      </c>
      <c r="GT44" s="76">
        <f t="shared" si="38"/>
        <v>0</v>
      </c>
      <c r="GU44" s="76">
        <f t="shared" si="38"/>
        <v>0</v>
      </c>
      <c r="GV44" s="76">
        <f t="shared" si="38"/>
        <v>0</v>
      </c>
      <c r="GW44" s="76">
        <f t="shared" si="38"/>
        <v>0</v>
      </c>
      <c r="GX44" s="76">
        <f t="shared" si="38"/>
        <v>0</v>
      </c>
      <c r="GY44" s="76">
        <f t="shared" si="38"/>
        <v>0</v>
      </c>
      <c r="GZ44" s="76">
        <f t="shared" si="38"/>
        <v>0</v>
      </c>
      <c r="HA44" s="76">
        <f t="shared" si="38"/>
        <v>0</v>
      </c>
      <c r="HB44" s="76">
        <f t="shared" si="38"/>
        <v>0</v>
      </c>
      <c r="HC44" s="76">
        <f t="shared" si="38"/>
        <v>0</v>
      </c>
      <c r="HD44" s="76">
        <f t="shared" si="38"/>
        <v>0</v>
      </c>
      <c r="HE44" s="76">
        <f t="shared" si="38"/>
        <v>0</v>
      </c>
      <c r="HF44" s="76">
        <f t="shared" si="38"/>
        <v>0</v>
      </c>
      <c r="HG44" s="76">
        <f t="shared" si="38"/>
        <v>0</v>
      </c>
      <c r="HH44" s="76">
        <f t="shared" si="38"/>
        <v>0</v>
      </c>
      <c r="HI44" s="76">
        <f t="shared" si="38"/>
        <v>0</v>
      </c>
      <c r="HJ44" s="76">
        <f t="shared" si="38"/>
        <v>0</v>
      </c>
      <c r="HK44" s="76">
        <f t="shared" si="38"/>
        <v>0</v>
      </c>
      <c r="HL44" s="76">
        <f t="shared" si="38"/>
        <v>0</v>
      </c>
      <c r="HM44" s="76">
        <f t="shared" si="38"/>
        <v>0</v>
      </c>
      <c r="HN44" s="76">
        <f t="shared" si="38"/>
        <v>62</v>
      </c>
      <c r="HO44" s="76">
        <f t="shared" si="38"/>
        <v>0</v>
      </c>
      <c r="HP44" s="76">
        <f t="shared" si="38"/>
        <v>0</v>
      </c>
      <c r="HQ44" s="76">
        <f t="shared" si="38"/>
        <v>0</v>
      </c>
      <c r="HR44" s="76">
        <f t="shared" si="38"/>
        <v>0</v>
      </c>
      <c r="HS44" s="76">
        <f t="shared" ref="HS44:KD44" si="39">SUM(HS29:HS42)</f>
        <v>0</v>
      </c>
      <c r="HT44" s="76">
        <f t="shared" si="39"/>
        <v>0</v>
      </c>
      <c r="HU44" s="76">
        <f t="shared" si="39"/>
        <v>1</v>
      </c>
      <c r="HV44" s="76">
        <f t="shared" si="39"/>
        <v>1</v>
      </c>
      <c r="HW44" s="76">
        <f t="shared" si="39"/>
        <v>2</v>
      </c>
      <c r="HX44" s="76">
        <f t="shared" si="39"/>
        <v>2</v>
      </c>
      <c r="HY44" s="76">
        <f t="shared" si="39"/>
        <v>2</v>
      </c>
      <c r="HZ44" s="76">
        <f t="shared" si="39"/>
        <v>2</v>
      </c>
      <c r="IA44" s="76">
        <f t="shared" si="39"/>
        <v>2</v>
      </c>
      <c r="IB44" s="76">
        <f t="shared" si="39"/>
        <v>2</v>
      </c>
      <c r="IC44" s="76">
        <f t="shared" si="39"/>
        <v>1</v>
      </c>
      <c r="ID44" s="76">
        <f t="shared" si="39"/>
        <v>1</v>
      </c>
      <c r="IE44" s="76">
        <f t="shared" si="39"/>
        <v>1</v>
      </c>
      <c r="IF44" s="76">
        <f t="shared" si="39"/>
        <v>1</v>
      </c>
      <c r="IG44" s="76">
        <f t="shared" si="39"/>
        <v>1</v>
      </c>
      <c r="IH44" s="76">
        <f t="shared" si="39"/>
        <v>1</v>
      </c>
      <c r="II44" s="76">
        <f t="shared" si="39"/>
        <v>1</v>
      </c>
      <c r="IJ44" s="76">
        <f t="shared" si="39"/>
        <v>0</v>
      </c>
      <c r="IK44" s="76">
        <f t="shared" si="39"/>
        <v>0</v>
      </c>
      <c r="IL44" s="76">
        <f t="shared" si="39"/>
        <v>0</v>
      </c>
      <c r="IM44" s="76">
        <f t="shared" si="39"/>
        <v>0</v>
      </c>
      <c r="IN44" s="76">
        <f t="shared" si="39"/>
        <v>0</v>
      </c>
      <c r="IO44" s="76">
        <f t="shared" si="39"/>
        <v>0</v>
      </c>
      <c r="IP44" s="76">
        <f t="shared" si="39"/>
        <v>1</v>
      </c>
      <c r="IQ44" s="76">
        <f t="shared" si="39"/>
        <v>2</v>
      </c>
      <c r="IR44" s="76">
        <f t="shared" si="39"/>
        <v>2</v>
      </c>
      <c r="IS44" s="76">
        <f t="shared" si="39"/>
        <v>2</v>
      </c>
      <c r="IT44" s="76">
        <f t="shared" si="39"/>
        <v>90</v>
      </c>
      <c r="IU44" s="76">
        <f t="shared" si="39"/>
        <v>2</v>
      </c>
      <c r="IV44" s="76">
        <f t="shared" si="39"/>
        <v>2</v>
      </c>
      <c r="IW44" s="76">
        <f t="shared" si="39"/>
        <v>2</v>
      </c>
      <c r="IX44" s="76">
        <f t="shared" si="39"/>
        <v>2</v>
      </c>
      <c r="IY44" s="76">
        <f t="shared" si="39"/>
        <v>1</v>
      </c>
      <c r="IZ44" s="76">
        <f t="shared" si="39"/>
        <v>1</v>
      </c>
      <c r="JA44" s="76">
        <f t="shared" si="39"/>
        <v>1</v>
      </c>
      <c r="JB44" s="76">
        <f t="shared" si="39"/>
        <v>2</v>
      </c>
      <c r="JC44" s="76">
        <f t="shared" si="39"/>
        <v>2</v>
      </c>
      <c r="JD44" s="76">
        <f t="shared" si="39"/>
        <v>2</v>
      </c>
      <c r="JE44" s="76">
        <f t="shared" si="39"/>
        <v>0</v>
      </c>
      <c r="JF44" s="76">
        <f t="shared" si="39"/>
        <v>0</v>
      </c>
      <c r="JG44" s="76">
        <f t="shared" si="39"/>
        <v>0</v>
      </c>
      <c r="JH44" s="76">
        <f t="shared" si="39"/>
        <v>0</v>
      </c>
      <c r="JI44" s="76">
        <f t="shared" si="39"/>
        <v>0</v>
      </c>
      <c r="JJ44" s="76">
        <f t="shared" si="39"/>
        <v>0</v>
      </c>
      <c r="JK44" s="76">
        <f t="shared" si="39"/>
        <v>0</v>
      </c>
      <c r="JL44" s="76">
        <f t="shared" si="39"/>
        <v>0</v>
      </c>
      <c r="JM44" s="76">
        <f t="shared" si="39"/>
        <v>0</v>
      </c>
      <c r="JN44" s="76">
        <f t="shared" si="39"/>
        <v>0</v>
      </c>
      <c r="JO44" s="76">
        <f t="shared" si="39"/>
        <v>0</v>
      </c>
      <c r="JP44" s="76">
        <f t="shared" si="39"/>
        <v>0</v>
      </c>
      <c r="JQ44" s="76">
        <f t="shared" si="39"/>
        <v>0</v>
      </c>
      <c r="JR44" s="76">
        <f t="shared" si="39"/>
        <v>0</v>
      </c>
      <c r="JS44" s="76">
        <f t="shared" si="39"/>
        <v>0</v>
      </c>
      <c r="JT44" s="76">
        <f t="shared" si="39"/>
        <v>0</v>
      </c>
      <c r="JU44" s="76">
        <f t="shared" si="39"/>
        <v>0</v>
      </c>
      <c r="JV44" s="76">
        <f t="shared" si="39"/>
        <v>0</v>
      </c>
      <c r="JW44" s="76">
        <f t="shared" si="39"/>
        <v>0</v>
      </c>
      <c r="JX44" s="76">
        <f t="shared" si="39"/>
        <v>0</v>
      </c>
      <c r="JY44" s="76">
        <f t="shared" si="39"/>
        <v>107</v>
      </c>
      <c r="JZ44" s="76">
        <f t="shared" si="39"/>
        <v>0</v>
      </c>
      <c r="KA44" s="76">
        <f t="shared" si="39"/>
        <v>0</v>
      </c>
      <c r="KB44" s="76">
        <f t="shared" si="39"/>
        <v>0</v>
      </c>
      <c r="KC44" s="76">
        <f t="shared" si="39"/>
        <v>0</v>
      </c>
      <c r="KD44" s="76">
        <f t="shared" si="39"/>
        <v>0</v>
      </c>
      <c r="KE44" s="76">
        <f t="shared" ref="KE44:MP44" si="40">SUM(KE29:KE42)</f>
        <v>0</v>
      </c>
      <c r="KF44" s="76">
        <f t="shared" si="40"/>
        <v>0</v>
      </c>
      <c r="KG44" s="76">
        <f t="shared" si="40"/>
        <v>0</v>
      </c>
      <c r="KH44" s="76">
        <f t="shared" si="40"/>
        <v>1</v>
      </c>
      <c r="KI44" s="76">
        <f t="shared" si="40"/>
        <v>1</v>
      </c>
      <c r="KJ44" s="76">
        <f t="shared" si="40"/>
        <v>2</v>
      </c>
      <c r="KK44" s="76">
        <f t="shared" si="40"/>
        <v>2</v>
      </c>
      <c r="KL44" s="76">
        <f t="shared" si="40"/>
        <v>2</v>
      </c>
      <c r="KM44" s="76">
        <f t="shared" si="40"/>
        <v>2</v>
      </c>
      <c r="KN44" s="76">
        <f t="shared" si="40"/>
        <v>2</v>
      </c>
      <c r="KO44" s="76">
        <f t="shared" si="40"/>
        <v>2</v>
      </c>
      <c r="KP44" s="76">
        <f t="shared" si="40"/>
        <v>2</v>
      </c>
      <c r="KQ44" s="76">
        <f t="shared" si="40"/>
        <v>2</v>
      </c>
      <c r="KR44" s="76">
        <f t="shared" si="40"/>
        <v>2</v>
      </c>
      <c r="KS44" s="76">
        <f t="shared" si="40"/>
        <v>2</v>
      </c>
      <c r="KT44" s="76">
        <f t="shared" si="40"/>
        <v>2</v>
      </c>
      <c r="KU44" s="76">
        <f t="shared" si="40"/>
        <v>1</v>
      </c>
      <c r="KV44" s="76">
        <f t="shared" si="40"/>
        <v>1</v>
      </c>
      <c r="KW44" s="76">
        <f t="shared" si="40"/>
        <v>0</v>
      </c>
      <c r="KX44" s="76">
        <f t="shared" si="40"/>
        <v>0</v>
      </c>
      <c r="KY44" s="76">
        <f t="shared" si="40"/>
        <v>0</v>
      </c>
      <c r="KZ44" s="76">
        <f t="shared" si="40"/>
        <v>0</v>
      </c>
      <c r="LA44" s="76">
        <f t="shared" si="40"/>
        <v>0</v>
      </c>
      <c r="LB44" s="76">
        <f t="shared" si="40"/>
        <v>0</v>
      </c>
      <c r="LC44" s="76">
        <f t="shared" si="40"/>
        <v>0</v>
      </c>
      <c r="LD44" s="76">
        <f t="shared" si="40"/>
        <v>0</v>
      </c>
      <c r="LE44" s="76">
        <f t="shared" si="40"/>
        <v>133</v>
      </c>
      <c r="LF44" s="76">
        <f t="shared" si="40"/>
        <v>0</v>
      </c>
      <c r="LG44" s="76">
        <f t="shared" si="40"/>
        <v>0</v>
      </c>
      <c r="LH44" s="76">
        <f t="shared" si="40"/>
        <v>0</v>
      </c>
      <c r="LI44" s="76">
        <f t="shared" si="40"/>
        <v>0</v>
      </c>
      <c r="LJ44" s="76">
        <f t="shared" si="40"/>
        <v>0</v>
      </c>
      <c r="LK44" s="76">
        <f t="shared" si="40"/>
        <v>0</v>
      </c>
      <c r="LL44" s="76">
        <f t="shared" si="40"/>
        <v>0</v>
      </c>
      <c r="LM44" s="76">
        <f t="shared" si="40"/>
        <v>0</v>
      </c>
      <c r="LN44" s="76">
        <f t="shared" si="40"/>
        <v>0</v>
      </c>
      <c r="LO44" s="76">
        <f t="shared" si="40"/>
        <v>0</v>
      </c>
      <c r="LP44" s="76">
        <f t="shared" si="40"/>
        <v>0</v>
      </c>
      <c r="LQ44" s="76">
        <f t="shared" si="40"/>
        <v>0</v>
      </c>
      <c r="LR44" s="76">
        <f t="shared" si="40"/>
        <v>0</v>
      </c>
      <c r="LS44" s="76">
        <f t="shared" si="40"/>
        <v>0</v>
      </c>
      <c r="LT44" s="76">
        <f t="shared" si="40"/>
        <v>0</v>
      </c>
      <c r="LU44" s="76">
        <f t="shared" si="40"/>
        <v>0</v>
      </c>
      <c r="LV44" s="76">
        <f t="shared" si="40"/>
        <v>0</v>
      </c>
      <c r="LW44" s="76">
        <f t="shared" si="40"/>
        <v>0</v>
      </c>
      <c r="LX44" s="76">
        <f t="shared" si="40"/>
        <v>0</v>
      </c>
      <c r="LY44" s="76">
        <f t="shared" si="40"/>
        <v>0</v>
      </c>
      <c r="LZ44" s="76">
        <f t="shared" si="40"/>
        <v>1</v>
      </c>
      <c r="MA44" s="76">
        <f t="shared" si="40"/>
        <v>1</v>
      </c>
      <c r="MB44" s="76">
        <f t="shared" si="40"/>
        <v>1</v>
      </c>
      <c r="MC44" s="76">
        <f t="shared" si="40"/>
        <v>1</v>
      </c>
      <c r="MD44" s="76">
        <f t="shared" si="40"/>
        <v>1</v>
      </c>
      <c r="ME44" s="76">
        <f t="shared" si="40"/>
        <v>1</v>
      </c>
      <c r="MF44" s="76">
        <f t="shared" si="40"/>
        <v>1</v>
      </c>
      <c r="MG44" s="76">
        <f t="shared" si="40"/>
        <v>1</v>
      </c>
      <c r="MH44" s="76">
        <f t="shared" si="40"/>
        <v>1</v>
      </c>
      <c r="MI44" s="76">
        <f t="shared" si="40"/>
        <v>1</v>
      </c>
      <c r="MJ44" s="76">
        <f t="shared" si="40"/>
        <v>143</v>
      </c>
      <c r="MK44" s="76">
        <f t="shared" si="40"/>
        <v>0</v>
      </c>
      <c r="ML44" s="76">
        <f t="shared" si="40"/>
        <v>0</v>
      </c>
      <c r="MM44" s="76">
        <f t="shared" si="40"/>
        <v>0</v>
      </c>
      <c r="MN44" s="76">
        <f t="shared" si="40"/>
        <v>0</v>
      </c>
      <c r="MO44" s="76">
        <f t="shared" si="40"/>
        <v>0</v>
      </c>
      <c r="MP44" s="76">
        <f t="shared" si="40"/>
        <v>0</v>
      </c>
      <c r="MQ44" s="76">
        <f t="shared" ref="MQ44:NP44" si="41">SUM(MQ29:MQ42)</f>
        <v>0</v>
      </c>
      <c r="MR44" s="76">
        <f t="shared" si="41"/>
        <v>0</v>
      </c>
      <c r="MS44" s="76">
        <f t="shared" si="41"/>
        <v>0</v>
      </c>
      <c r="MT44" s="76">
        <f t="shared" si="41"/>
        <v>0</v>
      </c>
      <c r="MU44" s="76">
        <f t="shared" si="41"/>
        <v>0</v>
      </c>
      <c r="MV44" s="76">
        <f t="shared" si="41"/>
        <v>0</v>
      </c>
      <c r="MW44" s="76">
        <f t="shared" si="41"/>
        <v>0</v>
      </c>
      <c r="MX44" s="76">
        <f t="shared" si="41"/>
        <v>0</v>
      </c>
      <c r="MY44" s="76">
        <f t="shared" si="41"/>
        <v>0</v>
      </c>
      <c r="MZ44" s="76">
        <f t="shared" si="41"/>
        <v>0</v>
      </c>
      <c r="NA44" s="76">
        <f t="shared" si="41"/>
        <v>0</v>
      </c>
      <c r="NB44" s="76">
        <f t="shared" si="41"/>
        <v>0</v>
      </c>
      <c r="NC44" s="76">
        <f t="shared" si="41"/>
        <v>0</v>
      </c>
      <c r="ND44" s="76">
        <f t="shared" si="41"/>
        <v>0</v>
      </c>
      <c r="NE44" s="76">
        <f t="shared" si="41"/>
        <v>0</v>
      </c>
      <c r="NF44" s="76">
        <f t="shared" si="41"/>
        <v>0</v>
      </c>
      <c r="NG44" s="76">
        <f t="shared" si="41"/>
        <v>0</v>
      </c>
      <c r="NH44" s="76">
        <f t="shared" si="41"/>
        <v>0</v>
      </c>
      <c r="NI44" s="76">
        <f t="shared" si="41"/>
        <v>0</v>
      </c>
      <c r="NJ44" s="76">
        <f t="shared" si="41"/>
        <v>0</v>
      </c>
      <c r="NK44" s="76">
        <f t="shared" si="41"/>
        <v>0</v>
      </c>
      <c r="NL44" s="76">
        <f t="shared" si="41"/>
        <v>0</v>
      </c>
      <c r="NM44" s="76">
        <f t="shared" si="41"/>
        <v>0</v>
      </c>
      <c r="NN44" s="76">
        <f t="shared" si="41"/>
        <v>0</v>
      </c>
      <c r="NO44" s="76">
        <f t="shared" si="41"/>
        <v>0</v>
      </c>
      <c r="NP44" s="76">
        <f t="shared" si="41"/>
        <v>143</v>
      </c>
    </row>
  </sheetData>
  <mergeCells count="52">
    <mergeCell ref="FC4:FC5"/>
    <mergeCell ref="A4:A5"/>
    <mergeCell ref="B4:B5"/>
    <mergeCell ref="C4:AG4"/>
    <mergeCell ref="AH4:AH5"/>
    <mergeCell ref="AI4:BK4"/>
    <mergeCell ref="BL4:BL5"/>
    <mergeCell ref="BM4:CQ4"/>
    <mergeCell ref="CR4:CR5"/>
    <mergeCell ref="CS4:DV4"/>
    <mergeCell ref="DW4:DW5"/>
    <mergeCell ref="DX4:FB4"/>
    <mergeCell ref="MJ4:MJ5"/>
    <mergeCell ref="FD4:GG4"/>
    <mergeCell ref="GH4:GH5"/>
    <mergeCell ref="GI4:HM4"/>
    <mergeCell ref="HN4:HN5"/>
    <mergeCell ref="HO4:IS4"/>
    <mergeCell ref="IT4:IT5"/>
    <mergeCell ref="GH27:GH28"/>
    <mergeCell ref="MK4:NO4"/>
    <mergeCell ref="NP4:NP5"/>
    <mergeCell ref="A27:A28"/>
    <mergeCell ref="B27:B28"/>
    <mergeCell ref="C27:AG27"/>
    <mergeCell ref="AH27:AH28"/>
    <mergeCell ref="AI27:BK27"/>
    <mergeCell ref="BL27:BL28"/>
    <mergeCell ref="BM27:CQ27"/>
    <mergeCell ref="CR27:CR28"/>
    <mergeCell ref="IU4:JX4"/>
    <mergeCell ref="JY4:JY5"/>
    <mergeCell ref="JZ4:LD4"/>
    <mergeCell ref="LE4:LE5"/>
    <mergeCell ref="LF4:MI4"/>
    <mergeCell ref="CS27:DV27"/>
    <mergeCell ref="DW27:DW28"/>
    <mergeCell ref="DX27:FB27"/>
    <mergeCell ref="FC27:FC28"/>
    <mergeCell ref="FD27:GG27"/>
    <mergeCell ref="NP27:NP28"/>
    <mergeCell ref="GI27:HM27"/>
    <mergeCell ref="HN27:HN28"/>
    <mergeCell ref="HO27:IS27"/>
    <mergeCell ref="IT27:IT28"/>
    <mergeCell ref="IU27:JX27"/>
    <mergeCell ref="JY27:JY28"/>
    <mergeCell ref="JZ27:LD27"/>
    <mergeCell ref="LE27:LE28"/>
    <mergeCell ref="LF27:MI27"/>
    <mergeCell ref="MJ27:MJ28"/>
    <mergeCell ref="MK27:NO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83"/>
  <sheetViews>
    <sheetView showGridLines="0" zoomScaleNormal="100" workbookViewId="0">
      <selection activeCell="E13" sqref="E13"/>
    </sheetView>
  </sheetViews>
  <sheetFormatPr defaultRowHeight="12" x14ac:dyDescent="0.2"/>
  <cols>
    <col min="1" max="1" width="1.7109375" style="94" customWidth="1"/>
    <col min="2" max="2" width="6.140625" style="257" customWidth="1"/>
    <col min="3" max="3" width="30" style="94" customWidth="1"/>
    <col min="4" max="4" width="17.140625" style="142" customWidth="1"/>
    <col min="5" max="5" width="17" style="94" customWidth="1"/>
    <col min="6" max="6" width="18" style="115" customWidth="1"/>
    <col min="7" max="7" width="17" style="94" customWidth="1"/>
    <col min="8" max="8" width="12.42578125" style="94" customWidth="1"/>
    <col min="9" max="9" width="12.140625" style="94" customWidth="1"/>
    <col min="10" max="10" width="11.7109375" style="94" customWidth="1"/>
    <col min="11" max="11" width="9.7109375" style="94" customWidth="1"/>
    <col min="12" max="12" width="11" style="94" customWidth="1"/>
    <col min="13" max="13" width="9.140625" style="94" customWidth="1"/>
    <col min="14" max="14" width="12.7109375" style="94" customWidth="1"/>
    <col min="15" max="15" width="9.140625" style="94" customWidth="1"/>
    <col min="16" max="16" width="9.85546875" style="94" customWidth="1"/>
    <col min="17" max="17" width="12.7109375" style="94" customWidth="1"/>
    <col min="18" max="22" width="9.140625" style="94" customWidth="1"/>
    <col min="23" max="23" width="14.7109375" style="94" customWidth="1"/>
    <col min="24" max="25" width="9.140625" style="94" customWidth="1"/>
    <col min="26" max="26" width="14" style="151" customWidth="1"/>
    <col min="27" max="28" width="9.140625" style="151" customWidth="1"/>
    <col min="29" max="29" width="13.7109375" style="151" customWidth="1"/>
    <col min="30" max="16384" width="9.140625" style="94"/>
  </cols>
  <sheetData>
    <row r="1" spans="2:29" x14ac:dyDescent="0.2">
      <c r="B1" s="94"/>
    </row>
    <row r="2" spans="2:29" ht="15.75" x14ac:dyDescent="0.25">
      <c r="B2" s="598" t="s">
        <v>315</v>
      </c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</row>
    <row r="3" spans="2:29" ht="15.75" x14ac:dyDescent="0.25">
      <c r="B3" s="598" t="s">
        <v>314</v>
      </c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</row>
    <row r="5" spans="2:29" s="493" customFormat="1" x14ac:dyDescent="0.2">
      <c r="B5" s="597" t="s">
        <v>58</v>
      </c>
      <c r="C5" s="600" t="s">
        <v>59</v>
      </c>
      <c r="D5" s="600" t="s">
        <v>60</v>
      </c>
      <c r="E5" s="600"/>
      <c r="F5" s="600"/>
      <c r="G5" s="599" t="s">
        <v>61</v>
      </c>
      <c r="H5" s="599"/>
      <c r="I5" s="600" t="s">
        <v>62</v>
      </c>
      <c r="J5" s="600"/>
      <c r="K5" s="491"/>
      <c r="L5" s="492"/>
      <c r="M5" s="492"/>
      <c r="N5" s="492"/>
      <c r="O5" s="492"/>
      <c r="P5" s="492"/>
      <c r="Q5" s="492"/>
      <c r="R5" s="492"/>
      <c r="S5" s="492"/>
      <c r="T5" s="600" t="s">
        <v>63</v>
      </c>
      <c r="U5" s="600"/>
      <c r="V5" s="600"/>
      <c r="W5" s="600"/>
      <c r="X5" s="600"/>
      <c r="Y5" s="600"/>
      <c r="Z5" s="600"/>
      <c r="AA5" s="600"/>
      <c r="AB5" s="600"/>
      <c r="AC5" s="600"/>
    </row>
    <row r="6" spans="2:29" s="493" customFormat="1" x14ac:dyDescent="0.2">
      <c r="B6" s="597"/>
      <c r="C6" s="600"/>
      <c r="D6" s="600"/>
      <c r="E6" s="600"/>
      <c r="F6" s="600"/>
      <c r="G6" s="599"/>
      <c r="H6" s="599"/>
      <c r="I6" s="600"/>
      <c r="J6" s="600"/>
      <c r="K6" s="491"/>
      <c r="L6" s="600" t="s">
        <v>64</v>
      </c>
      <c r="M6" s="600"/>
      <c r="N6" s="600"/>
      <c r="O6" s="600"/>
      <c r="P6" s="600"/>
      <c r="Q6" s="600"/>
      <c r="R6" s="600"/>
      <c r="S6" s="600"/>
      <c r="T6" s="600"/>
      <c r="U6" s="600"/>
      <c r="V6" s="600"/>
      <c r="W6" s="600"/>
      <c r="X6" s="600" t="s">
        <v>65</v>
      </c>
      <c r="Y6" s="600"/>
      <c r="Z6" s="600"/>
      <c r="AA6" s="601" t="s">
        <v>66</v>
      </c>
      <c r="AB6" s="601"/>
      <c r="AC6" s="601"/>
    </row>
    <row r="7" spans="2:29" s="493" customFormat="1" x14ac:dyDescent="0.2">
      <c r="B7" s="597"/>
      <c r="C7" s="600"/>
      <c r="D7" s="600" t="s">
        <v>67</v>
      </c>
      <c r="E7" s="593" t="s">
        <v>68</v>
      </c>
      <c r="F7" s="593" t="s">
        <v>69</v>
      </c>
      <c r="G7" s="595" t="s">
        <v>70</v>
      </c>
      <c r="H7" s="595" t="s">
        <v>69</v>
      </c>
      <c r="I7" s="595" t="s">
        <v>70</v>
      </c>
      <c r="J7" s="595" t="s">
        <v>69</v>
      </c>
      <c r="K7" s="494" t="s">
        <v>195</v>
      </c>
      <c r="L7" s="595" t="s">
        <v>71</v>
      </c>
      <c r="M7" s="595" t="s">
        <v>72</v>
      </c>
      <c r="N7" s="595" t="s">
        <v>73</v>
      </c>
      <c r="O7" s="595" t="s">
        <v>74</v>
      </c>
      <c r="P7" s="596" t="s">
        <v>75</v>
      </c>
      <c r="Q7" s="596"/>
      <c r="R7" s="596"/>
      <c r="S7" s="596"/>
      <c r="T7" s="595" t="s">
        <v>76</v>
      </c>
      <c r="U7" s="523" t="s">
        <v>77</v>
      </c>
      <c r="V7" s="524"/>
      <c r="W7" s="99" t="s">
        <v>78</v>
      </c>
      <c r="X7" s="593" t="s">
        <v>83</v>
      </c>
      <c r="Y7" s="593" t="s">
        <v>84</v>
      </c>
      <c r="Z7" s="495" t="s">
        <v>78</v>
      </c>
      <c r="AA7" s="594" t="s">
        <v>83</v>
      </c>
      <c r="AB7" s="594" t="s">
        <v>84</v>
      </c>
      <c r="AC7" s="495" t="s">
        <v>78</v>
      </c>
    </row>
    <row r="8" spans="2:29" s="493" customFormat="1" x14ac:dyDescent="0.2">
      <c r="B8" s="597"/>
      <c r="C8" s="600"/>
      <c r="D8" s="600"/>
      <c r="E8" s="593"/>
      <c r="F8" s="593"/>
      <c r="G8" s="595"/>
      <c r="H8" s="595"/>
      <c r="I8" s="595"/>
      <c r="J8" s="595"/>
      <c r="K8" s="494" t="s">
        <v>196</v>
      </c>
      <c r="L8" s="595"/>
      <c r="M8" s="595"/>
      <c r="N8" s="595"/>
      <c r="O8" s="595"/>
      <c r="P8" s="99" t="s">
        <v>79</v>
      </c>
      <c r="Q8" s="99" t="s">
        <v>80</v>
      </c>
      <c r="R8" s="99" t="s">
        <v>81</v>
      </c>
      <c r="S8" s="99" t="s">
        <v>82</v>
      </c>
      <c r="T8" s="595"/>
      <c r="U8" s="100" t="s">
        <v>83</v>
      </c>
      <c r="V8" s="100" t="s">
        <v>84</v>
      </c>
      <c r="W8" s="99" t="s">
        <v>85</v>
      </c>
      <c r="X8" s="593"/>
      <c r="Y8" s="593"/>
      <c r="Z8" s="495" t="s">
        <v>85</v>
      </c>
      <c r="AA8" s="594"/>
      <c r="AB8" s="594"/>
      <c r="AC8" s="495" t="s">
        <v>85</v>
      </c>
    </row>
    <row r="9" spans="2:29" s="474" customFormat="1" ht="8.25" x14ac:dyDescent="0.25">
      <c r="B9" s="472">
        <v>1</v>
      </c>
      <c r="C9" s="472">
        <v>2</v>
      </c>
      <c r="D9" s="472">
        <v>3</v>
      </c>
      <c r="E9" s="472">
        <v>4</v>
      </c>
      <c r="F9" s="472">
        <v>5</v>
      </c>
      <c r="G9" s="472">
        <v>6</v>
      </c>
      <c r="H9" s="472">
        <v>7</v>
      </c>
      <c r="I9" s="472">
        <v>8</v>
      </c>
      <c r="J9" s="472">
        <v>9</v>
      </c>
      <c r="K9" s="472">
        <v>10</v>
      </c>
      <c r="L9" s="472">
        <v>11</v>
      </c>
      <c r="M9" s="472">
        <v>12</v>
      </c>
      <c r="N9" s="472">
        <v>13</v>
      </c>
      <c r="O9" s="472">
        <v>14</v>
      </c>
      <c r="P9" s="472">
        <v>15</v>
      </c>
      <c r="Q9" s="472">
        <v>16</v>
      </c>
      <c r="R9" s="472">
        <v>17</v>
      </c>
      <c r="S9" s="472">
        <v>18</v>
      </c>
      <c r="T9" s="472">
        <v>11</v>
      </c>
      <c r="U9" s="472">
        <v>20</v>
      </c>
      <c r="V9" s="472">
        <v>21</v>
      </c>
      <c r="W9" s="472">
        <v>12</v>
      </c>
      <c r="X9" s="472" t="s">
        <v>86</v>
      </c>
      <c r="Y9" s="472" t="s">
        <v>86</v>
      </c>
      <c r="Z9" s="473">
        <v>13</v>
      </c>
      <c r="AA9" s="473" t="s">
        <v>86</v>
      </c>
      <c r="AB9" s="473" t="s">
        <v>86</v>
      </c>
      <c r="AC9" s="473">
        <v>14</v>
      </c>
    </row>
    <row r="10" spans="2:29" ht="5.25" customHeight="1" x14ac:dyDescent="0.2">
      <c r="B10" s="241"/>
      <c r="C10" s="103"/>
      <c r="D10" s="103"/>
      <c r="E10" s="103"/>
      <c r="F10" s="103"/>
      <c r="G10" s="103"/>
      <c r="H10" s="103"/>
      <c r="I10" s="103"/>
      <c r="J10" s="103"/>
      <c r="K10" s="203"/>
      <c r="L10" s="204"/>
      <c r="M10" s="204"/>
      <c r="N10" s="204"/>
      <c r="O10" s="204"/>
      <c r="P10" s="204"/>
      <c r="Q10" s="204"/>
      <c r="R10" s="204"/>
      <c r="S10" s="204"/>
      <c r="T10" s="203"/>
      <c r="U10" s="203"/>
      <c r="V10" s="203"/>
      <c r="W10" s="203"/>
      <c r="X10" s="203"/>
      <c r="Y10" s="103"/>
      <c r="Z10" s="202"/>
      <c r="AA10" s="202"/>
      <c r="AB10" s="202"/>
      <c r="AC10" s="202"/>
    </row>
    <row r="11" spans="2:29" ht="15" customHeight="1" x14ac:dyDescent="0.2">
      <c r="B11" s="408" t="s">
        <v>409</v>
      </c>
      <c r="C11" s="409"/>
      <c r="D11" s="403"/>
      <c r="E11" s="403"/>
      <c r="F11" s="404"/>
      <c r="G11" s="425"/>
      <c r="H11" s="425"/>
      <c r="I11" s="116"/>
      <c r="J11" s="116"/>
      <c r="K11" s="116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6"/>
      <c r="Y11" s="116"/>
      <c r="Z11" s="173"/>
      <c r="AA11" s="173"/>
      <c r="AB11" s="173"/>
      <c r="AC11" s="173"/>
    </row>
    <row r="12" spans="2:29" x14ac:dyDescent="0.2">
      <c r="B12" s="521" t="s">
        <v>306</v>
      </c>
      <c r="C12" s="522"/>
      <c r="D12" s="194"/>
      <c r="E12" s="108"/>
      <c r="F12" s="195"/>
      <c r="G12" s="106"/>
      <c r="H12" s="106"/>
      <c r="I12" s="106"/>
      <c r="J12" s="106"/>
      <c r="K12" s="108"/>
      <c r="L12" s="107"/>
      <c r="M12" s="107"/>
      <c r="N12" s="107"/>
      <c r="O12" s="107"/>
      <c r="P12" s="107"/>
      <c r="Q12" s="107"/>
      <c r="R12" s="107"/>
      <c r="S12" s="107"/>
      <c r="T12" s="108"/>
      <c r="U12" s="108"/>
      <c r="V12" s="108"/>
      <c r="W12" s="108"/>
      <c r="X12" s="108"/>
      <c r="Y12" s="106"/>
      <c r="Z12" s="172"/>
      <c r="AA12" s="172"/>
      <c r="AB12" s="172"/>
      <c r="AC12" s="172"/>
    </row>
    <row r="13" spans="2:29" s="142" customFormat="1" ht="12.75" customHeight="1" x14ac:dyDescent="0.2">
      <c r="B13" s="242">
        <v>1</v>
      </c>
      <c r="C13" s="175" t="s">
        <v>159</v>
      </c>
      <c r="D13" s="176" t="s">
        <v>95</v>
      </c>
      <c r="E13" s="176" t="s">
        <v>411</v>
      </c>
      <c r="F13" s="174" t="s">
        <v>412</v>
      </c>
      <c r="G13" s="177"/>
      <c r="H13" s="177"/>
      <c r="I13" s="178" t="s">
        <v>98</v>
      </c>
      <c r="J13" s="178" t="s">
        <v>426</v>
      </c>
      <c r="K13" s="178"/>
      <c r="L13" s="179">
        <f>sbm_2018!C7</f>
        <v>2952000</v>
      </c>
      <c r="M13" s="179">
        <f>sbm_2018!D7</f>
        <v>380000</v>
      </c>
      <c r="N13" s="179">
        <f>sbm_2018!E7</f>
        <v>892000</v>
      </c>
      <c r="O13" s="179">
        <f>sbm_2018!F7</f>
        <v>150000</v>
      </c>
      <c r="P13" s="179">
        <f>sbm_2018!G7</f>
        <v>3332000</v>
      </c>
      <c r="Q13" s="179">
        <f>sbm_2018!H7</f>
        <v>1353000</v>
      </c>
      <c r="R13" s="179">
        <f>sbm_2018!I7</f>
        <v>650000</v>
      </c>
      <c r="S13" s="179">
        <f>sbm_2018!J7</f>
        <v>650000</v>
      </c>
      <c r="T13" s="178">
        <v>2</v>
      </c>
      <c r="U13" s="178">
        <v>2</v>
      </c>
      <c r="V13" s="178">
        <v>5</v>
      </c>
      <c r="W13" s="180">
        <f t="shared" ref="W13" si="0">(U13*(L13+N13))+(U13*V13*M13)+((U13*(V13-1)*R13))</f>
        <v>16688000</v>
      </c>
      <c r="X13" s="181"/>
      <c r="Y13" s="181"/>
      <c r="Z13" s="182">
        <f t="shared" ref="Z13:Z37" si="1">(X13*(L13+N13))+(X13*Y13*M13)+((X13*(Y13-1)*Q13))</f>
        <v>0</v>
      </c>
      <c r="AA13" s="181">
        <v>1</v>
      </c>
      <c r="AB13" s="181">
        <v>3</v>
      </c>
      <c r="AC13" s="182">
        <f t="shared" ref="AC13" si="2">(AA13*(O13+Q13))+(AA13*AB13*P13)+((AA13*(AB13-1)*T13))</f>
        <v>11499004</v>
      </c>
    </row>
    <row r="14" spans="2:29" s="142" customFormat="1" ht="12.75" customHeight="1" x14ac:dyDescent="0.2">
      <c r="B14" s="243"/>
      <c r="C14" s="184" t="s">
        <v>410</v>
      </c>
      <c r="D14" s="185"/>
      <c r="E14" s="185"/>
      <c r="F14" s="183"/>
      <c r="G14" s="177"/>
      <c r="H14" s="177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81"/>
      <c r="Y14" s="181"/>
      <c r="Z14" s="182">
        <f t="shared" si="1"/>
        <v>0</v>
      </c>
      <c r="AA14" s="181"/>
      <c r="AB14" s="181"/>
      <c r="AC14" s="182">
        <f t="shared" ref="AC14:AC37" si="3">(AA14*(O14+Q14))+(AA14*AB14*P14)+((AA14*(AB14-1)*T14))</f>
        <v>0</v>
      </c>
    </row>
    <row r="15" spans="2:29" s="142" customFormat="1" ht="12.75" customHeight="1" x14ac:dyDescent="0.2">
      <c r="B15" s="242">
        <v>2</v>
      </c>
      <c r="C15" s="175" t="s">
        <v>136</v>
      </c>
      <c r="D15" s="176" t="s">
        <v>88</v>
      </c>
      <c r="E15" s="176" t="s">
        <v>231</v>
      </c>
      <c r="F15" s="174" t="s">
        <v>412</v>
      </c>
      <c r="G15" s="177"/>
      <c r="H15" s="177"/>
      <c r="I15" s="178"/>
      <c r="J15" s="178"/>
      <c r="K15" s="178"/>
      <c r="L15" s="179">
        <f>sbm_2018!C8</f>
        <v>2268000</v>
      </c>
      <c r="M15" s="179">
        <f>sbm_2018!D8</f>
        <v>380000</v>
      </c>
      <c r="N15" s="179">
        <f>sbm_2018!E8</f>
        <v>768000</v>
      </c>
      <c r="O15" s="179">
        <f>sbm_2018!F8</f>
        <v>150000</v>
      </c>
      <c r="P15" s="179">
        <f>sbm_2018!G8</f>
        <v>3083000</v>
      </c>
      <c r="Q15" s="179">
        <f>sbm_2018!H8</f>
        <v>1571000</v>
      </c>
      <c r="R15" s="179">
        <f>sbm_2018!I8</f>
        <v>861000</v>
      </c>
      <c r="S15" s="179">
        <f>sbm_2018!J8</f>
        <v>861000</v>
      </c>
      <c r="T15" s="178">
        <v>2</v>
      </c>
      <c r="U15" s="178">
        <v>2</v>
      </c>
      <c r="V15" s="178">
        <v>5</v>
      </c>
      <c r="W15" s="180">
        <f>(U15*(L15+N15))+(U15*V15*M15)+((U15*(V15-1)*R15))</f>
        <v>16760000</v>
      </c>
      <c r="X15" s="181"/>
      <c r="Y15" s="181"/>
      <c r="Z15" s="182">
        <f t="shared" si="1"/>
        <v>0</v>
      </c>
      <c r="AA15" s="181"/>
      <c r="AB15" s="181"/>
      <c r="AC15" s="182">
        <f t="shared" si="3"/>
        <v>0</v>
      </c>
    </row>
    <row r="16" spans="2:29" s="142" customFormat="1" ht="12.75" customHeight="1" x14ac:dyDescent="0.2">
      <c r="B16" s="243"/>
      <c r="C16" s="184" t="s">
        <v>413</v>
      </c>
      <c r="D16" s="185"/>
      <c r="E16" s="185"/>
      <c r="F16" s="183"/>
      <c r="G16" s="177"/>
      <c r="H16" s="177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81"/>
      <c r="Y16" s="181"/>
      <c r="Z16" s="182">
        <f t="shared" si="1"/>
        <v>0</v>
      </c>
      <c r="AA16" s="181"/>
      <c r="AB16" s="181"/>
      <c r="AC16" s="182">
        <f t="shared" si="3"/>
        <v>0</v>
      </c>
    </row>
    <row r="17" spans="2:29" s="142" customFormat="1" ht="12.75" customHeight="1" x14ac:dyDescent="0.2">
      <c r="B17" s="242">
        <v>3</v>
      </c>
      <c r="C17" s="175" t="s">
        <v>130</v>
      </c>
      <c r="D17" s="176" t="s">
        <v>92</v>
      </c>
      <c r="E17" s="176" t="s">
        <v>230</v>
      </c>
      <c r="F17" s="174" t="s">
        <v>412</v>
      </c>
      <c r="G17" s="177" t="s">
        <v>97</v>
      </c>
      <c r="H17" s="177" t="s">
        <v>426</v>
      </c>
      <c r="I17" s="178"/>
      <c r="J17" s="178"/>
      <c r="K17" s="178"/>
      <c r="L17" s="179">
        <f>sbm_2018!C14</f>
        <v>4182000</v>
      </c>
      <c r="M17" s="179">
        <f>sbm_2018!D14</f>
        <v>380000</v>
      </c>
      <c r="N17" s="179">
        <f>sbm_2018!E14</f>
        <v>854000</v>
      </c>
      <c r="O17" s="179">
        <f>sbm_2018!F14</f>
        <v>150000</v>
      </c>
      <c r="P17" s="179">
        <f>sbm_2018!G14</f>
        <v>2059000</v>
      </c>
      <c r="Q17" s="179">
        <f>sbm_2018!H14</f>
        <v>1297000</v>
      </c>
      <c r="R17" s="179">
        <f>sbm_2018!I14</f>
        <v>786000</v>
      </c>
      <c r="S17" s="179">
        <f>sbm_2018!J14</f>
        <v>786000</v>
      </c>
      <c r="T17" s="178">
        <v>2</v>
      </c>
      <c r="U17" s="178">
        <v>2</v>
      </c>
      <c r="V17" s="178">
        <v>5</v>
      </c>
      <c r="W17" s="180">
        <f>(U17*(L17+N17))+(U17*V17*M17)+((U17*(V17-1)*R17))</f>
        <v>20160000</v>
      </c>
      <c r="X17" s="181">
        <v>1</v>
      </c>
      <c r="Y17" s="181">
        <v>3</v>
      </c>
      <c r="Z17" s="182">
        <f t="shared" si="1"/>
        <v>8770000</v>
      </c>
      <c r="AA17" s="181"/>
      <c r="AB17" s="181"/>
      <c r="AC17" s="182">
        <f t="shared" si="3"/>
        <v>0</v>
      </c>
    </row>
    <row r="18" spans="2:29" s="142" customFormat="1" ht="12.75" customHeight="1" x14ac:dyDescent="0.2">
      <c r="B18" s="243"/>
      <c r="C18" s="184" t="s">
        <v>414</v>
      </c>
      <c r="D18" s="185"/>
      <c r="E18" s="185"/>
      <c r="F18" s="183"/>
      <c r="G18" s="177"/>
      <c r="H18" s="177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81"/>
      <c r="Y18" s="181"/>
      <c r="Z18" s="182">
        <f t="shared" si="1"/>
        <v>0</v>
      </c>
      <c r="AA18" s="181"/>
      <c r="AB18" s="181"/>
      <c r="AC18" s="182">
        <f t="shared" si="3"/>
        <v>0</v>
      </c>
    </row>
    <row r="19" spans="2:29" s="142" customFormat="1" ht="12.75" customHeight="1" x14ac:dyDescent="0.2">
      <c r="B19" s="242">
        <v>4</v>
      </c>
      <c r="C19" s="175" t="s">
        <v>268</v>
      </c>
      <c r="D19" s="176" t="s">
        <v>415</v>
      </c>
      <c r="E19" s="176" t="s">
        <v>216</v>
      </c>
      <c r="F19" s="174" t="s">
        <v>412</v>
      </c>
      <c r="G19" s="177"/>
      <c r="H19" s="177"/>
      <c r="I19" s="178"/>
      <c r="J19" s="178"/>
      <c r="K19" s="178"/>
      <c r="L19" s="179">
        <f>sbm_2018!C17</f>
        <v>8193000</v>
      </c>
      <c r="M19" s="179">
        <f>sbm_2018!D17</f>
        <v>580000</v>
      </c>
      <c r="N19" s="179">
        <f>sbm_2018!E17</f>
        <v>1374000</v>
      </c>
      <c r="O19" s="179">
        <f>sbm_2018!F17</f>
        <v>150000</v>
      </c>
      <c r="P19" s="179">
        <f>sbm_2018!G17</f>
        <v>3318000</v>
      </c>
      <c r="Q19" s="179">
        <f>sbm_2018!H17</f>
        <v>2521000</v>
      </c>
      <c r="R19" s="179">
        <f>sbm_2018!I17</f>
        <v>829000</v>
      </c>
      <c r="S19" s="179">
        <f>sbm_2018!J17</f>
        <v>829000</v>
      </c>
      <c r="T19" s="178">
        <v>2</v>
      </c>
      <c r="U19" s="178">
        <v>2</v>
      </c>
      <c r="V19" s="178">
        <v>5</v>
      </c>
      <c r="W19" s="180">
        <f>(U19*(L19+N19))+(U19*V19*M19)+((U19*(V19-1)*R19))</f>
        <v>31566000</v>
      </c>
      <c r="X19" s="181"/>
      <c r="Y19" s="181"/>
      <c r="Z19" s="182">
        <f t="shared" si="1"/>
        <v>0</v>
      </c>
      <c r="AA19" s="181"/>
      <c r="AB19" s="181"/>
      <c r="AC19" s="182">
        <f t="shared" si="3"/>
        <v>0</v>
      </c>
    </row>
    <row r="20" spans="2:29" s="142" customFormat="1" ht="12.75" customHeight="1" x14ac:dyDescent="0.2">
      <c r="B20" s="243"/>
      <c r="C20" s="184" t="s">
        <v>416</v>
      </c>
      <c r="D20" s="185"/>
      <c r="E20" s="185"/>
      <c r="F20" s="183"/>
      <c r="G20" s="177"/>
      <c r="H20" s="177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81"/>
      <c r="Y20" s="181"/>
      <c r="Z20" s="182">
        <f t="shared" si="1"/>
        <v>0</v>
      </c>
      <c r="AA20" s="181"/>
      <c r="AB20" s="181"/>
      <c r="AC20" s="182">
        <f t="shared" si="3"/>
        <v>0</v>
      </c>
    </row>
    <row r="21" spans="2:29" s="142" customFormat="1" ht="12.75" customHeight="1" x14ac:dyDescent="0.2">
      <c r="B21" s="242">
        <v>5</v>
      </c>
      <c r="C21" s="175" t="s">
        <v>132</v>
      </c>
      <c r="D21" s="176" t="s">
        <v>417</v>
      </c>
      <c r="E21" s="176" t="s">
        <v>218</v>
      </c>
      <c r="F21" s="174" t="s">
        <v>412</v>
      </c>
      <c r="G21" s="177"/>
      <c r="H21" s="177"/>
      <c r="I21" s="178"/>
      <c r="J21" s="178"/>
      <c r="K21" s="178"/>
      <c r="L21" s="180">
        <f>sbm_2018!C12</f>
        <v>2674000</v>
      </c>
      <c r="M21" s="180">
        <f>sbm_2018!D12</f>
        <v>410000</v>
      </c>
      <c r="N21" s="180">
        <f>sbm_2018!E12</f>
        <v>900000</v>
      </c>
      <c r="O21" s="180">
        <f>sbm_2018!F12</f>
        <v>150000</v>
      </c>
      <c r="P21" s="180">
        <f>sbm_2018!G12</f>
        <v>1605000</v>
      </c>
      <c r="Q21" s="180">
        <f>sbm_2018!H12</f>
        <v>1076000</v>
      </c>
      <c r="R21" s="180">
        <f>sbm_2018!I12</f>
        <v>664000</v>
      </c>
      <c r="S21" s="180">
        <f>sbm_2018!J12</f>
        <v>664000</v>
      </c>
      <c r="T21" s="180">
        <v>2</v>
      </c>
      <c r="U21" s="180">
        <v>2</v>
      </c>
      <c r="V21" s="180">
        <v>5</v>
      </c>
      <c r="W21" s="180">
        <f>(U21*(L21+N21))+(U21*V21*M21)+((U21*(V21-1)*R21))</f>
        <v>16560000</v>
      </c>
      <c r="X21" s="181"/>
      <c r="Y21" s="181"/>
      <c r="Z21" s="182">
        <f t="shared" si="1"/>
        <v>0</v>
      </c>
      <c r="AA21" s="181"/>
      <c r="AB21" s="181"/>
      <c r="AC21" s="182">
        <f t="shared" si="3"/>
        <v>0</v>
      </c>
    </row>
    <row r="22" spans="2:29" s="142" customFormat="1" ht="12.75" customHeight="1" x14ac:dyDescent="0.2">
      <c r="B22" s="243"/>
      <c r="C22" s="184" t="s">
        <v>183</v>
      </c>
      <c r="D22" s="185"/>
      <c r="E22" s="185"/>
      <c r="F22" s="183"/>
      <c r="G22" s="177"/>
      <c r="H22" s="177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81"/>
      <c r="Y22" s="181"/>
      <c r="Z22" s="182">
        <f t="shared" si="1"/>
        <v>0</v>
      </c>
      <c r="AA22" s="181"/>
      <c r="AB22" s="181"/>
      <c r="AC22" s="182">
        <f t="shared" si="3"/>
        <v>0</v>
      </c>
    </row>
    <row r="23" spans="2:29" s="142" customFormat="1" ht="12.75" customHeight="1" x14ac:dyDescent="0.2">
      <c r="B23" s="242">
        <v>6</v>
      </c>
      <c r="C23" s="175" t="s">
        <v>96</v>
      </c>
      <c r="D23" s="176" t="s">
        <v>364</v>
      </c>
      <c r="E23" s="176" t="s">
        <v>226</v>
      </c>
      <c r="F23" s="174" t="s">
        <v>421</v>
      </c>
      <c r="G23" s="177"/>
      <c r="H23" s="177"/>
      <c r="I23" s="181" t="s">
        <v>98</v>
      </c>
      <c r="J23" s="475">
        <v>43151</v>
      </c>
      <c r="K23" s="178"/>
      <c r="L23" s="179">
        <f>sbm_2018!C24</f>
        <v>0</v>
      </c>
      <c r="M23" s="179">
        <f>sbm_2018!D24</f>
        <v>210000</v>
      </c>
      <c r="N23" s="179">
        <f>sbm_2018!E24</f>
        <v>150000</v>
      </c>
      <c r="O23" s="179">
        <f>sbm_2018!F24</f>
        <v>75000</v>
      </c>
      <c r="P23" s="179">
        <f>sbm_2018!G24</f>
        <v>0</v>
      </c>
      <c r="Q23" s="179">
        <f>sbm_2018!H24</f>
        <v>0</v>
      </c>
      <c r="R23" s="179">
        <f>sbm_2018!I24</f>
        <v>0</v>
      </c>
      <c r="S23" s="179">
        <f>sbm_2018!J24</f>
        <v>0</v>
      </c>
      <c r="T23" s="178">
        <v>1</v>
      </c>
      <c r="U23" s="178">
        <v>4</v>
      </c>
      <c r="V23" s="178">
        <v>5</v>
      </c>
      <c r="W23" s="180">
        <f>(U23*(M23+N23)*V23)</f>
        <v>7200000</v>
      </c>
      <c r="X23" s="181"/>
      <c r="Y23" s="181"/>
      <c r="Z23" s="182">
        <f t="shared" si="1"/>
        <v>0</v>
      </c>
      <c r="AA23" s="181">
        <v>1</v>
      </c>
      <c r="AB23" s="181">
        <v>1</v>
      </c>
      <c r="AC23" s="182">
        <f t="shared" si="3"/>
        <v>75000</v>
      </c>
    </row>
    <row r="24" spans="2:29" s="142" customFormat="1" ht="12.75" customHeight="1" x14ac:dyDescent="0.2">
      <c r="B24" s="242"/>
      <c r="C24" s="175"/>
      <c r="D24" s="176"/>
      <c r="E24" s="176" t="s">
        <v>428</v>
      </c>
      <c r="F24" s="174"/>
      <c r="G24" s="177"/>
      <c r="H24" s="177"/>
      <c r="I24" s="181"/>
      <c r="J24" s="181"/>
      <c r="K24" s="178"/>
      <c r="L24" s="178"/>
      <c r="M24" s="180"/>
      <c r="N24" s="180"/>
      <c r="O24" s="180"/>
      <c r="P24" s="178"/>
      <c r="Q24" s="178"/>
      <c r="R24" s="178"/>
      <c r="S24" s="178"/>
      <c r="T24" s="178"/>
      <c r="U24" s="178"/>
      <c r="V24" s="178"/>
      <c r="W24" s="180"/>
      <c r="X24" s="181"/>
      <c r="Y24" s="181"/>
      <c r="Z24" s="182">
        <f t="shared" si="1"/>
        <v>0</v>
      </c>
      <c r="AA24" s="181"/>
      <c r="AB24" s="181"/>
      <c r="AC24" s="182">
        <f t="shared" si="3"/>
        <v>0</v>
      </c>
    </row>
    <row r="25" spans="2:29" s="142" customFormat="1" ht="12.75" customHeight="1" x14ac:dyDescent="0.2">
      <c r="B25" s="242"/>
      <c r="C25" s="175"/>
      <c r="D25" s="176"/>
      <c r="E25" s="176" t="s">
        <v>385</v>
      </c>
      <c r="F25" s="174"/>
      <c r="G25" s="177"/>
      <c r="H25" s="177"/>
      <c r="I25" s="181"/>
      <c r="J25" s="181"/>
      <c r="K25" s="178"/>
      <c r="L25" s="178"/>
      <c r="M25" s="180"/>
      <c r="N25" s="180"/>
      <c r="O25" s="180"/>
      <c r="P25" s="178"/>
      <c r="Q25" s="178"/>
      <c r="R25" s="178"/>
      <c r="S25" s="178"/>
      <c r="T25" s="178"/>
      <c r="U25" s="178"/>
      <c r="V25" s="178"/>
      <c r="W25" s="180"/>
      <c r="X25" s="181"/>
      <c r="Y25" s="181"/>
      <c r="Z25" s="182">
        <f t="shared" si="1"/>
        <v>0</v>
      </c>
      <c r="AA25" s="181"/>
      <c r="AB25" s="181"/>
      <c r="AC25" s="182">
        <f t="shared" si="3"/>
        <v>0</v>
      </c>
    </row>
    <row r="26" spans="2:29" s="142" customFormat="1" ht="12.75" customHeight="1" x14ac:dyDescent="0.2">
      <c r="B26" s="242">
        <v>7</v>
      </c>
      <c r="C26" s="175" t="s">
        <v>135</v>
      </c>
      <c r="D26" s="176" t="s">
        <v>420</v>
      </c>
      <c r="E26" s="176" t="s">
        <v>198</v>
      </c>
      <c r="F26" s="174" t="s">
        <v>421</v>
      </c>
      <c r="G26" s="177"/>
      <c r="H26" s="177"/>
      <c r="I26" s="181"/>
      <c r="J26" s="181"/>
      <c r="K26" s="178"/>
      <c r="L26" s="180">
        <f>sbm_2018!C9</f>
        <v>2139000</v>
      </c>
      <c r="M26" s="180">
        <f>sbm_2018!D9</f>
        <v>410000</v>
      </c>
      <c r="N26" s="180">
        <f>sbm_2018!E9</f>
        <v>692000</v>
      </c>
      <c r="O26" s="180">
        <f>sbm_2018!F9</f>
        <v>150000</v>
      </c>
      <c r="P26" s="180">
        <f>sbm_2018!G9</f>
        <v>2838000</v>
      </c>
      <c r="Q26" s="180">
        <f>sbm_2018!H9</f>
        <v>1957000</v>
      </c>
      <c r="R26" s="180">
        <f>sbm_2018!I9</f>
        <v>622000</v>
      </c>
      <c r="S26" s="180">
        <f>sbm_2018!J9</f>
        <v>622000</v>
      </c>
      <c r="T26" s="180">
        <v>2</v>
      </c>
      <c r="U26" s="180">
        <v>2</v>
      </c>
      <c r="V26" s="180">
        <v>5</v>
      </c>
      <c r="W26" s="180">
        <f>(U26*(L26+N26))+(U26*V26*M26)+((U26*(V26-1)*R26))</f>
        <v>14738000</v>
      </c>
      <c r="X26" s="181"/>
      <c r="Y26" s="181"/>
      <c r="Z26" s="182">
        <f t="shared" si="1"/>
        <v>0</v>
      </c>
      <c r="AA26" s="181"/>
      <c r="AB26" s="181"/>
      <c r="AC26" s="182">
        <f t="shared" si="3"/>
        <v>0</v>
      </c>
    </row>
    <row r="27" spans="2:29" s="142" customFormat="1" ht="12.75" customHeight="1" x14ac:dyDescent="0.2">
      <c r="B27" s="243"/>
      <c r="C27" s="184" t="s">
        <v>175</v>
      </c>
      <c r="D27" s="185"/>
      <c r="E27" s="185"/>
      <c r="F27" s="183"/>
      <c r="G27" s="177"/>
      <c r="H27" s="177"/>
      <c r="I27" s="181"/>
      <c r="J27" s="181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81"/>
      <c r="Y27" s="181"/>
      <c r="Z27" s="182">
        <f t="shared" si="1"/>
        <v>0</v>
      </c>
      <c r="AA27" s="181"/>
      <c r="AB27" s="181"/>
      <c r="AC27" s="182">
        <f t="shared" si="3"/>
        <v>0</v>
      </c>
    </row>
    <row r="28" spans="2:29" s="142" customFormat="1" ht="12.75" customHeight="1" x14ac:dyDescent="0.2">
      <c r="B28" s="242">
        <v>8</v>
      </c>
      <c r="C28" s="175" t="s">
        <v>422</v>
      </c>
      <c r="D28" s="176" t="s">
        <v>199</v>
      </c>
      <c r="E28" s="176" t="s">
        <v>423</v>
      </c>
      <c r="F28" s="174" t="s">
        <v>421</v>
      </c>
      <c r="G28" s="177"/>
      <c r="H28" s="177"/>
      <c r="I28" s="181"/>
      <c r="J28" s="181"/>
      <c r="K28" s="178"/>
      <c r="L28" s="180">
        <f>sbm_2018!C10</f>
        <v>2888000</v>
      </c>
      <c r="M28" s="180">
        <f>sbm_2018!D10</f>
        <v>370000</v>
      </c>
      <c r="N28" s="180">
        <f>sbm_2018!E10</f>
        <v>786000</v>
      </c>
      <c r="O28" s="180">
        <f>sbm_2018!F10</f>
        <v>150000</v>
      </c>
      <c r="P28" s="180">
        <f>sbm_2018!G10</f>
        <v>1854000</v>
      </c>
      <c r="Q28" s="180">
        <f>sbm_2018!H10</f>
        <v>1037000</v>
      </c>
      <c r="R28" s="180">
        <f>sbm_2018!I10</f>
        <v>792000</v>
      </c>
      <c r="S28" s="180">
        <f>sbm_2018!J10</f>
        <v>792000</v>
      </c>
      <c r="T28" s="180">
        <v>2</v>
      </c>
      <c r="U28" s="180">
        <v>2</v>
      </c>
      <c r="V28" s="180">
        <v>5</v>
      </c>
      <c r="W28" s="180">
        <f>(U28*(L28+N28))+(U28*V28*M28)+((U28*(V28-1)*R28))</f>
        <v>17384000</v>
      </c>
      <c r="X28" s="181"/>
      <c r="Y28" s="181"/>
      <c r="Z28" s="182">
        <f t="shared" si="1"/>
        <v>0</v>
      </c>
      <c r="AA28" s="181"/>
      <c r="AB28" s="181"/>
      <c r="AC28" s="182">
        <f t="shared" si="3"/>
        <v>0</v>
      </c>
    </row>
    <row r="29" spans="2:29" s="142" customFormat="1" ht="12.75" customHeight="1" x14ac:dyDescent="0.2">
      <c r="B29" s="243"/>
      <c r="C29" s="184" t="s">
        <v>424</v>
      </c>
      <c r="D29" s="185"/>
      <c r="E29" s="185"/>
      <c r="F29" s="183"/>
      <c r="G29" s="177"/>
      <c r="H29" s="177"/>
      <c r="I29" s="181"/>
      <c r="J29" s="181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81"/>
      <c r="Y29" s="181"/>
      <c r="Z29" s="182">
        <f t="shared" si="1"/>
        <v>0</v>
      </c>
      <c r="AA29" s="181"/>
      <c r="AB29" s="181"/>
      <c r="AC29" s="182">
        <f t="shared" si="3"/>
        <v>0</v>
      </c>
    </row>
    <row r="30" spans="2:29" s="142" customFormat="1" ht="12.75" customHeight="1" x14ac:dyDescent="0.2">
      <c r="B30" s="242">
        <v>9</v>
      </c>
      <c r="C30" s="175" t="s">
        <v>425</v>
      </c>
      <c r="D30" s="176" t="s">
        <v>417</v>
      </c>
      <c r="E30" s="176" t="s">
        <v>197</v>
      </c>
      <c r="F30" s="174" t="s">
        <v>421</v>
      </c>
      <c r="G30" s="177" t="s">
        <v>97</v>
      </c>
      <c r="H30" s="177" t="s">
        <v>427</v>
      </c>
      <c r="I30" s="181"/>
      <c r="J30" s="181"/>
      <c r="K30" s="178"/>
      <c r="L30" s="180">
        <f>sbm_2018!C11</f>
        <v>2268000</v>
      </c>
      <c r="M30" s="180">
        <f>sbm_2018!D11</f>
        <v>420000</v>
      </c>
      <c r="N30" s="180">
        <f>sbm_2018!E11</f>
        <v>748000</v>
      </c>
      <c r="O30" s="180">
        <f>sbm_2018!F11</f>
        <v>150000</v>
      </c>
      <c r="P30" s="180">
        <f>sbm_2018!G11</f>
        <v>2695000</v>
      </c>
      <c r="Q30" s="180">
        <f>sbm_2018!H11</f>
        <v>1037000</v>
      </c>
      <c r="R30" s="180">
        <f>sbm_2018!I11</f>
        <v>792000</v>
      </c>
      <c r="S30" s="180">
        <f>sbm_2018!J11</f>
        <v>792000</v>
      </c>
      <c r="T30" s="180">
        <v>2</v>
      </c>
      <c r="U30" s="180">
        <v>2</v>
      </c>
      <c r="V30" s="180">
        <v>5</v>
      </c>
      <c r="W30" s="180">
        <f>(U30*(L30+N30))+(U30*V30*M30)+((U30*(V30-1)*R30))</f>
        <v>16568000</v>
      </c>
      <c r="X30" s="181">
        <v>1</v>
      </c>
      <c r="Y30" s="181">
        <v>3</v>
      </c>
      <c r="Z30" s="182">
        <f t="shared" si="1"/>
        <v>6350000</v>
      </c>
      <c r="AA30" s="181"/>
      <c r="AB30" s="181"/>
      <c r="AC30" s="182">
        <f t="shared" si="3"/>
        <v>0</v>
      </c>
    </row>
    <row r="31" spans="2:29" s="142" customFormat="1" ht="12.75" customHeight="1" x14ac:dyDescent="0.2">
      <c r="B31" s="243"/>
      <c r="C31" s="184" t="s">
        <v>181</v>
      </c>
      <c r="D31" s="185"/>
      <c r="E31" s="185"/>
      <c r="F31" s="183"/>
      <c r="G31" s="177"/>
      <c r="H31" s="177"/>
      <c r="I31" s="181"/>
      <c r="J31" s="181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81"/>
      <c r="Y31" s="181"/>
      <c r="Z31" s="182">
        <f t="shared" si="1"/>
        <v>0</v>
      </c>
      <c r="AA31" s="181"/>
      <c r="AB31" s="181"/>
      <c r="AC31" s="182">
        <f t="shared" si="3"/>
        <v>0</v>
      </c>
    </row>
    <row r="32" spans="2:29" s="142" customFormat="1" ht="12.75" customHeight="1" x14ac:dyDescent="0.2">
      <c r="B32" s="242">
        <v>10</v>
      </c>
      <c r="C32" s="175" t="s">
        <v>131</v>
      </c>
      <c r="D32" s="176" t="s">
        <v>418</v>
      </c>
      <c r="E32" s="176" t="s">
        <v>373</v>
      </c>
      <c r="F32" s="174" t="s">
        <v>421</v>
      </c>
      <c r="G32" s="177"/>
      <c r="H32" s="177"/>
      <c r="I32" s="181" t="s">
        <v>98</v>
      </c>
      <c r="J32" s="181" t="s">
        <v>427</v>
      </c>
      <c r="K32" s="178"/>
      <c r="L32" s="180">
        <f>sbm_2018!C13</f>
        <v>2995000</v>
      </c>
      <c r="M32" s="180">
        <f>sbm_2018!D13</f>
        <v>380000</v>
      </c>
      <c r="N32" s="180">
        <f>sbm_2018!E13</f>
        <v>812000</v>
      </c>
      <c r="O32" s="180">
        <f>sbm_2018!F13</f>
        <v>150000</v>
      </c>
      <c r="P32" s="180">
        <f>sbm_2018!G13</f>
        <v>3316000</v>
      </c>
      <c r="Q32" s="180">
        <f>sbm_2018!H13</f>
        <v>1500000</v>
      </c>
      <c r="R32" s="180">
        <f>sbm_2018!I13</f>
        <v>540000</v>
      </c>
      <c r="S32" s="180">
        <f>sbm_2018!J13</f>
        <v>540000</v>
      </c>
      <c r="T32" s="180">
        <v>2</v>
      </c>
      <c r="U32" s="180">
        <v>2</v>
      </c>
      <c r="V32" s="180">
        <v>6</v>
      </c>
      <c r="W32" s="180">
        <f>(U32*(L32+N32))+(U32*V32*M32)+((U32*(V32-1)*R32))</f>
        <v>17574000</v>
      </c>
      <c r="X32" s="181"/>
      <c r="Y32" s="181"/>
      <c r="Z32" s="182">
        <f t="shared" si="1"/>
        <v>0</v>
      </c>
      <c r="AA32" s="181">
        <v>1</v>
      </c>
      <c r="AB32" s="181">
        <v>3</v>
      </c>
      <c r="AC32" s="182">
        <f t="shared" si="3"/>
        <v>11598004</v>
      </c>
    </row>
    <row r="33" spans="2:29" s="142" customFormat="1" ht="12.75" customHeight="1" x14ac:dyDescent="0.2">
      <c r="B33" s="243"/>
      <c r="C33" s="184" t="s">
        <v>419</v>
      </c>
      <c r="D33" s="185"/>
      <c r="E33" s="185"/>
      <c r="F33" s="183"/>
      <c r="G33" s="177"/>
      <c r="H33" s="177"/>
      <c r="I33" s="186"/>
      <c r="J33" s="186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81"/>
      <c r="Y33" s="181"/>
      <c r="Z33" s="182">
        <f t="shared" si="1"/>
        <v>0</v>
      </c>
      <c r="AA33" s="181"/>
      <c r="AB33" s="181"/>
      <c r="AC33" s="182">
        <f t="shared" si="3"/>
        <v>0</v>
      </c>
    </row>
    <row r="34" spans="2:29" s="142" customFormat="1" ht="12.75" customHeight="1" x14ac:dyDescent="0.2">
      <c r="B34" s="242">
        <v>11</v>
      </c>
      <c r="C34" s="175" t="s">
        <v>129</v>
      </c>
      <c r="D34" s="176" t="s">
        <v>218</v>
      </c>
      <c r="E34" s="176" t="s">
        <v>214</v>
      </c>
      <c r="F34" s="174" t="s">
        <v>421</v>
      </c>
      <c r="G34" s="177"/>
      <c r="H34" s="177"/>
      <c r="I34" s="181"/>
      <c r="J34" s="181"/>
      <c r="K34" s="178"/>
      <c r="L34" s="180">
        <f>sbm_2018!C15</f>
        <v>4867000</v>
      </c>
      <c r="M34" s="180">
        <f>sbm_2018!D15</f>
        <v>410000</v>
      </c>
      <c r="N34" s="180">
        <f>sbm_2018!E15</f>
        <v>1138000</v>
      </c>
      <c r="O34" s="180">
        <f>sbm_2018!F15</f>
        <v>150000</v>
      </c>
      <c r="P34" s="180">
        <f>sbm_2018!G15</f>
        <v>2581000</v>
      </c>
      <c r="Q34" s="180">
        <f>sbm_2018!H15</f>
        <v>1075000</v>
      </c>
      <c r="R34" s="180">
        <f>sbm_2018!I15</f>
        <v>704000</v>
      </c>
      <c r="S34" s="180">
        <f>sbm_2018!J15</f>
        <v>704000</v>
      </c>
      <c r="T34" s="180">
        <v>2</v>
      </c>
      <c r="U34" s="180">
        <v>2</v>
      </c>
      <c r="V34" s="180">
        <v>5</v>
      </c>
      <c r="W34" s="180">
        <f>(U34*(L34+N34))+(U34*V34*M34)+((U34*(V34-1)*R34))</f>
        <v>21742000</v>
      </c>
      <c r="X34" s="181"/>
      <c r="Y34" s="181"/>
      <c r="Z34" s="182">
        <f t="shared" si="1"/>
        <v>0</v>
      </c>
      <c r="AA34" s="181"/>
      <c r="AB34" s="181"/>
      <c r="AC34" s="182">
        <f t="shared" si="3"/>
        <v>0</v>
      </c>
    </row>
    <row r="35" spans="2:29" s="142" customFormat="1" ht="12.75" customHeight="1" x14ac:dyDescent="0.2">
      <c r="B35" s="243"/>
      <c r="C35" s="184" t="s">
        <v>193</v>
      </c>
      <c r="D35" s="185"/>
      <c r="E35" s="185"/>
      <c r="F35" s="183"/>
      <c r="G35" s="177"/>
      <c r="H35" s="177"/>
      <c r="I35" s="181"/>
      <c r="J35" s="181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81"/>
      <c r="Y35" s="181"/>
      <c r="Z35" s="182">
        <f t="shared" si="1"/>
        <v>0</v>
      </c>
      <c r="AA35" s="181"/>
      <c r="AB35" s="181"/>
      <c r="AC35" s="182">
        <f t="shared" si="3"/>
        <v>0</v>
      </c>
    </row>
    <row r="36" spans="2:29" s="142" customFormat="1" ht="12.75" customHeight="1" x14ac:dyDescent="0.2">
      <c r="B36" s="242">
        <v>12</v>
      </c>
      <c r="C36" s="175" t="s">
        <v>128</v>
      </c>
      <c r="D36" s="176" t="s">
        <v>88</v>
      </c>
      <c r="E36" s="176" t="s">
        <v>95</v>
      </c>
      <c r="F36" s="174" t="s">
        <v>421</v>
      </c>
      <c r="G36" s="177"/>
      <c r="H36" s="177"/>
      <c r="I36" s="181"/>
      <c r="J36" s="181"/>
      <c r="K36" s="178"/>
      <c r="L36" s="180">
        <f>sbm_2018!C16</f>
        <v>10824000</v>
      </c>
      <c r="M36" s="180">
        <f>sbm_2018!D16</f>
        <v>480000</v>
      </c>
      <c r="N36" s="180">
        <f>sbm_2018!E16</f>
        <v>876000</v>
      </c>
      <c r="O36" s="180">
        <f>sbm_2018!F16</f>
        <v>150000</v>
      </c>
      <c r="P36" s="180">
        <f>sbm_2018!G16</f>
        <v>3212000</v>
      </c>
      <c r="Q36" s="180">
        <f>sbm_2018!H16</f>
        <v>2056000</v>
      </c>
      <c r="R36" s="180">
        <f>sbm_2018!I16</f>
        <v>600000</v>
      </c>
      <c r="S36" s="180">
        <f>sbm_2018!J16</f>
        <v>600000</v>
      </c>
      <c r="T36" s="180">
        <v>2</v>
      </c>
      <c r="U36" s="180">
        <v>2</v>
      </c>
      <c r="V36" s="180">
        <v>5</v>
      </c>
      <c r="W36" s="180">
        <f>(U36*(L36+N36))+(U36*V36*M36)+((U36*(V36-1)*R36))</f>
        <v>33000000</v>
      </c>
      <c r="X36" s="181"/>
      <c r="Y36" s="181"/>
      <c r="Z36" s="182">
        <f t="shared" si="1"/>
        <v>0</v>
      </c>
      <c r="AA36" s="181"/>
      <c r="AB36" s="181"/>
      <c r="AC36" s="182">
        <f t="shared" si="3"/>
        <v>0</v>
      </c>
    </row>
    <row r="37" spans="2:29" s="142" customFormat="1" ht="12.75" customHeight="1" x14ac:dyDescent="0.2">
      <c r="B37" s="243"/>
      <c r="C37" s="184" t="s">
        <v>170</v>
      </c>
      <c r="D37" s="185"/>
      <c r="E37" s="185"/>
      <c r="F37" s="183"/>
      <c r="G37" s="177"/>
      <c r="H37" s="177"/>
      <c r="I37" s="181"/>
      <c r="J37" s="181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81"/>
      <c r="Y37" s="181"/>
      <c r="Z37" s="182">
        <f t="shared" si="1"/>
        <v>0</v>
      </c>
      <c r="AA37" s="181"/>
      <c r="AB37" s="181"/>
      <c r="AC37" s="182">
        <f t="shared" si="3"/>
        <v>0</v>
      </c>
    </row>
    <row r="38" spans="2:29" s="142" customFormat="1" ht="15.75" customHeight="1" x14ac:dyDescent="0.2">
      <c r="B38" s="466"/>
      <c r="C38" s="467"/>
      <c r="D38" s="468"/>
      <c r="E38" s="468"/>
      <c r="F38" s="402"/>
      <c r="G38" s="469"/>
      <c r="H38" s="469"/>
      <c r="I38" s="470"/>
      <c r="J38" s="470"/>
      <c r="K38" s="116"/>
      <c r="L38" s="155"/>
      <c r="M38" s="110"/>
      <c r="N38" s="110"/>
      <c r="O38" s="110"/>
      <c r="P38" s="116"/>
      <c r="Q38" s="116"/>
      <c r="R38" s="116"/>
      <c r="S38" s="116"/>
      <c r="T38" s="116"/>
      <c r="U38" s="116"/>
      <c r="V38" s="116"/>
      <c r="W38" s="110"/>
      <c r="X38" s="470"/>
      <c r="Y38" s="470"/>
      <c r="Z38" s="471"/>
      <c r="AA38" s="173"/>
      <c r="AB38" s="173"/>
      <c r="AC38" s="173"/>
    </row>
    <row r="39" spans="2:29" s="142" customFormat="1" ht="13.5" customHeight="1" x14ac:dyDescent="0.2">
      <c r="B39" s="519" t="s">
        <v>294</v>
      </c>
      <c r="C39" s="520"/>
      <c r="D39" s="116"/>
      <c r="E39" s="116"/>
      <c r="F39" s="118"/>
      <c r="G39" s="116"/>
      <c r="H39" s="116"/>
      <c r="I39" s="116"/>
      <c r="J39" s="116"/>
      <c r="K39" s="116"/>
      <c r="L39" s="155"/>
      <c r="M39" s="116"/>
      <c r="N39" s="116"/>
      <c r="O39" s="116"/>
      <c r="P39" s="116"/>
      <c r="Q39" s="116"/>
      <c r="R39" s="116"/>
      <c r="S39" s="116"/>
      <c r="T39" s="167"/>
      <c r="U39" s="116"/>
      <c r="V39" s="116"/>
      <c r="W39" s="167"/>
      <c r="X39" s="167"/>
      <c r="Y39" s="167"/>
      <c r="Z39" s="167"/>
      <c r="AA39" s="167"/>
      <c r="AB39" s="167"/>
      <c r="AC39" s="167"/>
    </row>
    <row r="40" spans="2:29" ht="13.5" customHeight="1" x14ac:dyDescent="0.2">
      <c r="B40" s="554" t="s">
        <v>392</v>
      </c>
      <c r="C40" s="555"/>
      <c r="D40" s="187"/>
      <c r="E40" s="209"/>
      <c r="F40" s="401"/>
      <c r="G40" s="209"/>
      <c r="H40" s="210"/>
      <c r="I40" s="210"/>
      <c r="J40" s="210"/>
      <c r="K40" s="211"/>
      <c r="L40" s="212"/>
      <c r="M40" s="212"/>
      <c r="N40" s="212"/>
      <c r="O40" s="212"/>
      <c r="P40" s="212"/>
      <c r="Q40" s="212"/>
      <c r="R40" s="212"/>
      <c r="S40" s="212"/>
      <c r="T40" s="211"/>
      <c r="U40" s="211"/>
      <c r="V40" s="211"/>
      <c r="W40" s="211"/>
      <c r="X40" s="211"/>
      <c r="Y40" s="209"/>
      <c r="Z40" s="213"/>
      <c r="AA40" s="213"/>
      <c r="AB40" s="213"/>
      <c r="AC40" s="213"/>
    </row>
    <row r="41" spans="2:29" ht="13.5" customHeight="1" x14ac:dyDescent="0.2">
      <c r="B41" s="245">
        <v>1</v>
      </c>
      <c r="C41" s="427" t="s">
        <v>406</v>
      </c>
      <c r="D41" s="209" t="s">
        <v>218</v>
      </c>
      <c r="E41" s="209" t="s">
        <v>220</v>
      </c>
      <c r="F41" s="401" t="s">
        <v>407</v>
      </c>
      <c r="G41" s="400" t="s">
        <v>394</v>
      </c>
      <c r="H41" s="400" t="s">
        <v>394</v>
      </c>
      <c r="I41" s="400" t="s">
        <v>394</v>
      </c>
      <c r="J41" s="400" t="s">
        <v>394</v>
      </c>
      <c r="K41" s="400" t="s">
        <v>394</v>
      </c>
      <c r="L41" s="215">
        <f>sbm_2018!C$12</f>
        <v>2674000</v>
      </c>
      <c r="M41" s="215">
        <f>sbm_2018!D$12</f>
        <v>410000</v>
      </c>
      <c r="N41" s="215">
        <f>sbm_2018!E$12</f>
        <v>900000</v>
      </c>
      <c r="O41" s="215">
        <f>sbm_2018!F$12</f>
        <v>150000</v>
      </c>
      <c r="P41" s="215">
        <f>sbm_2018!G$12</f>
        <v>1605000</v>
      </c>
      <c r="Q41" s="215">
        <f>sbm_2018!H$12</f>
        <v>1076000</v>
      </c>
      <c r="R41" s="215">
        <f>sbm_2018!I$12</f>
        <v>664000</v>
      </c>
      <c r="S41" s="215">
        <f>sbm_2018!J$12</f>
        <v>664000</v>
      </c>
      <c r="T41" s="188">
        <v>1</v>
      </c>
      <c r="U41" s="188">
        <v>2</v>
      </c>
      <c r="V41" s="188">
        <v>4</v>
      </c>
      <c r="W41" s="188">
        <f t="shared" ref="W41:W42" si="4">(U41*(L41+N41))+(U41*V41*M41)+((U41*(V41-1)*R41))</f>
        <v>14412000</v>
      </c>
      <c r="X41" s="216">
        <v>0</v>
      </c>
      <c r="Y41" s="217">
        <v>0</v>
      </c>
      <c r="Z41" s="218">
        <f t="shared" ref="Z41" si="5">(X41*(L41+N41))+(X41*Y41*M41)+((X41*(Y41-1)*Q41))</f>
        <v>0</v>
      </c>
      <c r="AA41" s="216">
        <v>0</v>
      </c>
      <c r="AB41" s="217">
        <v>0</v>
      </c>
      <c r="AC41" s="218">
        <f t="shared" ref="AC41" si="6">(AA41*(L41+N41))+(AA41*AB41*(M41+O41))+((AA41*(AB41-1)*P41))</f>
        <v>0</v>
      </c>
    </row>
    <row r="42" spans="2:29" ht="13.5" customHeight="1" x14ac:dyDescent="0.2">
      <c r="B42" s="245">
        <v>2</v>
      </c>
      <c r="C42" s="427" t="s">
        <v>184</v>
      </c>
      <c r="D42" s="209" t="s">
        <v>222</v>
      </c>
      <c r="E42" s="209" t="s">
        <v>217</v>
      </c>
      <c r="F42" s="401" t="s">
        <v>408</v>
      </c>
      <c r="G42" s="400" t="s">
        <v>394</v>
      </c>
      <c r="H42" s="400" t="s">
        <v>394</v>
      </c>
      <c r="I42" s="400" t="s">
        <v>394</v>
      </c>
      <c r="J42" s="400" t="s">
        <v>394</v>
      </c>
      <c r="K42" s="400" t="s">
        <v>394</v>
      </c>
      <c r="L42" s="215">
        <f>sbm_2018!C$12</f>
        <v>2674000</v>
      </c>
      <c r="M42" s="215">
        <f>sbm_2018!D$12</f>
        <v>410000</v>
      </c>
      <c r="N42" s="215">
        <f>sbm_2018!E$12</f>
        <v>900000</v>
      </c>
      <c r="O42" s="215">
        <f>sbm_2018!F$12</f>
        <v>150000</v>
      </c>
      <c r="P42" s="215">
        <f>sbm_2018!G$12</f>
        <v>1605000</v>
      </c>
      <c r="Q42" s="215">
        <f>sbm_2018!H$12</f>
        <v>1076000</v>
      </c>
      <c r="R42" s="215">
        <f>sbm_2018!I$12</f>
        <v>664000</v>
      </c>
      <c r="S42" s="215">
        <f>sbm_2018!J$12</f>
        <v>664000</v>
      </c>
      <c r="T42" s="209">
        <v>1</v>
      </c>
      <c r="U42" s="209">
        <v>2</v>
      </c>
      <c r="V42" s="209">
        <v>4</v>
      </c>
      <c r="W42" s="188">
        <f t="shared" si="4"/>
        <v>14412000</v>
      </c>
      <c r="X42" s="216">
        <v>0</v>
      </c>
      <c r="Y42" s="217">
        <v>0</v>
      </c>
      <c r="Z42" s="218">
        <f t="shared" ref="Z42" si="7">(X42*(L42+N42))+(X42*Y42*M42)+((X42*(Y42-1)*Q42))</f>
        <v>0</v>
      </c>
      <c r="AA42" s="216">
        <v>0</v>
      </c>
      <c r="AB42" s="217">
        <v>0</v>
      </c>
      <c r="AC42" s="218">
        <f t="shared" ref="AC42" si="8">(AA42*(L42+N42))+(AA42*AB42*(M42+O42))+((AA42*(AB42-1)*P42))</f>
        <v>0</v>
      </c>
    </row>
    <row r="43" spans="2:29" ht="13.5" customHeight="1" x14ac:dyDescent="0.2">
      <c r="B43" s="245">
        <v>3</v>
      </c>
      <c r="C43" s="427" t="s">
        <v>342</v>
      </c>
      <c r="D43" s="209" t="s">
        <v>221</v>
      </c>
      <c r="E43" s="209" t="s">
        <v>343</v>
      </c>
      <c r="F43" s="401" t="s">
        <v>344</v>
      </c>
      <c r="G43" s="534" t="s">
        <v>285</v>
      </c>
      <c r="H43" s="534" t="s">
        <v>394</v>
      </c>
      <c r="I43" s="534" t="s">
        <v>284</v>
      </c>
      <c r="J43" s="214"/>
      <c r="K43" s="525"/>
      <c r="L43" s="215">
        <f>sbm_2018!C$12</f>
        <v>2674000</v>
      </c>
      <c r="M43" s="215">
        <f>sbm_2018!D$12</f>
        <v>410000</v>
      </c>
      <c r="N43" s="215">
        <f>sbm_2018!E$12</f>
        <v>900000</v>
      </c>
      <c r="O43" s="215">
        <f>sbm_2018!F$12</f>
        <v>150000</v>
      </c>
      <c r="P43" s="215">
        <f>sbm_2018!G$12</f>
        <v>1605000</v>
      </c>
      <c r="Q43" s="215">
        <f>sbm_2018!H$12</f>
        <v>1076000</v>
      </c>
      <c r="R43" s="215">
        <f>sbm_2018!I$12</f>
        <v>664000</v>
      </c>
      <c r="S43" s="215">
        <f>sbm_2018!J$12</f>
        <v>664000</v>
      </c>
      <c r="T43" s="188">
        <v>2</v>
      </c>
      <c r="U43" s="188">
        <v>3</v>
      </c>
      <c r="V43" s="188">
        <v>8</v>
      </c>
      <c r="W43" s="188">
        <f t="shared" ref="W43" si="9">(U43*(L43+N43))+(U43*V43*M43)+((U43*(V43-1)*R43))</f>
        <v>34506000</v>
      </c>
      <c r="X43" s="216">
        <v>0</v>
      </c>
      <c r="Y43" s="217">
        <v>0</v>
      </c>
      <c r="Z43" s="218">
        <f t="shared" ref="Z43" si="10">(X43*(L43+N43))+(X43*Y43*M43)+((X43*(Y43-1)*Q43))</f>
        <v>0</v>
      </c>
      <c r="AA43" s="218">
        <v>1</v>
      </c>
      <c r="AB43" s="218">
        <v>4</v>
      </c>
      <c r="AC43" s="218">
        <f t="shared" ref="AC43" si="11">(AA43*(L43+N43))+(AA43*AB43*(M43+O43))+((AA43*(AB43-1)*P43))</f>
        <v>10629000</v>
      </c>
    </row>
    <row r="44" spans="2:29" ht="13.5" customHeight="1" x14ac:dyDescent="0.2">
      <c r="B44" s="245"/>
      <c r="C44" s="427" t="s">
        <v>345</v>
      </c>
      <c r="D44" s="209"/>
      <c r="E44" s="209" t="s">
        <v>346</v>
      </c>
      <c r="F44" s="401"/>
      <c r="G44" s="535"/>
      <c r="H44" s="535"/>
      <c r="I44" s="535"/>
      <c r="J44" s="460" t="s">
        <v>393</v>
      </c>
      <c r="K44" s="526"/>
      <c r="L44" s="220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21"/>
      <c r="Y44" s="212"/>
      <c r="Z44" s="222"/>
      <c r="AA44" s="222"/>
      <c r="AB44" s="222"/>
      <c r="AC44" s="222"/>
    </row>
    <row r="45" spans="2:29" ht="13.5" customHeight="1" x14ac:dyDescent="0.2">
      <c r="B45" s="245">
        <v>4</v>
      </c>
      <c r="C45" s="209" t="s">
        <v>347</v>
      </c>
      <c r="D45" s="209" t="s">
        <v>222</v>
      </c>
      <c r="E45" s="209" t="s">
        <v>216</v>
      </c>
      <c r="F45" s="401" t="s">
        <v>348</v>
      </c>
      <c r="G45" s="535"/>
      <c r="H45" s="535"/>
      <c r="I45" s="535"/>
      <c r="J45" s="219"/>
      <c r="K45" s="526"/>
      <c r="L45" s="215">
        <f>sbm_2018!C$12</f>
        <v>2674000</v>
      </c>
      <c r="M45" s="215">
        <f>sbm_2018!D$12</f>
        <v>410000</v>
      </c>
      <c r="N45" s="215">
        <f>sbm_2018!E$12</f>
        <v>900000</v>
      </c>
      <c r="O45" s="215">
        <f>sbm_2018!F$12</f>
        <v>150000</v>
      </c>
      <c r="P45" s="215">
        <f>sbm_2018!G$12</f>
        <v>1605000</v>
      </c>
      <c r="Q45" s="215">
        <f>sbm_2018!H$12</f>
        <v>1076000</v>
      </c>
      <c r="R45" s="215">
        <f>sbm_2018!I$12</f>
        <v>664000</v>
      </c>
      <c r="S45" s="215">
        <f>sbm_2018!J$12</f>
        <v>664000</v>
      </c>
      <c r="T45" s="188">
        <v>2</v>
      </c>
      <c r="U45" s="188">
        <v>3</v>
      </c>
      <c r="V45" s="188">
        <v>8</v>
      </c>
      <c r="W45" s="188">
        <f t="shared" ref="W45" si="12">(U45*(L45+N45))+(U45*V45*M45)+((U45*(V45-1)*R45))</f>
        <v>34506000</v>
      </c>
      <c r="X45" s="221"/>
      <c r="Y45" s="212"/>
      <c r="Z45" s="222"/>
      <c r="AA45" s="222"/>
      <c r="AB45" s="222"/>
      <c r="AC45" s="222"/>
    </row>
    <row r="46" spans="2:29" ht="13.5" customHeight="1" x14ac:dyDescent="0.2">
      <c r="B46" s="245"/>
      <c r="C46" s="209" t="s">
        <v>349</v>
      </c>
      <c r="D46" s="428"/>
      <c r="E46" s="209" t="s">
        <v>215</v>
      </c>
      <c r="F46" s="401"/>
      <c r="G46" s="536"/>
      <c r="H46" s="536"/>
      <c r="I46" s="536"/>
      <c r="J46" s="223"/>
      <c r="K46" s="527"/>
      <c r="L46" s="220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11"/>
      <c r="Y46" s="224"/>
      <c r="Z46" s="225"/>
      <c r="AA46" s="225"/>
      <c r="AB46" s="225"/>
      <c r="AC46" s="225"/>
    </row>
    <row r="47" spans="2:29" s="111" customFormat="1" ht="13.5" customHeight="1" x14ac:dyDescent="0.2">
      <c r="B47" s="245">
        <v>5</v>
      </c>
      <c r="C47" s="427" t="s">
        <v>350</v>
      </c>
      <c r="D47" s="209" t="s">
        <v>220</v>
      </c>
      <c r="E47" s="209" t="s">
        <v>218</v>
      </c>
      <c r="F47" s="401" t="s">
        <v>344</v>
      </c>
      <c r="G47" s="534" t="s">
        <v>285</v>
      </c>
      <c r="H47" s="534" t="s">
        <v>394</v>
      </c>
      <c r="I47" s="534" t="s">
        <v>98</v>
      </c>
      <c r="J47" s="525" t="s">
        <v>393</v>
      </c>
      <c r="K47" s="525"/>
      <c r="L47" s="215">
        <f>sbm_2018!C$12</f>
        <v>2674000</v>
      </c>
      <c r="M47" s="215">
        <f>sbm_2018!D$12</f>
        <v>410000</v>
      </c>
      <c r="N47" s="215">
        <f>sbm_2018!E$12</f>
        <v>900000</v>
      </c>
      <c r="O47" s="215">
        <f>sbm_2018!F$12</f>
        <v>150000</v>
      </c>
      <c r="P47" s="215">
        <f>sbm_2018!G$12</f>
        <v>1605000</v>
      </c>
      <c r="Q47" s="215">
        <f>sbm_2018!H$12</f>
        <v>1076000</v>
      </c>
      <c r="R47" s="215">
        <f>sbm_2018!I$12</f>
        <v>664000</v>
      </c>
      <c r="S47" s="215">
        <f>sbm_2018!J$12</f>
        <v>664000</v>
      </c>
      <c r="T47" s="188">
        <v>2</v>
      </c>
      <c r="U47" s="188">
        <v>3</v>
      </c>
      <c r="V47" s="188">
        <v>8</v>
      </c>
      <c r="W47" s="188">
        <f t="shared" ref="W47" si="13">(U47*(L47+N47))+(U47*V47*M47)+((U47*(V47-1)*R47))</f>
        <v>34506000</v>
      </c>
      <c r="X47" s="216">
        <v>0</v>
      </c>
      <c r="Y47" s="217">
        <v>0</v>
      </c>
      <c r="Z47" s="218">
        <f t="shared" ref="Z47" si="14">(X47*(L47+N47))+(X47*Y47*M47)+((X47*(Y47-1)*Q47))</f>
        <v>0</v>
      </c>
      <c r="AA47" s="218">
        <v>1</v>
      </c>
      <c r="AB47" s="218">
        <v>4</v>
      </c>
      <c r="AC47" s="218">
        <f t="shared" ref="AC47" si="15">(AA47*(L47+N47))+(AA47*AB47*(M47+O47))+((AA47*(AB47-1)*P47))</f>
        <v>10629000</v>
      </c>
    </row>
    <row r="48" spans="2:29" s="111" customFormat="1" ht="13.5" customHeight="1" x14ac:dyDescent="0.2">
      <c r="B48" s="245"/>
      <c r="C48" s="427" t="s">
        <v>351</v>
      </c>
      <c r="D48" s="209"/>
      <c r="E48" s="209" t="s">
        <v>214</v>
      </c>
      <c r="F48" s="401"/>
      <c r="G48" s="535"/>
      <c r="H48" s="535"/>
      <c r="I48" s="535"/>
      <c r="J48" s="526"/>
      <c r="K48" s="526"/>
      <c r="L48" s="220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21"/>
      <c r="Y48" s="212"/>
      <c r="Z48" s="222"/>
      <c r="AA48" s="222"/>
      <c r="AB48" s="222"/>
      <c r="AC48" s="222"/>
    </row>
    <row r="49" spans="2:29" s="111" customFormat="1" ht="13.5" customHeight="1" x14ac:dyDescent="0.2">
      <c r="B49" s="245">
        <v>6</v>
      </c>
      <c r="C49" s="427" t="s">
        <v>352</v>
      </c>
      <c r="D49" s="209" t="s">
        <v>95</v>
      </c>
      <c r="E49" s="209" t="s">
        <v>217</v>
      </c>
      <c r="F49" s="401" t="s">
        <v>348</v>
      </c>
      <c r="G49" s="535"/>
      <c r="H49" s="535"/>
      <c r="I49" s="535"/>
      <c r="J49" s="526"/>
      <c r="K49" s="526"/>
      <c r="L49" s="215">
        <f>sbm_2018!C$12</f>
        <v>2674000</v>
      </c>
      <c r="M49" s="215">
        <f>sbm_2018!D$12</f>
        <v>410000</v>
      </c>
      <c r="N49" s="215">
        <f>sbm_2018!E$12</f>
        <v>900000</v>
      </c>
      <c r="O49" s="215">
        <f>sbm_2018!F$12</f>
        <v>150000</v>
      </c>
      <c r="P49" s="215">
        <f>sbm_2018!G$12</f>
        <v>1605000</v>
      </c>
      <c r="Q49" s="215">
        <f>sbm_2018!H$12</f>
        <v>1076000</v>
      </c>
      <c r="R49" s="215">
        <f>sbm_2018!I$12</f>
        <v>664000</v>
      </c>
      <c r="S49" s="215">
        <f>sbm_2018!J$12</f>
        <v>664000</v>
      </c>
      <c r="T49" s="188">
        <v>2</v>
      </c>
      <c r="U49" s="188">
        <v>3</v>
      </c>
      <c r="V49" s="188">
        <v>8</v>
      </c>
      <c r="W49" s="188">
        <f t="shared" ref="W49" si="16">(U49*(L49+N49))+(U49*V49*M49)+((U49*(V49-1)*R49))</f>
        <v>34506000</v>
      </c>
      <c r="X49" s="221"/>
      <c r="Y49" s="212"/>
      <c r="Z49" s="222"/>
      <c r="AA49" s="222"/>
      <c r="AB49" s="222"/>
      <c r="AC49" s="222"/>
    </row>
    <row r="50" spans="2:29" s="111" customFormat="1" ht="13.5" customHeight="1" x14ac:dyDescent="0.2">
      <c r="B50" s="245"/>
      <c r="C50" s="427" t="s">
        <v>353</v>
      </c>
      <c r="D50" s="209"/>
      <c r="E50" s="209" t="s">
        <v>89</v>
      </c>
      <c r="F50" s="429"/>
      <c r="G50" s="536"/>
      <c r="H50" s="536"/>
      <c r="I50" s="536"/>
      <c r="J50" s="527"/>
      <c r="K50" s="527"/>
      <c r="L50" s="220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11"/>
      <c r="Y50" s="224"/>
      <c r="Z50" s="225"/>
      <c r="AA50" s="225"/>
      <c r="AB50" s="225"/>
      <c r="AC50" s="225"/>
    </row>
    <row r="51" spans="2:29" ht="13.5" customHeight="1" x14ac:dyDescent="0.2">
      <c r="B51" s="245">
        <v>7</v>
      </c>
      <c r="C51" s="427" t="s">
        <v>354</v>
      </c>
      <c r="D51" s="209" t="s">
        <v>221</v>
      </c>
      <c r="E51" s="209" t="s">
        <v>94</v>
      </c>
      <c r="F51" s="401" t="s">
        <v>355</v>
      </c>
      <c r="G51" s="534" t="s">
        <v>285</v>
      </c>
      <c r="H51" s="525" t="s">
        <v>394</v>
      </c>
      <c r="I51" s="534" t="s">
        <v>98</v>
      </c>
      <c r="J51" s="525" t="s">
        <v>396</v>
      </c>
      <c r="K51" s="525"/>
      <c r="L51" s="215">
        <f>sbm_2018!C$12</f>
        <v>2674000</v>
      </c>
      <c r="M51" s="215">
        <f>sbm_2018!D$12</f>
        <v>410000</v>
      </c>
      <c r="N51" s="215">
        <f>sbm_2018!E$12</f>
        <v>900000</v>
      </c>
      <c r="O51" s="215">
        <f>sbm_2018!F$12</f>
        <v>150000</v>
      </c>
      <c r="P51" s="215">
        <f>sbm_2018!G$12</f>
        <v>1605000</v>
      </c>
      <c r="Q51" s="215">
        <f>sbm_2018!H$12</f>
        <v>1076000</v>
      </c>
      <c r="R51" s="215">
        <f>sbm_2018!I$12</f>
        <v>664000</v>
      </c>
      <c r="S51" s="215">
        <f>sbm_2018!J$12</f>
        <v>664000</v>
      </c>
      <c r="T51" s="188">
        <v>2</v>
      </c>
      <c r="U51" s="188">
        <v>3</v>
      </c>
      <c r="V51" s="188">
        <v>8</v>
      </c>
      <c r="W51" s="188">
        <f t="shared" ref="W51" si="17">(U51*(L51+N51))+(U51*V51*M51)+((U51*(V51-1)*R51))</f>
        <v>34506000</v>
      </c>
      <c r="X51" s="216">
        <v>1</v>
      </c>
      <c r="Y51" s="217">
        <v>4</v>
      </c>
      <c r="Z51" s="218">
        <f t="shared" ref="Z51" si="18">(X51*(L51+N51))+(X51*Y51*M51)+((X51*(Y51-1)*Q51))</f>
        <v>8442000</v>
      </c>
      <c r="AA51" s="218">
        <v>1</v>
      </c>
      <c r="AB51" s="218">
        <v>4</v>
      </c>
      <c r="AC51" s="218">
        <f t="shared" ref="AC51" si="19">(AA51*(L51+N51))+(AA51*AB51*(M51+O51))+((AA51*(AB51-1)*P51))</f>
        <v>10629000</v>
      </c>
    </row>
    <row r="52" spans="2:29" ht="13.5" customHeight="1" x14ac:dyDescent="0.2">
      <c r="B52" s="245"/>
      <c r="C52" s="427" t="s">
        <v>356</v>
      </c>
      <c r="D52" s="209"/>
      <c r="E52" s="209" t="s">
        <v>89</v>
      </c>
      <c r="F52" s="401"/>
      <c r="G52" s="535"/>
      <c r="H52" s="526"/>
      <c r="I52" s="535" t="s">
        <v>98</v>
      </c>
      <c r="J52" s="526" t="s">
        <v>395</v>
      </c>
      <c r="K52" s="526"/>
      <c r="L52" s="220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21"/>
      <c r="Y52" s="212"/>
      <c r="Z52" s="222"/>
      <c r="AA52" s="222"/>
      <c r="AB52" s="222"/>
      <c r="AC52" s="222"/>
    </row>
    <row r="53" spans="2:29" ht="13.5" customHeight="1" x14ac:dyDescent="0.2">
      <c r="B53" s="245">
        <v>8</v>
      </c>
      <c r="C53" s="427" t="s">
        <v>357</v>
      </c>
      <c r="D53" s="209" t="s">
        <v>222</v>
      </c>
      <c r="E53" s="209" t="s">
        <v>217</v>
      </c>
      <c r="F53" s="401" t="s">
        <v>358</v>
      </c>
      <c r="G53" s="535"/>
      <c r="H53" s="526"/>
      <c r="I53" s="535" t="s">
        <v>98</v>
      </c>
      <c r="J53" s="526" t="s">
        <v>395</v>
      </c>
      <c r="K53" s="526"/>
      <c r="L53" s="215">
        <f>sbm_2018!C$12</f>
        <v>2674000</v>
      </c>
      <c r="M53" s="215">
        <f>sbm_2018!D$12</f>
        <v>410000</v>
      </c>
      <c r="N53" s="215">
        <f>sbm_2018!E$12</f>
        <v>900000</v>
      </c>
      <c r="O53" s="215">
        <f>sbm_2018!F$12</f>
        <v>150000</v>
      </c>
      <c r="P53" s="215">
        <f>sbm_2018!G$12</f>
        <v>1605000</v>
      </c>
      <c r="Q53" s="215">
        <f>sbm_2018!H$12</f>
        <v>1076000</v>
      </c>
      <c r="R53" s="215">
        <f>sbm_2018!I$12</f>
        <v>664000</v>
      </c>
      <c r="S53" s="215">
        <f>sbm_2018!J$12</f>
        <v>664000</v>
      </c>
      <c r="T53" s="188">
        <v>2</v>
      </c>
      <c r="U53" s="188">
        <v>3</v>
      </c>
      <c r="V53" s="188">
        <v>8</v>
      </c>
      <c r="W53" s="188">
        <f t="shared" ref="W53" si="20">(U53*(L53+N53))+(U53*V53*M53)+((U53*(V53-1)*R53))</f>
        <v>34506000</v>
      </c>
      <c r="X53" s="221"/>
      <c r="Y53" s="212"/>
      <c r="Z53" s="222"/>
      <c r="AA53" s="222"/>
      <c r="AB53" s="222"/>
      <c r="AC53" s="222"/>
    </row>
    <row r="54" spans="2:29" ht="13.5" customHeight="1" x14ac:dyDescent="0.2">
      <c r="B54" s="245"/>
      <c r="C54" s="427" t="s">
        <v>359</v>
      </c>
      <c r="D54" s="209"/>
      <c r="E54" s="209" t="s">
        <v>231</v>
      </c>
      <c r="F54" s="401"/>
      <c r="G54" s="536"/>
      <c r="H54" s="527"/>
      <c r="I54" s="536" t="s">
        <v>98</v>
      </c>
      <c r="J54" s="527" t="s">
        <v>395</v>
      </c>
      <c r="K54" s="527"/>
      <c r="L54" s="220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11"/>
      <c r="Y54" s="224"/>
      <c r="Z54" s="225"/>
      <c r="AA54" s="225"/>
      <c r="AB54" s="225"/>
      <c r="AC54" s="225"/>
    </row>
    <row r="55" spans="2:29" ht="13.5" customHeight="1" x14ac:dyDescent="0.2">
      <c r="B55" s="245">
        <v>9</v>
      </c>
      <c r="C55" s="427" t="s">
        <v>360</v>
      </c>
      <c r="D55" s="209" t="s">
        <v>218</v>
      </c>
      <c r="E55" s="209" t="s">
        <v>346</v>
      </c>
      <c r="F55" s="401" t="s">
        <v>361</v>
      </c>
      <c r="G55" s="534" t="s">
        <v>284</v>
      </c>
      <c r="H55" s="525" t="s">
        <v>397</v>
      </c>
      <c r="I55" s="534" t="s">
        <v>398</v>
      </c>
      <c r="J55" s="525" t="s">
        <v>399</v>
      </c>
      <c r="K55" s="525"/>
      <c r="L55" s="215">
        <f>sbm_2018!C$12</f>
        <v>2674000</v>
      </c>
      <c r="M55" s="215">
        <f>sbm_2018!D$12</f>
        <v>410000</v>
      </c>
      <c r="N55" s="215">
        <f>sbm_2018!E$12</f>
        <v>900000</v>
      </c>
      <c r="O55" s="215">
        <f>sbm_2018!F$12</f>
        <v>150000</v>
      </c>
      <c r="P55" s="215">
        <f>sbm_2018!G$12</f>
        <v>1605000</v>
      </c>
      <c r="Q55" s="215">
        <f>sbm_2018!H$12</f>
        <v>1076000</v>
      </c>
      <c r="R55" s="215">
        <f>sbm_2018!I$12</f>
        <v>664000</v>
      </c>
      <c r="S55" s="215">
        <f>sbm_2018!J$12</f>
        <v>664000</v>
      </c>
      <c r="T55" s="188">
        <v>2</v>
      </c>
      <c r="U55" s="188">
        <v>3</v>
      </c>
      <c r="V55" s="188">
        <v>8</v>
      </c>
      <c r="W55" s="188">
        <f t="shared" ref="W55" si="21">(U55*(L55+N55))+(U55*V55*M55)+((U55*(V55-1)*R55))</f>
        <v>34506000</v>
      </c>
      <c r="X55" s="216">
        <v>1</v>
      </c>
      <c r="Y55" s="217">
        <v>4</v>
      </c>
      <c r="Z55" s="218">
        <f t="shared" ref="Z55" si="22">(X55*(L55+N55))+(X55*Y55*M55)+((X55*(Y55-1)*Q55))</f>
        <v>8442000</v>
      </c>
      <c r="AA55" s="218">
        <v>1</v>
      </c>
      <c r="AB55" s="218">
        <v>4</v>
      </c>
      <c r="AC55" s="218">
        <f t="shared" ref="AC55" si="23">(AA55*(L55+N55))+(AA55*AB55*(M55+O55))+((AA55*(AB55-1)*P55))</f>
        <v>10629000</v>
      </c>
    </row>
    <row r="56" spans="2:29" ht="13.5" customHeight="1" x14ac:dyDescent="0.2">
      <c r="B56" s="245"/>
      <c r="C56" s="427" t="s">
        <v>362</v>
      </c>
      <c r="D56" s="209"/>
      <c r="E56" s="209" t="s">
        <v>198</v>
      </c>
      <c r="F56" s="401"/>
      <c r="G56" s="535"/>
      <c r="H56" s="526"/>
      <c r="I56" s="535"/>
      <c r="J56" s="526"/>
      <c r="K56" s="526"/>
      <c r="L56" s="220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21"/>
      <c r="Y56" s="212"/>
      <c r="Z56" s="222"/>
      <c r="AA56" s="222"/>
      <c r="AB56" s="222"/>
      <c r="AC56" s="222"/>
    </row>
    <row r="57" spans="2:29" ht="13.5" customHeight="1" x14ac:dyDescent="0.2">
      <c r="B57" s="245">
        <v>10</v>
      </c>
      <c r="C57" s="427" t="s">
        <v>363</v>
      </c>
      <c r="D57" s="209" t="s">
        <v>364</v>
      </c>
      <c r="E57" s="209" t="s">
        <v>197</v>
      </c>
      <c r="F57" s="401" t="s">
        <v>365</v>
      </c>
      <c r="G57" s="535"/>
      <c r="H57" s="526"/>
      <c r="I57" s="535"/>
      <c r="J57" s="526"/>
      <c r="K57" s="526"/>
      <c r="L57" s="215">
        <f>sbm_2018!C$12</f>
        <v>2674000</v>
      </c>
      <c r="M57" s="215">
        <f>sbm_2018!D$12</f>
        <v>410000</v>
      </c>
      <c r="N57" s="215">
        <f>sbm_2018!E$12</f>
        <v>900000</v>
      </c>
      <c r="O57" s="215">
        <f>sbm_2018!F$12</f>
        <v>150000</v>
      </c>
      <c r="P57" s="215">
        <f>sbm_2018!G$12</f>
        <v>1605000</v>
      </c>
      <c r="Q57" s="215">
        <f>sbm_2018!H$12</f>
        <v>1076000</v>
      </c>
      <c r="R57" s="215">
        <f>sbm_2018!I$12</f>
        <v>664000</v>
      </c>
      <c r="S57" s="215">
        <f>sbm_2018!J$12</f>
        <v>664000</v>
      </c>
      <c r="T57" s="188">
        <v>2</v>
      </c>
      <c r="U57" s="188">
        <v>3</v>
      </c>
      <c r="V57" s="188">
        <v>8</v>
      </c>
      <c r="W57" s="188">
        <f t="shared" ref="W57" si="24">(U57*(L57+N57))+(U57*V57*M57)+((U57*(V57-1)*R57))</f>
        <v>34506000</v>
      </c>
      <c r="X57" s="221"/>
      <c r="Y57" s="212"/>
      <c r="Z57" s="222"/>
      <c r="AA57" s="222"/>
      <c r="AB57" s="222"/>
      <c r="AC57" s="222"/>
    </row>
    <row r="58" spans="2:29" ht="13.5" customHeight="1" x14ac:dyDescent="0.2">
      <c r="B58" s="245"/>
      <c r="C58" s="427" t="s">
        <v>366</v>
      </c>
      <c r="D58" s="209"/>
      <c r="E58" s="209" t="s">
        <v>95</v>
      </c>
      <c r="F58" s="401"/>
      <c r="G58" s="536"/>
      <c r="H58" s="527"/>
      <c r="I58" s="536"/>
      <c r="J58" s="527"/>
      <c r="K58" s="527"/>
      <c r="L58" s="220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11"/>
      <c r="Y58" s="224"/>
      <c r="Z58" s="225"/>
      <c r="AA58" s="225"/>
      <c r="AB58" s="225"/>
      <c r="AC58" s="225"/>
    </row>
    <row r="59" spans="2:29" ht="13.5" customHeight="1" x14ac:dyDescent="0.2">
      <c r="B59" s="245">
        <v>11</v>
      </c>
      <c r="C59" s="427" t="s">
        <v>367</v>
      </c>
      <c r="D59" s="209" t="s">
        <v>221</v>
      </c>
      <c r="E59" s="209" t="s">
        <v>220</v>
      </c>
      <c r="F59" s="401" t="s">
        <v>368</v>
      </c>
      <c r="G59" s="534" t="s">
        <v>285</v>
      </c>
      <c r="H59" s="534" t="s">
        <v>394</v>
      </c>
      <c r="I59" s="534" t="s">
        <v>284</v>
      </c>
      <c r="J59" s="214"/>
      <c r="K59" s="525"/>
      <c r="L59" s="215">
        <f>sbm_2018!C$12</f>
        <v>2674000</v>
      </c>
      <c r="M59" s="215">
        <f>sbm_2018!D$12</f>
        <v>410000</v>
      </c>
      <c r="N59" s="215">
        <f>sbm_2018!E$12</f>
        <v>900000</v>
      </c>
      <c r="O59" s="215">
        <f>sbm_2018!F$12</f>
        <v>150000</v>
      </c>
      <c r="P59" s="215">
        <f>sbm_2018!G$12</f>
        <v>1605000</v>
      </c>
      <c r="Q59" s="215">
        <f>sbm_2018!H$12</f>
        <v>1076000</v>
      </c>
      <c r="R59" s="215">
        <f>sbm_2018!I$12</f>
        <v>664000</v>
      </c>
      <c r="S59" s="215">
        <f>sbm_2018!J$12</f>
        <v>664000</v>
      </c>
      <c r="T59" s="188">
        <v>2</v>
      </c>
      <c r="U59" s="188">
        <v>3</v>
      </c>
      <c r="V59" s="188">
        <v>8</v>
      </c>
      <c r="W59" s="188">
        <f t="shared" ref="W59" si="25">(U59*(L59+N59))+(U59*V59*M59)+((U59*(V59-1)*R59))</f>
        <v>34506000</v>
      </c>
      <c r="X59" s="216">
        <v>0</v>
      </c>
      <c r="Y59" s="217">
        <v>0</v>
      </c>
      <c r="Z59" s="218">
        <f t="shared" ref="Z59" si="26">(X59*(L59+N59))+(X59*Y59*M59)+((X59*(Y59-1)*Q59))</f>
        <v>0</v>
      </c>
      <c r="AA59" s="218">
        <v>1</v>
      </c>
      <c r="AB59" s="218">
        <v>4</v>
      </c>
      <c r="AC59" s="218">
        <f t="shared" ref="AC59" si="27">(AA59*(L59+N59))+(AA59*AB59*(M59+O59))+((AA59*(AB59-1)*P59))</f>
        <v>10629000</v>
      </c>
    </row>
    <row r="60" spans="2:29" ht="13.5" customHeight="1" x14ac:dyDescent="0.2">
      <c r="B60" s="245"/>
      <c r="C60" s="427" t="s">
        <v>369</v>
      </c>
      <c r="D60" s="209"/>
      <c r="E60" s="209" t="s">
        <v>95</v>
      </c>
      <c r="F60" s="401"/>
      <c r="G60" s="535"/>
      <c r="H60" s="535"/>
      <c r="I60" s="535"/>
      <c r="J60" s="460" t="s">
        <v>401</v>
      </c>
      <c r="K60" s="526"/>
      <c r="L60" s="220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21"/>
      <c r="Y60" s="212"/>
      <c r="Z60" s="222"/>
      <c r="AA60" s="222"/>
      <c r="AB60" s="222"/>
      <c r="AC60" s="222"/>
    </row>
    <row r="61" spans="2:29" ht="13.5" customHeight="1" x14ac:dyDescent="0.2">
      <c r="B61" s="209">
        <v>12</v>
      </c>
      <c r="C61" s="427" t="s">
        <v>370</v>
      </c>
      <c r="D61" s="209" t="s">
        <v>364</v>
      </c>
      <c r="E61" s="209" t="s">
        <v>216</v>
      </c>
      <c r="F61" s="401" t="s">
        <v>371</v>
      </c>
      <c r="G61" s="535"/>
      <c r="H61" s="535"/>
      <c r="I61" s="535"/>
      <c r="J61" s="219"/>
      <c r="K61" s="526"/>
      <c r="L61" s="215">
        <f>sbm_2018!C$12</f>
        <v>2674000</v>
      </c>
      <c r="M61" s="215">
        <f>sbm_2018!D$12</f>
        <v>410000</v>
      </c>
      <c r="N61" s="215">
        <f>sbm_2018!E$12</f>
        <v>900000</v>
      </c>
      <c r="O61" s="215">
        <f>sbm_2018!F$12</f>
        <v>150000</v>
      </c>
      <c r="P61" s="215">
        <f>sbm_2018!G$12</f>
        <v>1605000</v>
      </c>
      <c r="Q61" s="215">
        <f>sbm_2018!H$12</f>
        <v>1076000</v>
      </c>
      <c r="R61" s="215">
        <f>sbm_2018!I$12</f>
        <v>664000</v>
      </c>
      <c r="S61" s="215">
        <f>sbm_2018!J$12</f>
        <v>664000</v>
      </c>
      <c r="T61" s="188">
        <v>2</v>
      </c>
      <c r="U61" s="188">
        <v>3</v>
      </c>
      <c r="V61" s="188">
        <v>8</v>
      </c>
      <c r="W61" s="188">
        <f t="shared" ref="W61" si="28">(U61*(L61+N61))+(U61*V61*M61)+((U61*(V61-1)*R61))</f>
        <v>34506000</v>
      </c>
      <c r="X61" s="221"/>
      <c r="Y61" s="212"/>
      <c r="Z61" s="222"/>
      <c r="AA61" s="222"/>
      <c r="AB61" s="222"/>
      <c r="AC61" s="222"/>
    </row>
    <row r="62" spans="2:29" ht="13.5" customHeight="1" x14ac:dyDescent="0.2">
      <c r="B62" s="209"/>
      <c r="C62" s="427" t="s">
        <v>372</v>
      </c>
      <c r="D62" s="209"/>
      <c r="E62" s="209" t="s">
        <v>373</v>
      </c>
      <c r="F62" s="401"/>
      <c r="G62" s="536"/>
      <c r="H62" s="536"/>
      <c r="I62" s="536"/>
      <c r="J62" s="223"/>
      <c r="K62" s="527"/>
      <c r="L62" s="220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11"/>
      <c r="Y62" s="224"/>
      <c r="Z62" s="225"/>
      <c r="AA62" s="225"/>
      <c r="AB62" s="225"/>
      <c r="AC62" s="225"/>
    </row>
    <row r="63" spans="2:29" s="142" customFormat="1" ht="3.75" customHeight="1" x14ac:dyDescent="0.2">
      <c r="B63" s="403"/>
      <c r="C63" s="403"/>
      <c r="D63" s="403"/>
      <c r="E63" s="403"/>
      <c r="F63" s="404"/>
      <c r="G63" s="422"/>
      <c r="H63" s="422"/>
      <c r="I63" s="422"/>
      <c r="J63" s="423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161"/>
      <c r="Y63" s="161"/>
      <c r="Z63" s="161"/>
      <c r="AA63" s="161"/>
      <c r="AB63" s="161"/>
      <c r="AC63" s="161"/>
    </row>
    <row r="64" spans="2:29" s="142" customFormat="1" ht="13.5" customHeight="1" x14ac:dyDescent="0.2">
      <c r="B64" s="591" t="s">
        <v>374</v>
      </c>
      <c r="C64" s="591"/>
      <c r="D64" s="430"/>
      <c r="E64" s="430"/>
      <c r="F64" s="431"/>
      <c r="G64" s="261"/>
      <c r="H64" s="261"/>
      <c r="I64" s="261"/>
      <c r="J64" s="236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461"/>
      <c r="Y64" s="461"/>
      <c r="Z64" s="461"/>
      <c r="AA64" s="461"/>
      <c r="AB64" s="461"/>
      <c r="AC64" s="461"/>
    </row>
    <row r="65" spans="2:29" s="142" customFormat="1" ht="13.5" customHeight="1" x14ac:dyDescent="0.2">
      <c r="B65" s="432">
        <v>1</v>
      </c>
      <c r="C65" s="432" t="s">
        <v>375</v>
      </c>
      <c r="D65" s="432" t="s">
        <v>222</v>
      </c>
      <c r="E65" s="432" t="s">
        <v>89</v>
      </c>
      <c r="F65" s="431" t="s">
        <v>376</v>
      </c>
      <c r="G65" s="528" t="s">
        <v>284</v>
      </c>
      <c r="H65" s="531" t="s">
        <v>405</v>
      </c>
      <c r="I65" s="528" t="s">
        <v>98</v>
      </c>
      <c r="J65" s="531" t="s">
        <v>400</v>
      </c>
      <c r="K65" s="531"/>
      <c r="L65" s="263">
        <f>sbm_2018!C$14</f>
        <v>4182000</v>
      </c>
      <c r="M65" s="263">
        <f>sbm_2018!D$14</f>
        <v>380000</v>
      </c>
      <c r="N65" s="263">
        <f>sbm_2018!E$14</f>
        <v>854000</v>
      </c>
      <c r="O65" s="263">
        <f>sbm_2018!F$14</f>
        <v>150000</v>
      </c>
      <c r="P65" s="263">
        <f>sbm_2018!G$14</f>
        <v>2059000</v>
      </c>
      <c r="Q65" s="263">
        <f>sbm_2018!H$14</f>
        <v>1297000</v>
      </c>
      <c r="R65" s="263">
        <f>sbm_2018!I$14</f>
        <v>786000</v>
      </c>
      <c r="S65" s="263">
        <f>sbm_2018!J$14</f>
        <v>786000</v>
      </c>
      <c r="T65" s="264">
        <v>2</v>
      </c>
      <c r="U65" s="264">
        <v>3</v>
      </c>
      <c r="V65" s="264">
        <v>10</v>
      </c>
      <c r="W65" s="264">
        <f>(U65*(L65+N65))+(U65*V65*M65)+((U65*(V65-1)*R65))</f>
        <v>47730000</v>
      </c>
      <c r="X65" s="433">
        <v>1</v>
      </c>
      <c r="Y65" s="434">
        <v>4</v>
      </c>
      <c r="Z65" s="435">
        <f>(X65*(L65+N65))+(X65*Y65*M65)+((X65*(Y65-1)*Q65))</f>
        <v>10447000</v>
      </c>
      <c r="AA65" s="435">
        <v>1</v>
      </c>
      <c r="AB65" s="435">
        <v>4</v>
      </c>
      <c r="AC65" s="435">
        <f>(AA65*(L65+N65))+(AA65*AB65*(M65+O65))+((AA65*(AB65-1)*P65))</f>
        <v>13333000</v>
      </c>
    </row>
    <row r="66" spans="2:29" s="142" customFormat="1" ht="13.5" customHeight="1" x14ac:dyDescent="0.2">
      <c r="B66" s="432"/>
      <c r="C66" s="432" t="s">
        <v>377</v>
      </c>
      <c r="D66" s="432"/>
      <c r="E66" s="432" t="s">
        <v>231</v>
      </c>
      <c r="F66" s="431"/>
      <c r="G66" s="529"/>
      <c r="H66" s="532"/>
      <c r="I66" s="529"/>
      <c r="J66" s="532"/>
      <c r="K66" s="532"/>
      <c r="L66" s="436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  <c r="X66" s="437"/>
      <c r="Y66" s="438"/>
      <c r="Z66" s="439"/>
      <c r="AA66" s="439"/>
      <c r="AB66" s="439"/>
      <c r="AC66" s="439"/>
    </row>
    <row r="67" spans="2:29" s="142" customFormat="1" ht="13.5" customHeight="1" x14ac:dyDescent="0.2">
      <c r="B67" s="432">
        <v>2</v>
      </c>
      <c r="C67" s="432" t="s">
        <v>378</v>
      </c>
      <c r="D67" s="430" t="s">
        <v>379</v>
      </c>
      <c r="E67" s="430" t="s">
        <v>198</v>
      </c>
      <c r="F67" s="431" t="s">
        <v>371</v>
      </c>
      <c r="G67" s="529"/>
      <c r="H67" s="532"/>
      <c r="I67" s="529"/>
      <c r="J67" s="532"/>
      <c r="K67" s="532"/>
      <c r="L67" s="263">
        <f>sbm_2018!C$14</f>
        <v>4182000</v>
      </c>
      <c r="M67" s="263">
        <f>sbm_2018!D$14</f>
        <v>380000</v>
      </c>
      <c r="N67" s="263">
        <f>sbm_2018!E$14</f>
        <v>854000</v>
      </c>
      <c r="O67" s="263">
        <f>sbm_2018!F$14</f>
        <v>150000</v>
      </c>
      <c r="P67" s="263">
        <f>sbm_2018!G$14</f>
        <v>2059000</v>
      </c>
      <c r="Q67" s="263">
        <f>sbm_2018!H$14</f>
        <v>1297000</v>
      </c>
      <c r="R67" s="263">
        <f>sbm_2018!I$14</f>
        <v>786000</v>
      </c>
      <c r="S67" s="263">
        <f>sbm_2018!J$14</f>
        <v>786000</v>
      </c>
      <c r="T67" s="264">
        <v>2</v>
      </c>
      <c r="U67" s="264">
        <v>3</v>
      </c>
      <c r="V67" s="264">
        <v>8</v>
      </c>
      <c r="W67" s="264">
        <f>(U67*(L67+N67))+(U67*V67*M67)+((U67*(V67-1)*R67))</f>
        <v>40734000</v>
      </c>
      <c r="X67" s="437"/>
      <c r="Y67" s="438"/>
      <c r="Z67" s="439"/>
      <c r="AA67" s="439"/>
      <c r="AB67" s="439"/>
      <c r="AC67" s="439"/>
    </row>
    <row r="68" spans="2:29" s="142" customFormat="1" ht="13.5" customHeight="1" x14ac:dyDescent="0.2">
      <c r="B68" s="432"/>
      <c r="C68" s="432" t="s">
        <v>380</v>
      </c>
      <c r="D68" s="430"/>
      <c r="E68" s="430" t="s">
        <v>215</v>
      </c>
      <c r="F68" s="440"/>
      <c r="G68" s="530"/>
      <c r="H68" s="533"/>
      <c r="I68" s="530"/>
      <c r="J68" s="533"/>
      <c r="K68" s="533"/>
      <c r="L68" s="436"/>
      <c r="M68" s="432"/>
      <c r="N68" s="432"/>
      <c r="O68" s="432"/>
      <c r="P68" s="432"/>
      <c r="Q68" s="432"/>
      <c r="R68" s="432"/>
      <c r="S68" s="432"/>
      <c r="T68" s="432"/>
      <c r="U68" s="432"/>
      <c r="V68" s="432"/>
      <c r="W68" s="432"/>
      <c r="X68" s="441"/>
      <c r="Y68" s="442"/>
      <c r="Z68" s="443"/>
      <c r="AA68" s="443"/>
      <c r="AB68" s="443"/>
      <c r="AC68" s="443"/>
    </row>
    <row r="69" spans="2:29" s="142" customFormat="1" ht="3" customHeight="1" x14ac:dyDescent="0.2">
      <c r="B69" s="403"/>
      <c r="C69" s="403"/>
      <c r="D69" s="403"/>
      <c r="E69" s="403"/>
      <c r="F69" s="404"/>
      <c r="G69" s="422"/>
      <c r="H69" s="422"/>
      <c r="I69" s="422"/>
      <c r="J69" s="423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161"/>
      <c r="Y69" s="161"/>
      <c r="Z69" s="161"/>
      <c r="AA69" s="161"/>
      <c r="AB69" s="161"/>
      <c r="AC69" s="161"/>
    </row>
    <row r="70" spans="2:29" s="142" customFormat="1" ht="13.5" customHeight="1" x14ac:dyDescent="0.2">
      <c r="B70" s="592" t="s">
        <v>381</v>
      </c>
      <c r="C70" s="592"/>
      <c r="D70" s="444"/>
      <c r="E70" s="444"/>
      <c r="F70" s="445"/>
      <c r="G70" s="462"/>
      <c r="H70" s="462"/>
      <c r="I70" s="462"/>
      <c r="J70" s="463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5"/>
      <c r="Y70" s="465"/>
      <c r="Z70" s="465"/>
      <c r="AA70" s="465"/>
      <c r="AB70" s="465"/>
      <c r="AC70" s="465"/>
    </row>
    <row r="71" spans="2:29" s="142" customFormat="1" ht="13.5" customHeight="1" x14ac:dyDescent="0.2">
      <c r="B71" s="446">
        <v>1</v>
      </c>
      <c r="C71" s="446" t="s">
        <v>382</v>
      </c>
      <c r="D71" s="444" t="s">
        <v>364</v>
      </c>
      <c r="E71" s="444" t="s">
        <v>343</v>
      </c>
      <c r="F71" s="447" t="s">
        <v>383</v>
      </c>
      <c r="G71" s="537" t="s">
        <v>285</v>
      </c>
      <c r="H71" s="537" t="s">
        <v>394</v>
      </c>
      <c r="I71" s="537" t="s">
        <v>402</v>
      </c>
      <c r="J71" s="537" t="s">
        <v>403</v>
      </c>
      <c r="K71" s="537"/>
      <c r="L71" s="448">
        <v>8193000</v>
      </c>
      <c r="M71" s="449">
        <v>580000</v>
      </c>
      <c r="N71" s="449">
        <f>340000+710000</f>
        <v>1050000</v>
      </c>
      <c r="O71" s="449">
        <v>150000</v>
      </c>
      <c r="P71" s="449">
        <v>1668000</v>
      </c>
      <c r="Q71" s="449">
        <v>754000</v>
      </c>
      <c r="R71" s="449">
        <v>460000</v>
      </c>
      <c r="S71" s="449">
        <v>414000</v>
      </c>
      <c r="T71" s="449">
        <v>2</v>
      </c>
      <c r="U71" s="449">
        <v>3</v>
      </c>
      <c r="V71" s="449">
        <v>14</v>
      </c>
      <c r="W71" s="449">
        <f>(U71*(L71+N71))+(U71*V71*M71)+((U71*(V71-1)*R71))</f>
        <v>70029000</v>
      </c>
      <c r="X71" s="450">
        <v>0</v>
      </c>
      <c r="Y71" s="451">
        <v>0</v>
      </c>
      <c r="Z71" s="452">
        <f>(X71*(L71+N71))+(X71*Y71*M71)+((X71*(Y71-1)*Q71))</f>
        <v>0</v>
      </c>
      <c r="AA71" s="452">
        <v>1</v>
      </c>
      <c r="AB71" s="452">
        <v>3</v>
      </c>
      <c r="AC71" s="452">
        <f>(AA71*(L71+N71))+(AA71*AB71*(M71+O71))+((AA71*(AB71-1)*P71))</f>
        <v>14769000</v>
      </c>
    </row>
    <row r="72" spans="2:29" s="142" customFormat="1" ht="13.5" customHeight="1" x14ac:dyDescent="0.2">
      <c r="B72" s="446"/>
      <c r="C72" s="446" t="s">
        <v>384</v>
      </c>
      <c r="D72" s="444"/>
      <c r="E72" s="444" t="s">
        <v>385</v>
      </c>
      <c r="F72" s="445"/>
      <c r="G72" s="538"/>
      <c r="H72" s="538"/>
      <c r="I72" s="538"/>
      <c r="J72" s="538"/>
      <c r="K72" s="538"/>
      <c r="L72" s="453"/>
      <c r="M72" s="444"/>
      <c r="N72" s="444"/>
      <c r="O72" s="444"/>
      <c r="P72" s="444"/>
      <c r="Q72" s="444"/>
      <c r="R72" s="444"/>
      <c r="S72" s="444"/>
      <c r="T72" s="444"/>
      <c r="U72" s="444"/>
      <c r="V72" s="444"/>
      <c r="W72" s="444"/>
      <c r="X72" s="454"/>
      <c r="Y72" s="455"/>
      <c r="Z72" s="456"/>
      <c r="AA72" s="456"/>
      <c r="AB72" s="456"/>
      <c r="AC72" s="456"/>
    </row>
    <row r="73" spans="2:29" s="142" customFormat="1" ht="13.5" customHeight="1" x14ac:dyDescent="0.2">
      <c r="B73" s="446">
        <v>2</v>
      </c>
      <c r="C73" s="446" t="s">
        <v>386</v>
      </c>
      <c r="D73" s="446" t="s">
        <v>387</v>
      </c>
      <c r="E73" s="446" t="s">
        <v>197</v>
      </c>
      <c r="F73" s="445" t="s">
        <v>388</v>
      </c>
      <c r="G73" s="537" t="s">
        <v>285</v>
      </c>
      <c r="H73" s="537" t="s">
        <v>394</v>
      </c>
      <c r="I73" s="537" t="s">
        <v>97</v>
      </c>
      <c r="J73" s="537" t="s">
        <v>404</v>
      </c>
      <c r="K73" s="537"/>
      <c r="L73" s="448">
        <v>8193000</v>
      </c>
      <c r="M73" s="449">
        <v>580000</v>
      </c>
      <c r="N73" s="449">
        <f>340000+710000</f>
        <v>1050000</v>
      </c>
      <c r="O73" s="449">
        <v>150000</v>
      </c>
      <c r="P73" s="449">
        <v>1668000</v>
      </c>
      <c r="Q73" s="449">
        <v>754000</v>
      </c>
      <c r="R73" s="449">
        <v>460000</v>
      </c>
      <c r="S73" s="449">
        <v>414000</v>
      </c>
      <c r="T73" s="449">
        <v>2</v>
      </c>
      <c r="U73" s="449">
        <v>3</v>
      </c>
      <c r="V73" s="449">
        <v>14</v>
      </c>
      <c r="W73" s="449">
        <f>(U73*(L73+N73))+(U73*V73*M73)+((U73*(V73-1)*R73))</f>
        <v>70029000</v>
      </c>
      <c r="X73" s="450">
        <v>0</v>
      </c>
      <c r="Y73" s="451">
        <v>0</v>
      </c>
      <c r="Z73" s="452">
        <f>(X73*(L73+N73))+(X73*Y73*M73)+((X73*(Y73-1)*Q73))</f>
        <v>0</v>
      </c>
      <c r="AA73" s="452">
        <v>1</v>
      </c>
      <c r="AB73" s="452">
        <v>4</v>
      </c>
      <c r="AC73" s="452">
        <f>(AA73*(L73+N73))+(AA73*AB73*(M73+O73))+((AA73*(AB73-1)*P73))</f>
        <v>17167000</v>
      </c>
    </row>
    <row r="74" spans="2:29" ht="13.5" customHeight="1" x14ac:dyDescent="0.2">
      <c r="B74" s="446"/>
      <c r="C74" s="446" t="s">
        <v>389</v>
      </c>
      <c r="D74" s="446"/>
      <c r="E74" s="446" t="s">
        <v>373</v>
      </c>
      <c r="F74" s="445"/>
      <c r="G74" s="538"/>
      <c r="H74" s="538"/>
      <c r="I74" s="538"/>
      <c r="J74" s="538"/>
      <c r="K74" s="538"/>
      <c r="L74" s="453"/>
      <c r="M74" s="444"/>
      <c r="N74" s="444"/>
      <c r="O74" s="444"/>
      <c r="P74" s="444"/>
      <c r="Q74" s="444"/>
      <c r="R74" s="444"/>
      <c r="S74" s="444"/>
      <c r="T74" s="444"/>
      <c r="U74" s="444"/>
      <c r="V74" s="444"/>
      <c r="W74" s="444"/>
      <c r="X74" s="457"/>
      <c r="Y74" s="458"/>
      <c r="Z74" s="459"/>
      <c r="AA74" s="459"/>
      <c r="AB74" s="459"/>
      <c r="AC74" s="459"/>
    </row>
    <row r="75" spans="2:29" ht="13.5" customHeight="1" x14ac:dyDescent="0.2">
      <c r="B75" s="406"/>
      <c r="C75" s="406"/>
      <c r="D75" s="406"/>
      <c r="E75" s="406"/>
      <c r="F75" s="407"/>
      <c r="G75" s="425"/>
      <c r="H75" s="425"/>
      <c r="I75" s="116"/>
      <c r="J75" s="116"/>
      <c r="K75" s="116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6"/>
      <c r="Y75" s="116"/>
      <c r="Z75" s="173"/>
      <c r="AA75" s="173"/>
      <c r="AB75" s="173"/>
      <c r="AC75" s="173"/>
    </row>
    <row r="76" spans="2:29" ht="13.5" customHeight="1" x14ac:dyDescent="0.2">
      <c r="B76" s="405"/>
      <c r="C76" s="403"/>
      <c r="D76" s="403"/>
      <c r="E76" s="403"/>
      <c r="F76" s="404"/>
      <c r="G76" s="425"/>
      <c r="H76" s="425"/>
      <c r="I76" s="116"/>
      <c r="J76" s="116"/>
      <c r="K76" s="116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73"/>
      <c r="AA76" s="173"/>
      <c r="AB76" s="173"/>
      <c r="AC76" s="426"/>
    </row>
    <row r="77" spans="2:29" x14ac:dyDescent="0.2">
      <c r="B77" s="408" t="s">
        <v>390</v>
      </c>
      <c r="C77" s="409"/>
      <c r="D77" s="403"/>
      <c r="E77" s="403"/>
      <c r="F77" s="404"/>
      <c r="G77" s="425"/>
      <c r="H77" s="425"/>
      <c r="I77" s="116"/>
      <c r="J77" s="116"/>
      <c r="K77" s="116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6"/>
      <c r="Y77" s="116"/>
      <c r="Z77" s="173"/>
      <c r="AA77" s="173"/>
      <c r="AB77" s="173"/>
      <c r="AC77" s="173"/>
    </row>
    <row r="78" spans="2:29" x14ac:dyDescent="0.2">
      <c r="B78" s="265">
        <v>3</v>
      </c>
      <c r="C78" s="266" t="s">
        <v>160</v>
      </c>
      <c r="D78" s="266" t="s">
        <v>225</v>
      </c>
      <c r="E78" s="266" t="s">
        <v>226</v>
      </c>
      <c r="F78" s="133" t="s">
        <v>244</v>
      </c>
      <c r="G78" s="267" t="s">
        <v>97</v>
      </c>
      <c r="H78" s="267" t="s">
        <v>328</v>
      </c>
      <c r="I78" s="266" t="s">
        <v>98</v>
      </c>
      <c r="J78" s="266" t="s">
        <v>297</v>
      </c>
      <c r="K78" s="266" t="str">
        <f t="shared" ref="K78" si="29">C78</f>
        <v>Prov.  Kep. Bangka Belitung</v>
      </c>
      <c r="L78" s="268">
        <v>2139000</v>
      </c>
      <c r="M78" s="268">
        <v>410000</v>
      </c>
      <c r="N78" s="268">
        <f>340000+180000</f>
        <v>520000</v>
      </c>
      <c r="O78" s="268">
        <v>150000</v>
      </c>
      <c r="P78" s="268">
        <v>1310000</v>
      </c>
      <c r="Q78" s="268">
        <v>850000</v>
      </c>
      <c r="R78" s="268">
        <v>533000</v>
      </c>
      <c r="S78" s="268">
        <v>304000</v>
      </c>
      <c r="T78" s="268">
        <v>2</v>
      </c>
      <c r="U78" s="268">
        <v>3</v>
      </c>
      <c r="V78" s="268">
        <v>10</v>
      </c>
      <c r="W78" s="268">
        <f>(U78*(L78+N78))+(U78*V78*M78)+((U78*(V78-1)*R78))</f>
        <v>34668000</v>
      </c>
      <c r="X78" s="268">
        <v>1</v>
      </c>
      <c r="Y78" s="268">
        <v>3</v>
      </c>
      <c r="Z78" s="269">
        <f>(L78+N78)+(X78*Y78*M78)+Q78*(Y78-1)</f>
        <v>5589000</v>
      </c>
      <c r="AA78" s="269">
        <v>1</v>
      </c>
      <c r="AB78" s="269">
        <v>3</v>
      </c>
      <c r="AC78" s="270">
        <f>(AA78*(L78+N78))+(AA78*AB78*(M78+O78))+((AA78*(AB78-1)*P78))</f>
        <v>6959000</v>
      </c>
    </row>
    <row r="79" spans="2:29" x14ac:dyDescent="0.2">
      <c r="B79" s="265"/>
      <c r="C79" s="266"/>
      <c r="D79" s="266"/>
      <c r="E79" s="266" t="s">
        <v>95</v>
      </c>
      <c r="F79" s="133"/>
      <c r="G79" s="267"/>
      <c r="H79" s="267"/>
      <c r="I79" s="266"/>
      <c r="J79" s="266"/>
      <c r="K79" s="266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9"/>
      <c r="AA79" s="269"/>
      <c r="AB79" s="269"/>
      <c r="AC79" s="269"/>
    </row>
    <row r="80" spans="2:29" x14ac:dyDescent="0.2">
      <c r="B80" s="265">
        <v>4</v>
      </c>
      <c r="C80" s="266" t="s">
        <v>87</v>
      </c>
      <c r="D80" s="266" t="s">
        <v>202</v>
      </c>
      <c r="E80" s="266" t="s">
        <v>216</v>
      </c>
      <c r="F80" s="133" t="s">
        <v>295</v>
      </c>
      <c r="G80" s="267" t="s">
        <v>97</v>
      </c>
      <c r="H80" s="267" t="s">
        <v>297</v>
      </c>
      <c r="I80" s="266" t="s">
        <v>98</v>
      </c>
      <c r="J80" s="266" t="s">
        <v>298</v>
      </c>
      <c r="K80" s="266" t="str">
        <f t="shared" ref="K80" si="30">C80</f>
        <v>Prov. Sumatera Selatan</v>
      </c>
      <c r="L80" s="268">
        <v>2268000</v>
      </c>
      <c r="M80" s="268">
        <v>380000</v>
      </c>
      <c r="N80" s="268">
        <f>340000+250000</f>
        <v>590000</v>
      </c>
      <c r="O80" s="268">
        <v>150000</v>
      </c>
      <c r="P80" s="268">
        <v>1228000</v>
      </c>
      <c r="Q80" s="268">
        <v>605000</v>
      </c>
      <c r="R80" s="268">
        <v>514000</v>
      </c>
      <c r="S80" s="268">
        <v>310000</v>
      </c>
      <c r="T80" s="268">
        <v>2</v>
      </c>
      <c r="U80" s="268">
        <v>3</v>
      </c>
      <c r="V80" s="268">
        <v>10</v>
      </c>
      <c r="W80" s="268">
        <f>(U80*(L80+N80))+(U80*V80*M80)+((U80*(V80-1)*R80))</f>
        <v>33852000</v>
      </c>
      <c r="X80" s="268">
        <v>1</v>
      </c>
      <c r="Y80" s="268">
        <v>3</v>
      </c>
      <c r="Z80" s="269">
        <f>(L80+N80)+(X80*Y80*M80)+Q80*(Y80-1)</f>
        <v>5208000</v>
      </c>
      <c r="AA80" s="269">
        <v>1</v>
      </c>
      <c r="AB80" s="269">
        <v>3</v>
      </c>
      <c r="AC80" s="270">
        <f>(AA80*(L80+N80))+(AA80*AB80*(M80+O80))+((AA80*(AB80-1)*P80))</f>
        <v>6904000</v>
      </c>
    </row>
    <row r="81" spans="2:29" x14ac:dyDescent="0.2">
      <c r="B81" s="265"/>
      <c r="C81" s="266"/>
      <c r="D81" s="266"/>
      <c r="E81" s="266" t="s">
        <v>218</v>
      </c>
      <c r="F81" s="133"/>
      <c r="G81" s="267"/>
      <c r="H81" s="267"/>
      <c r="I81" s="266"/>
      <c r="J81" s="266"/>
      <c r="K81" s="266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6"/>
      <c r="Y81" s="266"/>
      <c r="Z81" s="269"/>
      <c r="AA81" s="269"/>
      <c r="AB81" s="269"/>
      <c r="AC81" s="269"/>
    </row>
    <row r="82" spans="2:29" x14ac:dyDescent="0.2">
      <c r="B82" s="265">
        <v>5</v>
      </c>
      <c r="C82" s="266" t="s">
        <v>91</v>
      </c>
      <c r="D82" s="266" t="s">
        <v>228</v>
      </c>
      <c r="E82" s="266" t="s">
        <v>230</v>
      </c>
      <c r="F82" s="133" t="s">
        <v>301</v>
      </c>
      <c r="G82" s="267" t="s">
        <v>97</v>
      </c>
      <c r="H82" s="267" t="s">
        <v>329</v>
      </c>
      <c r="I82" s="266" t="s">
        <v>98</v>
      </c>
      <c r="J82" s="266" t="s">
        <v>300</v>
      </c>
      <c r="K82" s="266" t="str">
        <f t="shared" ref="K82" si="31">C82</f>
        <v>Prov. Kalimantan Selatan</v>
      </c>
      <c r="L82" s="268">
        <v>2995000</v>
      </c>
      <c r="M82" s="268">
        <v>380000</v>
      </c>
      <c r="N82" s="268">
        <f>340000+200000</f>
        <v>540000</v>
      </c>
      <c r="O82" s="268">
        <v>150000</v>
      </c>
      <c r="P82" s="268">
        <v>1679000</v>
      </c>
      <c r="Q82" s="268">
        <v>816000</v>
      </c>
      <c r="R82" s="268">
        <v>500000</v>
      </c>
      <c r="S82" s="268">
        <v>379000</v>
      </c>
      <c r="T82" s="268">
        <v>2</v>
      </c>
      <c r="U82" s="268">
        <v>3</v>
      </c>
      <c r="V82" s="268">
        <v>10</v>
      </c>
      <c r="W82" s="268">
        <f>(U82*(L82+N82))+(U82*V82*M82)+((U82*(V82-1)*R82))</f>
        <v>35505000</v>
      </c>
      <c r="X82" s="268">
        <v>1</v>
      </c>
      <c r="Y82" s="268">
        <v>3</v>
      </c>
      <c r="Z82" s="269">
        <f>(L82+N82)+(X82*Y82*M82)+Q82*(Y82-1)</f>
        <v>6307000</v>
      </c>
      <c r="AA82" s="269">
        <v>1</v>
      </c>
      <c r="AB82" s="269">
        <v>3</v>
      </c>
      <c r="AC82" s="270">
        <f>(AA82*(L82+N82))+(AA82*AB82*(M82+O82))+((AA82*(AB82-1)*P82))</f>
        <v>8483000</v>
      </c>
    </row>
    <row r="83" spans="2:29" x14ac:dyDescent="0.2">
      <c r="B83" s="265"/>
      <c r="C83" s="266"/>
      <c r="D83" s="266"/>
      <c r="E83" s="266" t="s">
        <v>198</v>
      </c>
      <c r="F83" s="133"/>
      <c r="G83" s="267"/>
      <c r="H83" s="267"/>
      <c r="I83" s="266"/>
      <c r="J83" s="266"/>
      <c r="K83" s="266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6"/>
      <c r="Y83" s="266"/>
      <c r="Z83" s="269"/>
      <c r="AA83" s="269"/>
      <c r="AB83" s="269"/>
      <c r="AC83" s="270"/>
    </row>
    <row r="84" spans="2:29" x14ac:dyDescent="0.2">
      <c r="B84" s="265">
        <v>6</v>
      </c>
      <c r="C84" s="266" t="s">
        <v>162</v>
      </c>
      <c r="D84" s="266" t="s">
        <v>225</v>
      </c>
      <c r="E84" s="266" t="s">
        <v>229</v>
      </c>
      <c r="F84" s="133" t="s">
        <v>296</v>
      </c>
      <c r="G84" s="267" t="s">
        <v>97</v>
      </c>
      <c r="H84" s="267" t="s">
        <v>330</v>
      </c>
      <c r="I84" s="266" t="s">
        <v>98</v>
      </c>
      <c r="J84" s="266" t="s">
        <v>299</v>
      </c>
      <c r="K84" s="266" t="str">
        <f t="shared" ref="K84" si="32">C84</f>
        <v>Prov. DI. Yogyakarta</v>
      </c>
      <c r="L84" s="268">
        <v>2268000</v>
      </c>
      <c r="M84" s="268">
        <v>420000</v>
      </c>
      <c r="N84" s="268">
        <f>340000+188000</f>
        <v>528000</v>
      </c>
      <c r="O84" s="268">
        <v>150000</v>
      </c>
      <c r="P84" s="268">
        <v>1334000</v>
      </c>
      <c r="Q84" s="268">
        <v>747000</v>
      </c>
      <c r="R84" s="268">
        <v>629000</v>
      </c>
      <c r="S84" s="268">
        <v>461000</v>
      </c>
      <c r="T84" s="268">
        <v>2</v>
      </c>
      <c r="U84" s="268">
        <v>3</v>
      </c>
      <c r="V84" s="268">
        <v>10</v>
      </c>
      <c r="W84" s="268">
        <f>(U84*(L84+N84))+(U84*V84*M84)+((U84*(V84-1)*R84))</f>
        <v>37971000</v>
      </c>
      <c r="X84" s="268">
        <v>1</v>
      </c>
      <c r="Y84" s="268">
        <v>3</v>
      </c>
      <c r="Z84" s="269">
        <f>(L84+N84)+(X84*Y84*M84)+Q84*(Y84-1)</f>
        <v>5550000</v>
      </c>
      <c r="AA84" s="269">
        <v>1</v>
      </c>
      <c r="AB84" s="269">
        <v>3</v>
      </c>
      <c r="AC84" s="270">
        <f>(AA84*(L84+N84))+(AA84*AB84*(M84+O84))+((AA84*(AB84-1)*P84))</f>
        <v>7174000</v>
      </c>
    </row>
    <row r="85" spans="2:29" x14ac:dyDescent="0.2">
      <c r="B85" s="265"/>
      <c r="C85" s="266"/>
      <c r="D85" s="266"/>
      <c r="E85" s="266" t="s">
        <v>220</v>
      </c>
      <c r="F85" s="133"/>
      <c r="G85" s="267"/>
      <c r="H85" s="267"/>
      <c r="I85" s="266"/>
      <c r="J85" s="266"/>
      <c r="K85" s="266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6"/>
      <c r="Y85" s="266"/>
      <c r="Z85" s="269"/>
      <c r="AA85" s="269"/>
      <c r="AB85" s="269"/>
      <c r="AC85" s="269"/>
    </row>
    <row r="86" spans="2:29" x14ac:dyDescent="0.2">
      <c r="B86" s="585" t="s">
        <v>293</v>
      </c>
      <c r="C86" s="586"/>
      <c r="D86" s="105"/>
      <c r="E86" s="116"/>
      <c r="F86" s="146"/>
      <c r="G86" s="129"/>
      <c r="H86" s="129"/>
      <c r="I86" s="114"/>
      <c r="J86" s="114"/>
      <c r="K86" s="105"/>
      <c r="L86" s="109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3"/>
      <c r="Y86" s="113"/>
      <c r="Z86" s="156"/>
      <c r="AA86" s="156"/>
      <c r="AB86" s="156"/>
      <c r="AC86" s="156"/>
    </row>
    <row r="87" spans="2:29" x14ac:dyDescent="0.2">
      <c r="B87" s="258">
        <v>6</v>
      </c>
      <c r="C87" s="234" t="s">
        <v>242</v>
      </c>
      <c r="D87" s="234">
        <v>15</v>
      </c>
      <c r="E87" s="234" t="s">
        <v>97</v>
      </c>
      <c r="F87" s="236" t="s">
        <v>243</v>
      </c>
      <c r="G87" s="262"/>
      <c r="H87" s="262"/>
      <c r="I87" s="238"/>
      <c r="J87" s="238"/>
      <c r="K87" s="234"/>
      <c r="L87" s="263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59"/>
      <c r="Y87" s="259"/>
      <c r="Z87" s="260"/>
      <c r="AA87" s="260"/>
      <c r="AB87" s="260"/>
      <c r="AC87" s="260"/>
    </row>
    <row r="88" spans="2:29" s="142" customFormat="1" x14ac:dyDescent="0.2">
      <c r="B88" s="246"/>
      <c r="C88" s="163"/>
      <c r="D88" s="116"/>
      <c r="E88" s="116"/>
      <c r="F88" s="118"/>
      <c r="G88" s="159"/>
      <c r="H88" s="159"/>
      <c r="I88" s="160"/>
      <c r="J88" s="148"/>
      <c r="K88" s="116"/>
      <c r="L88" s="155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61"/>
      <c r="Y88" s="161"/>
      <c r="Z88" s="161"/>
      <c r="AA88" s="161"/>
      <c r="AB88" s="161"/>
      <c r="AC88" s="161"/>
    </row>
    <row r="89" spans="2:29" s="142" customFormat="1" x14ac:dyDescent="0.2">
      <c r="B89" s="583" t="s">
        <v>302</v>
      </c>
      <c r="C89" s="584"/>
      <c r="D89" s="116"/>
      <c r="E89" s="116"/>
      <c r="F89" s="118"/>
      <c r="G89" s="159"/>
      <c r="H89" s="159"/>
      <c r="I89" s="160"/>
      <c r="J89" s="148"/>
      <c r="K89" s="116"/>
      <c r="L89" s="155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61"/>
      <c r="Y89" s="161"/>
      <c r="Z89" s="173"/>
      <c r="AA89" s="173"/>
      <c r="AB89" s="173"/>
      <c r="AC89" s="173"/>
    </row>
    <row r="90" spans="2:29" x14ac:dyDescent="0.2">
      <c r="B90" s="271">
        <v>1</v>
      </c>
      <c r="C90" s="272" t="s">
        <v>159</v>
      </c>
      <c r="D90" s="272" t="s">
        <v>221</v>
      </c>
      <c r="E90" s="272" t="s">
        <v>214</v>
      </c>
      <c r="F90" s="273" t="s">
        <v>163</v>
      </c>
      <c r="G90" s="272"/>
      <c r="H90" s="272"/>
      <c r="I90" s="272"/>
      <c r="J90" s="272"/>
      <c r="K90" s="272"/>
      <c r="L90" s="274">
        <v>2952000</v>
      </c>
      <c r="M90" s="274">
        <v>380000</v>
      </c>
      <c r="N90" s="274">
        <f>340000+380000</f>
        <v>720000</v>
      </c>
      <c r="O90" s="274">
        <v>150000</v>
      </c>
      <c r="P90" s="274">
        <v>1155000</v>
      </c>
      <c r="Q90" s="274">
        <v>884000</v>
      </c>
      <c r="R90" s="274">
        <v>477000</v>
      </c>
      <c r="S90" s="274">
        <v>370000</v>
      </c>
      <c r="T90" s="274">
        <v>2</v>
      </c>
      <c r="U90" s="274">
        <v>2</v>
      </c>
      <c r="V90" s="274">
        <v>5</v>
      </c>
      <c r="W90" s="274">
        <f t="shared" ref="W90:W100" si="33">(U90*(L90+N90))+(U90*V90*M90)+((U90*(V90-1)*R90))</f>
        <v>14960000</v>
      </c>
      <c r="X90" s="272"/>
      <c r="Y90" s="272"/>
      <c r="Z90" s="275"/>
      <c r="AA90" s="275"/>
      <c r="AB90" s="275"/>
      <c r="AC90" s="275"/>
    </row>
    <row r="91" spans="2:29" x14ac:dyDescent="0.2">
      <c r="B91" s="271">
        <v>2</v>
      </c>
      <c r="C91" s="272" t="s">
        <v>87</v>
      </c>
      <c r="D91" s="272" t="s">
        <v>222</v>
      </c>
      <c r="E91" s="272" t="s">
        <v>215</v>
      </c>
      <c r="F91" s="273" t="s">
        <v>163</v>
      </c>
      <c r="G91" s="276"/>
      <c r="H91" s="276"/>
      <c r="I91" s="272"/>
      <c r="J91" s="272"/>
      <c r="K91" s="272"/>
      <c r="L91" s="274">
        <v>2268000</v>
      </c>
      <c r="M91" s="274">
        <v>380000</v>
      </c>
      <c r="N91" s="274">
        <f>340000+250000</f>
        <v>590000</v>
      </c>
      <c r="O91" s="274">
        <v>150000</v>
      </c>
      <c r="P91" s="274">
        <v>1228000</v>
      </c>
      <c r="Q91" s="274">
        <v>605000</v>
      </c>
      <c r="R91" s="274">
        <v>514000</v>
      </c>
      <c r="S91" s="274">
        <v>310000</v>
      </c>
      <c r="T91" s="274">
        <v>2</v>
      </c>
      <c r="U91" s="274">
        <v>2</v>
      </c>
      <c r="V91" s="274">
        <v>5</v>
      </c>
      <c r="W91" s="274">
        <f t="shared" si="33"/>
        <v>13628000</v>
      </c>
      <c r="X91" s="272"/>
      <c r="Y91" s="272"/>
      <c r="Z91" s="275"/>
      <c r="AA91" s="275"/>
      <c r="AB91" s="275"/>
      <c r="AC91" s="275"/>
    </row>
    <row r="92" spans="2:29" x14ac:dyDescent="0.2">
      <c r="B92" s="271">
        <v>3</v>
      </c>
      <c r="C92" s="272" t="s">
        <v>160</v>
      </c>
      <c r="D92" s="272" t="s">
        <v>223</v>
      </c>
      <c r="E92" s="272" t="s">
        <v>224</v>
      </c>
      <c r="F92" s="273" t="s">
        <v>163</v>
      </c>
      <c r="G92" s="276" t="s">
        <v>97</v>
      </c>
      <c r="H92" s="276" t="s">
        <v>165</v>
      </c>
      <c r="I92" s="272"/>
      <c r="J92" s="272"/>
      <c r="K92" s="272"/>
      <c r="L92" s="274">
        <v>2139000</v>
      </c>
      <c r="M92" s="274">
        <v>410000</v>
      </c>
      <c r="N92" s="274">
        <f>340000+180000</f>
        <v>520000</v>
      </c>
      <c r="O92" s="274">
        <v>150000</v>
      </c>
      <c r="P92" s="274">
        <v>1310000</v>
      </c>
      <c r="Q92" s="274">
        <v>850000</v>
      </c>
      <c r="R92" s="274">
        <v>533000</v>
      </c>
      <c r="S92" s="274">
        <v>304000</v>
      </c>
      <c r="T92" s="274">
        <v>2</v>
      </c>
      <c r="U92" s="274">
        <v>2</v>
      </c>
      <c r="V92" s="274">
        <v>5</v>
      </c>
      <c r="W92" s="274">
        <f t="shared" si="33"/>
        <v>13682000</v>
      </c>
      <c r="X92" s="274"/>
      <c r="Y92" s="274"/>
      <c r="Z92" s="275"/>
      <c r="AA92" s="275"/>
      <c r="AB92" s="275"/>
      <c r="AC92" s="275"/>
    </row>
    <row r="93" spans="2:29" x14ac:dyDescent="0.2">
      <c r="B93" s="271">
        <v>4</v>
      </c>
      <c r="C93" s="272" t="s">
        <v>161</v>
      </c>
      <c r="D93" s="272" t="s">
        <v>95</v>
      </c>
      <c r="E93" s="272" t="s">
        <v>216</v>
      </c>
      <c r="F93" s="273" t="s">
        <v>163</v>
      </c>
      <c r="G93" s="276"/>
      <c r="H93" s="276"/>
      <c r="I93" s="272"/>
      <c r="J93" s="272"/>
      <c r="K93" s="272"/>
      <c r="L93" s="274">
        <v>2888000</v>
      </c>
      <c r="M93" s="274">
        <v>370000</v>
      </c>
      <c r="N93" s="274">
        <f>340000+240000</f>
        <v>580000</v>
      </c>
      <c r="O93" s="274">
        <v>150000</v>
      </c>
      <c r="P93" s="274">
        <v>1285000</v>
      </c>
      <c r="Q93" s="274">
        <v>650000</v>
      </c>
      <c r="R93" s="274">
        <v>502000</v>
      </c>
      <c r="S93" s="274">
        <v>280000</v>
      </c>
      <c r="T93" s="274">
        <v>2</v>
      </c>
      <c r="U93" s="274">
        <v>2</v>
      </c>
      <c r="V93" s="274">
        <v>5</v>
      </c>
      <c r="W93" s="274">
        <f t="shared" si="33"/>
        <v>14652000</v>
      </c>
      <c r="X93" s="272"/>
      <c r="Y93" s="272"/>
      <c r="Z93" s="275"/>
      <c r="AA93" s="275"/>
      <c r="AB93" s="275"/>
      <c r="AC93" s="275"/>
    </row>
    <row r="94" spans="2:29" x14ac:dyDescent="0.2">
      <c r="B94" s="271">
        <v>5</v>
      </c>
      <c r="C94" s="272" t="s">
        <v>162</v>
      </c>
      <c r="D94" s="272" t="s">
        <v>220</v>
      </c>
      <c r="E94" s="272" t="s">
        <v>197</v>
      </c>
      <c r="F94" s="273" t="s">
        <v>163</v>
      </c>
      <c r="G94" s="276"/>
      <c r="H94" s="276"/>
      <c r="I94" s="272"/>
      <c r="J94" s="272"/>
      <c r="K94" s="272"/>
      <c r="L94" s="274">
        <v>2268000</v>
      </c>
      <c r="M94" s="274">
        <v>420000</v>
      </c>
      <c r="N94" s="274">
        <f>340000+188000</f>
        <v>528000</v>
      </c>
      <c r="O94" s="274">
        <v>150000</v>
      </c>
      <c r="P94" s="274">
        <v>1334000</v>
      </c>
      <c r="Q94" s="274">
        <v>747000</v>
      </c>
      <c r="R94" s="274">
        <v>629000</v>
      </c>
      <c r="S94" s="274">
        <v>461000</v>
      </c>
      <c r="T94" s="274">
        <v>2</v>
      </c>
      <c r="U94" s="274">
        <v>2</v>
      </c>
      <c r="V94" s="274">
        <v>5</v>
      </c>
      <c r="W94" s="274">
        <f t="shared" si="33"/>
        <v>14824000</v>
      </c>
      <c r="X94" s="272"/>
      <c r="Y94" s="272"/>
      <c r="Z94" s="275"/>
      <c r="AA94" s="275"/>
      <c r="AB94" s="275"/>
      <c r="AC94" s="275"/>
    </row>
    <row r="95" spans="2:29" x14ac:dyDescent="0.2">
      <c r="B95" s="271">
        <v>6</v>
      </c>
      <c r="C95" s="272" t="s">
        <v>132</v>
      </c>
      <c r="D95" s="272" t="s">
        <v>217</v>
      </c>
      <c r="E95" s="272" t="s">
        <v>198</v>
      </c>
      <c r="F95" s="273" t="s">
        <v>163</v>
      </c>
      <c r="G95" s="276"/>
      <c r="H95" s="276"/>
      <c r="I95" s="272"/>
      <c r="J95" s="272"/>
      <c r="K95" s="272"/>
      <c r="L95" s="274">
        <v>2674000</v>
      </c>
      <c r="M95" s="274">
        <v>410000</v>
      </c>
      <c r="N95" s="274">
        <f>340000+296000</f>
        <v>636000</v>
      </c>
      <c r="O95" s="274">
        <v>150000</v>
      </c>
      <c r="P95" s="274">
        <v>1359000</v>
      </c>
      <c r="Q95" s="274">
        <v>841000</v>
      </c>
      <c r="R95" s="274">
        <v>499000</v>
      </c>
      <c r="S95" s="274">
        <v>329000</v>
      </c>
      <c r="T95" s="274">
        <v>2</v>
      </c>
      <c r="U95" s="274">
        <v>2</v>
      </c>
      <c r="V95" s="274">
        <v>5</v>
      </c>
      <c r="W95" s="274">
        <f t="shared" si="33"/>
        <v>14712000</v>
      </c>
      <c r="X95" s="272"/>
      <c r="Y95" s="272"/>
      <c r="Z95" s="275"/>
      <c r="AA95" s="275"/>
      <c r="AB95" s="275"/>
      <c r="AC95" s="275"/>
    </row>
    <row r="96" spans="2:29" x14ac:dyDescent="0.2">
      <c r="B96" s="271">
        <v>7</v>
      </c>
      <c r="C96" s="272" t="s">
        <v>131</v>
      </c>
      <c r="D96" s="272" t="s">
        <v>222</v>
      </c>
      <c r="E96" s="272" t="s">
        <v>218</v>
      </c>
      <c r="F96" s="273" t="s">
        <v>164</v>
      </c>
      <c r="G96" s="272"/>
      <c r="H96" s="272"/>
      <c r="I96" s="272" t="s">
        <v>98</v>
      </c>
      <c r="J96" s="272" t="s">
        <v>166</v>
      </c>
      <c r="K96" s="272" t="str">
        <f t="shared" ref="K96:K97" si="34">C96</f>
        <v>Kalimantan Selatan</v>
      </c>
      <c r="L96" s="274">
        <v>2995000</v>
      </c>
      <c r="M96" s="274">
        <v>380000</v>
      </c>
      <c r="N96" s="274">
        <f>340000+200000</f>
        <v>540000</v>
      </c>
      <c r="O96" s="274">
        <v>150000</v>
      </c>
      <c r="P96" s="274">
        <v>1679000</v>
      </c>
      <c r="Q96" s="274">
        <v>816000</v>
      </c>
      <c r="R96" s="274">
        <v>500000</v>
      </c>
      <c r="S96" s="274">
        <v>379000</v>
      </c>
      <c r="T96" s="274">
        <v>2</v>
      </c>
      <c r="U96" s="274">
        <v>2</v>
      </c>
      <c r="V96" s="274">
        <v>5</v>
      </c>
      <c r="W96" s="274">
        <f t="shared" si="33"/>
        <v>14870000</v>
      </c>
      <c r="X96" s="272"/>
      <c r="Y96" s="272"/>
      <c r="Z96" s="275"/>
      <c r="AA96" s="275">
        <v>1</v>
      </c>
      <c r="AB96" s="275">
        <v>3</v>
      </c>
      <c r="AC96" s="277">
        <f>(AA96*(L96+N96))+(AA96*AB96*(M96+O96))+((AA96*(AB96-1)*P96))</f>
        <v>8483000</v>
      </c>
    </row>
    <row r="97" spans="2:29" x14ac:dyDescent="0.2">
      <c r="B97" s="271">
        <v>8</v>
      </c>
      <c r="C97" s="272" t="s">
        <v>130</v>
      </c>
      <c r="D97" s="272" t="s">
        <v>225</v>
      </c>
      <c r="E97" s="272" t="s">
        <v>217</v>
      </c>
      <c r="F97" s="273" t="s">
        <v>164</v>
      </c>
      <c r="G97" s="276" t="s">
        <v>97</v>
      </c>
      <c r="H97" s="276" t="s">
        <v>166</v>
      </c>
      <c r="I97" s="272"/>
      <c r="J97" s="272"/>
      <c r="K97" s="272" t="str">
        <f t="shared" si="34"/>
        <v>Sulawesi Tenggara</v>
      </c>
      <c r="L97" s="274">
        <v>4182000</v>
      </c>
      <c r="M97" s="274">
        <v>380000</v>
      </c>
      <c r="N97" s="274">
        <f>340000+262000</f>
        <v>602000</v>
      </c>
      <c r="O97" s="274">
        <v>150000</v>
      </c>
      <c r="P97" s="274">
        <v>1070000</v>
      </c>
      <c r="Q97" s="274">
        <v>802000</v>
      </c>
      <c r="R97" s="274">
        <v>488000</v>
      </c>
      <c r="S97" s="274">
        <v>420000</v>
      </c>
      <c r="T97" s="274">
        <v>2</v>
      </c>
      <c r="U97" s="274">
        <v>2</v>
      </c>
      <c r="V97" s="274">
        <v>5</v>
      </c>
      <c r="W97" s="274">
        <f t="shared" si="33"/>
        <v>17272000</v>
      </c>
      <c r="X97" s="274">
        <v>1</v>
      </c>
      <c r="Y97" s="274">
        <v>3</v>
      </c>
      <c r="Z97" s="275">
        <f>(L97+N97)+(X97*Y97*M97)+Q97*(Y97-1)</f>
        <v>7528000</v>
      </c>
      <c r="AA97" s="275"/>
      <c r="AB97" s="275"/>
      <c r="AC97" s="275"/>
    </row>
    <row r="98" spans="2:29" x14ac:dyDescent="0.2">
      <c r="B98" s="271">
        <v>9</v>
      </c>
      <c r="C98" s="272" t="s">
        <v>129</v>
      </c>
      <c r="D98" s="272" t="s">
        <v>223</v>
      </c>
      <c r="E98" s="272" t="s">
        <v>216</v>
      </c>
      <c r="F98" s="273" t="s">
        <v>164</v>
      </c>
      <c r="G98" s="276"/>
      <c r="H98" s="276"/>
      <c r="I98" s="272"/>
      <c r="J98" s="272"/>
      <c r="K98" s="272"/>
      <c r="L98" s="274">
        <v>4867000</v>
      </c>
      <c r="M98" s="274">
        <v>410000</v>
      </c>
      <c r="N98" s="274">
        <f>340000+434000</f>
        <v>774000</v>
      </c>
      <c r="O98" s="274">
        <v>150000</v>
      </c>
      <c r="P98" s="274">
        <v>1030000</v>
      </c>
      <c r="Q98" s="274">
        <v>910000</v>
      </c>
      <c r="R98" s="274">
        <v>425000</v>
      </c>
      <c r="S98" s="274">
        <v>360000</v>
      </c>
      <c r="T98" s="274">
        <v>2</v>
      </c>
      <c r="U98" s="274">
        <v>2</v>
      </c>
      <c r="V98" s="274">
        <v>5</v>
      </c>
      <c r="W98" s="274">
        <f t="shared" si="33"/>
        <v>18782000</v>
      </c>
      <c r="X98" s="272"/>
      <c r="Y98" s="272"/>
      <c r="Z98" s="275"/>
      <c r="AA98" s="275"/>
      <c r="AB98" s="275"/>
      <c r="AC98" s="275"/>
    </row>
    <row r="99" spans="2:29" x14ac:dyDescent="0.2">
      <c r="B99" s="271">
        <v>10</v>
      </c>
      <c r="C99" s="272" t="s">
        <v>128</v>
      </c>
      <c r="D99" s="272" t="s">
        <v>95</v>
      </c>
      <c r="E99" s="272" t="s">
        <v>224</v>
      </c>
      <c r="F99" s="273" t="s">
        <v>164</v>
      </c>
      <c r="G99" s="276"/>
      <c r="H99" s="276"/>
      <c r="I99" s="272"/>
      <c r="J99" s="272"/>
      <c r="K99" s="272"/>
      <c r="L99" s="274">
        <v>10824000</v>
      </c>
      <c r="M99" s="274">
        <v>480000</v>
      </c>
      <c r="N99" s="274">
        <f>340000+290000</f>
        <v>630000</v>
      </c>
      <c r="O99" s="274">
        <v>150000</v>
      </c>
      <c r="P99" s="274">
        <v>1482000</v>
      </c>
      <c r="Q99" s="274">
        <v>976000</v>
      </c>
      <c r="R99" s="274">
        <v>798000</v>
      </c>
      <c r="S99" s="274">
        <v>370000</v>
      </c>
      <c r="T99" s="274">
        <v>2</v>
      </c>
      <c r="U99" s="274">
        <v>2</v>
      </c>
      <c r="V99" s="274">
        <v>5</v>
      </c>
      <c r="W99" s="274">
        <f t="shared" si="33"/>
        <v>34092000</v>
      </c>
      <c r="X99" s="272"/>
      <c r="Y99" s="272"/>
      <c r="Z99" s="275"/>
      <c r="AA99" s="275"/>
      <c r="AB99" s="275"/>
      <c r="AC99" s="275"/>
    </row>
    <row r="100" spans="2:29" x14ac:dyDescent="0.2">
      <c r="B100" s="271">
        <v>11</v>
      </c>
      <c r="C100" s="272" t="s">
        <v>127</v>
      </c>
      <c r="D100" s="272" t="s">
        <v>316</v>
      </c>
      <c r="E100" s="272" t="s">
        <v>89</v>
      </c>
      <c r="F100" s="273" t="s">
        <v>164</v>
      </c>
      <c r="G100" s="276"/>
      <c r="H100" s="276"/>
      <c r="I100" s="272"/>
      <c r="J100" s="272"/>
      <c r="K100" s="272"/>
      <c r="L100" s="274">
        <v>8193000</v>
      </c>
      <c r="M100" s="274">
        <v>580000</v>
      </c>
      <c r="N100" s="274">
        <f>340000+710000</f>
        <v>1050000</v>
      </c>
      <c r="O100" s="274">
        <v>150000</v>
      </c>
      <c r="P100" s="274">
        <v>1668000</v>
      </c>
      <c r="Q100" s="274">
        <v>754000</v>
      </c>
      <c r="R100" s="274">
        <v>460000</v>
      </c>
      <c r="S100" s="274">
        <v>414000</v>
      </c>
      <c r="T100" s="274">
        <v>2</v>
      </c>
      <c r="U100" s="274">
        <v>2</v>
      </c>
      <c r="V100" s="274">
        <v>5</v>
      </c>
      <c r="W100" s="274">
        <f t="shared" si="33"/>
        <v>27966000</v>
      </c>
      <c r="X100" s="272"/>
      <c r="Y100" s="272"/>
      <c r="Z100" s="275"/>
      <c r="AA100" s="275"/>
      <c r="AB100" s="275"/>
      <c r="AC100" s="275"/>
    </row>
    <row r="101" spans="2:29" x14ac:dyDescent="0.2">
      <c r="B101" s="271">
        <v>12</v>
      </c>
      <c r="C101" s="272" t="s">
        <v>96</v>
      </c>
      <c r="D101" s="272" t="s">
        <v>223</v>
      </c>
      <c r="E101" s="272" t="s">
        <v>219</v>
      </c>
      <c r="F101" s="273" t="s">
        <v>164</v>
      </c>
      <c r="G101" s="276"/>
      <c r="H101" s="276"/>
      <c r="I101" s="272"/>
      <c r="J101" s="272"/>
      <c r="K101" s="272"/>
      <c r="L101" s="274">
        <v>0</v>
      </c>
      <c r="M101" s="274">
        <v>210000</v>
      </c>
      <c r="N101" s="274">
        <v>170000</v>
      </c>
      <c r="O101" s="274">
        <v>0</v>
      </c>
      <c r="P101" s="274">
        <v>0</v>
      </c>
      <c r="Q101" s="274">
        <v>0</v>
      </c>
      <c r="R101" s="274">
        <v>0</v>
      </c>
      <c r="S101" s="274">
        <v>0</v>
      </c>
      <c r="T101" s="274">
        <v>1</v>
      </c>
      <c r="U101" s="274">
        <v>2</v>
      </c>
      <c r="V101" s="274">
        <v>5</v>
      </c>
      <c r="W101" s="274">
        <f>(U101*(M101+N101)*V101)</f>
        <v>3800000</v>
      </c>
      <c r="X101" s="272"/>
      <c r="Y101" s="272"/>
      <c r="Z101" s="275"/>
      <c r="AA101" s="275"/>
      <c r="AB101" s="275"/>
      <c r="AC101" s="275"/>
    </row>
    <row r="102" spans="2:29" s="142" customFormat="1" x14ac:dyDescent="0.2">
      <c r="B102" s="246"/>
      <c r="C102" s="163"/>
      <c r="D102" s="116"/>
      <c r="E102" s="116"/>
      <c r="F102" s="118"/>
      <c r="G102" s="159"/>
      <c r="H102" s="159"/>
      <c r="I102" s="160"/>
      <c r="J102" s="148"/>
      <c r="K102" s="116"/>
      <c r="L102" s="155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61"/>
      <c r="Y102" s="161"/>
      <c r="Z102" s="161"/>
      <c r="AA102" s="161"/>
      <c r="AB102" s="161"/>
      <c r="AC102" s="161"/>
    </row>
    <row r="103" spans="2:29" ht="19.5" customHeight="1" x14ac:dyDescent="0.2">
      <c r="B103" s="587" t="s">
        <v>153</v>
      </c>
      <c r="C103" s="588"/>
      <c r="D103" s="104"/>
      <c r="E103" s="104"/>
      <c r="F103" s="157"/>
      <c r="G103" s="104"/>
      <c r="H103" s="104"/>
      <c r="I103" s="104"/>
      <c r="J103" s="104"/>
      <c r="K103" s="104"/>
      <c r="L103" s="154"/>
      <c r="M103" s="104"/>
      <c r="N103" s="104"/>
      <c r="O103" s="104"/>
      <c r="P103" s="104"/>
      <c r="Q103" s="104"/>
      <c r="R103" s="104"/>
      <c r="S103" s="104"/>
      <c r="T103" s="192">
        <f>SUM(T108:T128)</f>
        <v>14</v>
      </c>
      <c r="U103" s="104"/>
      <c r="V103" s="104"/>
      <c r="W103" s="192">
        <f t="shared" ref="W103:AC103" si="35">SUM(W108:W128)</f>
        <v>340956000</v>
      </c>
      <c r="X103" s="192">
        <f t="shared" si="35"/>
        <v>7</v>
      </c>
      <c r="Y103" s="192">
        <f t="shared" si="35"/>
        <v>20</v>
      </c>
      <c r="Z103" s="192">
        <f t="shared" si="35"/>
        <v>40401000</v>
      </c>
      <c r="AA103" s="192">
        <f t="shared" si="35"/>
        <v>6</v>
      </c>
      <c r="AB103" s="192">
        <f t="shared" si="35"/>
        <v>20</v>
      </c>
      <c r="AC103" s="192">
        <f t="shared" si="35"/>
        <v>51473000</v>
      </c>
    </row>
    <row r="104" spans="2:29" ht="19.5" customHeight="1" x14ac:dyDescent="0.2">
      <c r="B104" s="589" t="s">
        <v>293</v>
      </c>
      <c r="C104" s="590"/>
      <c r="D104" s="234"/>
      <c r="E104" s="234"/>
      <c r="F104" s="235"/>
      <c r="G104" s="234"/>
      <c r="H104" s="234"/>
      <c r="I104" s="234"/>
      <c r="J104" s="234"/>
      <c r="K104" s="234"/>
      <c r="L104" s="237"/>
      <c r="M104" s="234"/>
      <c r="N104" s="234"/>
      <c r="O104" s="234"/>
      <c r="P104" s="234"/>
      <c r="Q104" s="234"/>
      <c r="R104" s="234"/>
      <c r="S104" s="234"/>
      <c r="T104" s="301"/>
      <c r="U104" s="234"/>
      <c r="V104" s="234"/>
      <c r="W104" s="301"/>
      <c r="X104" s="301"/>
      <c r="Y104" s="301"/>
      <c r="Z104" s="301"/>
      <c r="AA104" s="301"/>
      <c r="AB104" s="301"/>
      <c r="AC104" s="301"/>
    </row>
    <row r="105" spans="2:29" ht="13.5" customHeight="1" x14ac:dyDescent="0.2">
      <c r="B105" s="258">
        <v>7</v>
      </c>
      <c r="C105" s="302" t="s">
        <v>310</v>
      </c>
      <c r="D105" s="234">
        <v>16</v>
      </c>
      <c r="E105" s="234" t="s">
        <v>311</v>
      </c>
      <c r="F105" s="235" t="s">
        <v>232</v>
      </c>
      <c r="G105" s="235"/>
      <c r="H105" s="234"/>
      <c r="I105" s="234"/>
      <c r="J105" s="234"/>
      <c r="K105" s="234"/>
      <c r="L105" s="237"/>
      <c r="M105" s="234"/>
      <c r="N105" s="234"/>
      <c r="O105" s="234"/>
      <c r="P105" s="234"/>
      <c r="Q105" s="234"/>
      <c r="R105" s="234"/>
      <c r="S105" s="234"/>
      <c r="T105" s="301"/>
      <c r="U105" s="234"/>
      <c r="V105" s="234"/>
      <c r="W105" s="301"/>
      <c r="X105" s="301"/>
      <c r="Y105" s="301"/>
      <c r="Z105" s="301"/>
      <c r="AA105" s="301"/>
      <c r="AB105" s="301"/>
      <c r="AC105" s="301"/>
    </row>
    <row r="106" spans="2:29" s="142" customFormat="1" ht="14.25" customHeight="1" x14ac:dyDescent="0.2">
      <c r="B106" s="519" t="s">
        <v>294</v>
      </c>
      <c r="C106" s="520"/>
      <c r="D106" s="116"/>
      <c r="E106" s="116"/>
      <c r="F106" s="118"/>
      <c r="G106" s="116"/>
      <c r="H106" s="116"/>
      <c r="I106" s="116"/>
      <c r="J106" s="116"/>
      <c r="K106" s="116"/>
      <c r="L106" s="155"/>
      <c r="M106" s="116"/>
      <c r="N106" s="116"/>
      <c r="O106" s="116"/>
      <c r="P106" s="116"/>
      <c r="Q106" s="116"/>
      <c r="R106" s="116"/>
      <c r="S106" s="116"/>
      <c r="T106" s="167"/>
      <c r="U106" s="116"/>
      <c r="V106" s="116"/>
      <c r="W106" s="167"/>
      <c r="X106" s="167"/>
      <c r="Y106" s="167"/>
      <c r="Z106" s="167"/>
      <c r="AA106" s="167"/>
      <c r="AB106" s="167"/>
      <c r="AC106" s="167"/>
    </row>
    <row r="107" spans="2:29" s="117" customFormat="1" x14ac:dyDescent="0.2">
      <c r="B107" s="554" t="s">
        <v>201</v>
      </c>
      <c r="C107" s="555"/>
      <c r="D107" s="187"/>
      <c r="E107" s="187"/>
      <c r="F107" s="226"/>
      <c r="G107" s="187"/>
      <c r="H107" s="187"/>
      <c r="I107" s="187"/>
      <c r="J107" s="187"/>
      <c r="K107" s="187"/>
      <c r="L107" s="228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9"/>
      <c r="AA107" s="189"/>
      <c r="AB107" s="189"/>
      <c r="AC107" s="189"/>
    </row>
    <row r="108" spans="2:29" ht="12.75" customHeight="1" x14ac:dyDescent="0.2">
      <c r="B108" s="244">
        <v>15</v>
      </c>
      <c r="C108" s="187" t="s">
        <v>177</v>
      </c>
      <c r="D108" s="187" t="s">
        <v>202</v>
      </c>
      <c r="E108" s="187" t="s">
        <v>217</v>
      </c>
      <c r="F108" s="226" t="s">
        <v>247</v>
      </c>
      <c r="G108" s="556" t="s">
        <v>284</v>
      </c>
      <c r="H108" s="566" t="s">
        <v>332</v>
      </c>
      <c r="I108" s="556" t="s">
        <v>98</v>
      </c>
      <c r="J108" s="580" t="s">
        <v>248</v>
      </c>
      <c r="K108" s="571" t="s">
        <v>286</v>
      </c>
      <c r="L108" s="215">
        <v>2888000</v>
      </c>
      <c r="M108" s="188">
        <v>370000</v>
      </c>
      <c r="N108" s="188">
        <f>340000+240000</f>
        <v>580000</v>
      </c>
      <c r="O108" s="188">
        <v>150000</v>
      </c>
      <c r="P108" s="188">
        <v>1285000</v>
      </c>
      <c r="Q108" s="188">
        <v>650000</v>
      </c>
      <c r="R108" s="188">
        <v>502000</v>
      </c>
      <c r="S108" s="188">
        <v>280000</v>
      </c>
      <c r="T108" s="188">
        <v>2</v>
      </c>
      <c r="U108" s="188">
        <v>3</v>
      </c>
      <c r="V108" s="188">
        <v>13</v>
      </c>
      <c r="W108" s="188">
        <f>(U108*(L108+N108))+(U108*V108*M108)+((U108*(V108-1)*R108))</f>
        <v>42906000</v>
      </c>
      <c r="X108" s="577">
        <v>1</v>
      </c>
      <c r="Y108" s="577">
        <v>5</v>
      </c>
      <c r="Z108" s="573">
        <f>(X108*(L108+N108))+(X108*Y108*M108)+((X108*(Y108-1)*Q108))</f>
        <v>7918000</v>
      </c>
      <c r="AA108" s="573">
        <v>1</v>
      </c>
      <c r="AB108" s="573">
        <v>5</v>
      </c>
      <c r="AC108" s="573">
        <f>(AA108*(L108+N108))+(AA108*AB108*(M108+O108))+((AA108*(AB108-1)*P108))</f>
        <v>11208000</v>
      </c>
    </row>
    <row r="109" spans="2:29" x14ac:dyDescent="0.2">
      <c r="B109" s="244"/>
      <c r="C109" s="187" t="s">
        <v>178</v>
      </c>
      <c r="D109" s="187"/>
      <c r="E109" s="187" t="s">
        <v>95</v>
      </c>
      <c r="F109" s="226"/>
      <c r="G109" s="557"/>
      <c r="H109" s="566"/>
      <c r="I109" s="557"/>
      <c r="J109" s="581"/>
      <c r="K109" s="576"/>
      <c r="L109" s="228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578"/>
      <c r="Y109" s="578"/>
      <c r="Z109" s="574"/>
      <c r="AA109" s="574"/>
      <c r="AB109" s="574"/>
      <c r="AC109" s="574"/>
    </row>
    <row r="110" spans="2:29" x14ac:dyDescent="0.2">
      <c r="B110" s="244">
        <v>16</v>
      </c>
      <c r="C110" s="187" t="s">
        <v>179</v>
      </c>
      <c r="D110" s="187" t="s">
        <v>211</v>
      </c>
      <c r="E110" s="187" t="s">
        <v>215</v>
      </c>
      <c r="F110" s="226" t="s">
        <v>245</v>
      </c>
      <c r="G110" s="557"/>
      <c r="H110" s="566"/>
      <c r="I110" s="557"/>
      <c r="J110" s="581"/>
      <c r="K110" s="576"/>
      <c r="L110" s="215">
        <v>2888000</v>
      </c>
      <c r="M110" s="188">
        <v>370000</v>
      </c>
      <c r="N110" s="188">
        <f>340000+240000</f>
        <v>580000</v>
      </c>
      <c r="O110" s="188">
        <v>150000</v>
      </c>
      <c r="P110" s="188">
        <v>1285000</v>
      </c>
      <c r="Q110" s="188">
        <v>650000</v>
      </c>
      <c r="R110" s="188">
        <v>502000</v>
      </c>
      <c r="S110" s="188">
        <v>280000</v>
      </c>
      <c r="T110" s="188">
        <v>1</v>
      </c>
      <c r="U110" s="188">
        <v>3</v>
      </c>
      <c r="V110" s="188">
        <v>8</v>
      </c>
      <c r="W110" s="188">
        <f>(U110*(L110+N110))+(U110*V110*M110)+((U110*(V110-1)*R110))</f>
        <v>29826000</v>
      </c>
      <c r="X110" s="578"/>
      <c r="Y110" s="578"/>
      <c r="Z110" s="574"/>
      <c r="AA110" s="574"/>
      <c r="AB110" s="574"/>
      <c r="AC110" s="574"/>
    </row>
    <row r="111" spans="2:29" x14ac:dyDescent="0.2">
      <c r="B111" s="244"/>
      <c r="C111" s="187"/>
      <c r="D111" s="187"/>
      <c r="E111" s="187" t="s">
        <v>218</v>
      </c>
      <c r="F111" s="226"/>
      <c r="G111" s="557"/>
      <c r="H111" s="566"/>
      <c r="I111" s="557"/>
      <c r="J111" s="581"/>
      <c r="K111" s="576"/>
      <c r="L111" s="215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578"/>
      <c r="Y111" s="578"/>
      <c r="Z111" s="574"/>
      <c r="AA111" s="574"/>
      <c r="AB111" s="574"/>
      <c r="AC111" s="574"/>
    </row>
    <row r="112" spans="2:29" x14ac:dyDescent="0.2">
      <c r="B112" s="244">
        <v>17</v>
      </c>
      <c r="C112" s="187" t="s">
        <v>180</v>
      </c>
      <c r="D112" s="187" t="s">
        <v>282</v>
      </c>
      <c r="E112" s="187" t="s">
        <v>230</v>
      </c>
      <c r="F112" s="226" t="s">
        <v>245</v>
      </c>
      <c r="G112" s="558"/>
      <c r="H112" s="566"/>
      <c r="I112" s="558"/>
      <c r="J112" s="582"/>
      <c r="K112" s="572"/>
      <c r="L112" s="215">
        <v>2888000</v>
      </c>
      <c r="M112" s="188">
        <v>370000</v>
      </c>
      <c r="N112" s="188">
        <f>340000+240000</f>
        <v>580000</v>
      </c>
      <c r="O112" s="188">
        <v>150000</v>
      </c>
      <c r="P112" s="188">
        <v>1285000</v>
      </c>
      <c r="Q112" s="188">
        <v>650000</v>
      </c>
      <c r="R112" s="188">
        <v>502000</v>
      </c>
      <c r="S112" s="188">
        <v>280000</v>
      </c>
      <c r="T112" s="188">
        <v>1</v>
      </c>
      <c r="U112" s="188">
        <v>3</v>
      </c>
      <c r="V112" s="188">
        <v>8</v>
      </c>
      <c r="W112" s="188">
        <f>(U112*(L112+N112))+(U112*V112*M112)+((U112*(V112-1)*R112))</f>
        <v>29826000</v>
      </c>
      <c r="X112" s="579"/>
      <c r="Y112" s="579"/>
      <c r="Z112" s="575"/>
      <c r="AA112" s="575"/>
      <c r="AB112" s="575"/>
      <c r="AC112" s="575"/>
    </row>
    <row r="113" spans="2:29" x14ac:dyDescent="0.2">
      <c r="B113" s="244"/>
      <c r="C113" s="187"/>
      <c r="D113" s="187"/>
      <c r="E113" s="187" t="s">
        <v>214</v>
      </c>
      <c r="F113" s="226"/>
      <c r="G113" s="227"/>
      <c r="H113" s="227"/>
      <c r="I113" s="227"/>
      <c r="J113" s="226"/>
      <c r="K113" s="187"/>
      <c r="L113" s="215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229"/>
      <c r="Y113" s="229"/>
      <c r="Z113" s="230"/>
      <c r="AA113" s="230"/>
      <c r="AB113" s="230"/>
      <c r="AC113" s="230"/>
    </row>
    <row r="114" spans="2:29" x14ac:dyDescent="0.2">
      <c r="B114" s="554" t="s">
        <v>203</v>
      </c>
      <c r="C114" s="555"/>
      <c r="D114" s="187"/>
      <c r="E114" s="187"/>
      <c r="F114" s="226"/>
      <c r="G114" s="227"/>
      <c r="H114" s="226"/>
      <c r="I114" s="227"/>
      <c r="J114" s="226"/>
      <c r="K114" s="187"/>
      <c r="L114" s="228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229"/>
      <c r="Y114" s="229"/>
      <c r="Z114" s="230"/>
      <c r="AA114" s="230"/>
      <c r="AB114" s="230"/>
      <c r="AC114" s="230"/>
    </row>
    <row r="115" spans="2:29" x14ac:dyDescent="0.2">
      <c r="B115" s="244">
        <v>18</v>
      </c>
      <c r="C115" s="187" t="s">
        <v>173</v>
      </c>
      <c r="D115" s="187" t="s">
        <v>88</v>
      </c>
      <c r="E115" s="187" t="s">
        <v>89</v>
      </c>
      <c r="F115" s="226" t="s">
        <v>250</v>
      </c>
      <c r="G115" s="566" t="s">
        <v>284</v>
      </c>
      <c r="H115" s="566" t="s">
        <v>331</v>
      </c>
      <c r="I115" s="566" t="s">
        <v>98</v>
      </c>
      <c r="J115" s="571" t="s">
        <v>249</v>
      </c>
      <c r="K115" s="233" t="s">
        <v>246</v>
      </c>
      <c r="L115" s="215">
        <v>2139000</v>
      </c>
      <c r="M115" s="188">
        <v>410000</v>
      </c>
      <c r="N115" s="188">
        <f>340000+180000</f>
        <v>520000</v>
      </c>
      <c r="O115" s="188">
        <v>150000</v>
      </c>
      <c r="P115" s="188">
        <v>1310000</v>
      </c>
      <c r="Q115" s="188">
        <v>850000</v>
      </c>
      <c r="R115" s="188">
        <v>533000</v>
      </c>
      <c r="S115" s="188">
        <v>304000</v>
      </c>
      <c r="T115" s="188">
        <v>2</v>
      </c>
      <c r="U115" s="188">
        <v>3</v>
      </c>
      <c r="V115" s="188">
        <v>13</v>
      </c>
      <c r="W115" s="188">
        <f>(U115*(L115+N115))+(U115*V115*M115)+((U115*(V115-1)*R115))</f>
        <v>43155000</v>
      </c>
      <c r="X115" s="216">
        <v>1</v>
      </c>
      <c r="Y115" s="216">
        <v>3</v>
      </c>
      <c r="Z115" s="218">
        <f>(X115*(L115+N115))+(X115*Y115*M115)+((X115*(Y115-1)*Q115))</f>
        <v>5589000</v>
      </c>
      <c r="AA115" s="218">
        <v>1</v>
      </c>
      <c r="AB115" s="218">
        <v>3</v>
      </c>
      <c r="AC115" s="218">
        <f>(AA115*(L115+N115))+(AA115*AB115*(M115+O115))+((AA115*(AB115-1)*P115))</f>
        <v>6959000</v>
      </c>
    </row>
    <row r="116" spans="2:29" x14ac:dyDescent="0.2">
      <c r="B116" s="244"/>
      <c r="C116" s="187" t="s">
        <v>174</v>
      </c>
      <c r="D116" s="187"/>
      <c r="E116" s="187" t="s">
        <v>199</v>
      </c>
      <c r="F116" s="226"/>
      <c r="G116" s="566"/>
      <c r="H116" s="566"/>
      <c r="I116" s="566"/>
      <c r="J116" s="572"/>
      <c r="K116" s="187"/>
      <c r="L116" s="228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231"/>
      <c r="Y116" s="231"/>
      <c r="Z116" s="232"/>
      <c r="AA116" s="232"/>
      <c r="AB116" s="232"/>
      <c r="AC116" s="232"/>
    </row>
    <row r="117" spans="2:29" x14ac:dyDescent="0.2">
      <c r="B117" s="244">
        <v>19</v>
      </c>
      <c r="C117" s="187" t="s">
        <v>175</v>
      </c>
      <c r="D117" s="187" t="s">
        <v>210</v>
      </c>
      <c r="E117" s="187" t="s">
        <v>216</v>
      </c>
      <c r="F117" s="226" t="s">
        <v>251</v>
      </c>
      <c r="G117" s="566"/>
      <c r="H117" s="566"/>
      <c r="I117" s="566"/>
      <c r="J117" s="570"/>
      <c r="K117" s="187"/>
      <c r="L117" s="215">
        <v>2139000</v>
      </c>
      <c r="M117" s="188">
        <v>410000</v>
      </c>
      <c r="N117" s="188">
        <f>340000+180000</f>
        <v>520000</v>
      </c>
      <c r="O117" s="188">
        <v>150000</v>
      </c>
      <c r="P117" s="188">
        <v>1310000</v>
      </c>
      <c r="Q117" s="188">
        <v>850000</v>
      </c>
      <c r="R117" s="188">
        <v>533000</v>
      </c>
      <c r="S117" s="188">
        <v>304000</v>
      </c>
      <c r="T117" s="188">
        <v>2</v>
      </c>
      <c r="U117" s="188">
        <v>3</v>
      </c>
      <c r="V117" s="188">
        <v>13</v>
      </c>
      <c r="W117" s="188">
        <f>(U117*(L117+N117))+(U117*V117*M117)+((U117*(V117-1)*R117))</f>
        <v>43155000</v>
      </c>
      <c r="X117" s="216">
        <v>1</v>
      </c>
      <c r="Y117" s="216">
        <v>3</v>
      </c>
      <c r="Z117" s="218">
        <f>(X117*(L117+N117))+(X117*Y117*M117)+((X117*(Y117-1)*Q117))</f>
        <v>5589000</v>
      </c>
      <c r="AA117" s="218">
        <v>1</v>
      </c>
      <c r="AB117" s="218">
        <v>3</v>
      </c>
      <c r="AC117" s="218">
        <f>(AA117*(L117+N117))+(AA117*AB117*(M117+O117))+((AA117*(AB117-1)*P117))</f>
        <v>6959000</v>
      </c>
    </row>
    <row r="118" spans="2:29" x14ac:dyDescent="0.2">
      <c r="B118" s="244"/>
      <c r="C118" s="187" t="s">
        <v>176</v>
      </c>
      <c r="D118" s="187"/>
      <c r="E118" s="209" t="s">
        <v>197</v>
      </c>
      <c r="F118" s="226"/>
      <c r="G118" s="566"/>
      <c r="H118" s="566"/>
      <c r="I118" s="566"/>
      <c r="J118" s="570"/>
      <c r="K118" s="187"/>
      <c r="L118" s="228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231"/>
      <c r="Y118" s="231"/>
      <c r="Z118" s="232"/>
      <c r="AA118" s="232"/>
      <c r="AB118" s="232"/>
      <c r="AC118" s="232"/>
    </row>
    <row r="119" spans="2:29" x14ac:dyDescent="0.2">
      <c r="B119" s="554" t="s">
        <v>205</v>
      </c>
      <c r="C119" s="555"/>
      <c r="D119" s="187"/>
      <c r="E119" s="187"/>
      <c r="F119" s="226"/>
      <c r="G119" s="227"/>
      <c r="H119" s="227"/>
      <c r="I119" s="227"/>
      <c r="J119" s="226"/>
      <c r="K119" s="187"/>
      <c r="L119" s="228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229"/>
      <c r="Y119" s="229"/>
      <c r="Z119" s="230"/>
      <c r="AA119" s="230"/>
      <c r="AB119" s="230"/>
      <c r="AC119" s="230"/>
    </row>
    <row r="120" spans="2:29" x14ac:dyDescent="0.2">
      <c r="B120" s="244">
        <v>20</v>
      </c>
      <c r="C120" s="187" t="s">
        <v>192</v>
      </c>
      <c r="D120" s="187" t="s">
        <v>202</v>
      </c>
      <c r="E120" s="187" t="s">
        <v>214</v>
      </c>
      <c r="F120" s="226" t="s">
        <v>252</v>
      </c>
      <c r="G120" s="566" t="s">
        <v>284</v>
      </c>
      <c r="H120" s="566" t="s">
        <v>333</v>
      </c>
      <c r="I120" s="566" t="s">
        <v>254</v>
      </c>
      <c r="J120" s="571" t="s">
        <v>253</v>
      </c>
      <c r="K120" s="187" t="s">
        <v>339</v>
      </c>
      <c r="L120" s="215">
        <v>4867000</v>
      </c>
      <c r="M120" s="188">
        <v>410000</v>
      </c>
      <c r="N120" s="188">
        <f>340000+434000</f>
        <v>774000</v>
      </c>
      <c r="O120" s="188">
        <v>150000</v>
      </c>
      <c r="P120" s="188">
        <v>1030000</v>
      </c>
      <c r="Q120" s="188">
        <v>910000</v>
      </c>
      <c r="R120" s="188">
        <v>425000</v>
      </c>
      <c r="S120" s="188">
        <v>360000</v>
      </c>
      <c r="T120" s="188">
        <v>2</v>
      </c>
      <c r="U120" s="188">
        <v>3</v>
      </c>
      <c r="V120" s="188">
        <v>13</v>
      </c>
      <c r="W120" s="188">
        <f>(U120*(L120+N120))+(U120*V120*M120)+((U120*(V120-1)*R120))</f>
        <v>48213000</v>
      </c>
      <c r="X120" s="216">
        <v>1</v>
      </c>
      <c r="Y120" s="216">
        <v>3</v>
      </c>
      <c r="Z120" s="218">
        <f>(X120*(L120+N120))+(X120*Y120*M120)+((X120*(Y120-1)*Q120))</f>
        <v>8691000</v>
      </c>
      <c r="AA120" s="218">
        <v>1</v>
      </c>
      <c r="AB120" s="218">
        <v>3</v>
      </c>
      <c r="AC120" s="218">
        <f>(AA120*(L120+N120))+(AA120*AB120*(M120+O120))+((AA120*(AB120-1)*P120))</f>
        <v>9381000</v>
      </c>
    </row>
    <row r="121" spans="2:29" x14ac:dyDescent="0.2">
      <c r="B121" s="244"/>
      <c r="C121" s="187" t="s">
        <v>193</v>
      </c>
      <c r="D121" s="187"/>
      <c r="E121" s="187" t="s">
        <v>231</v>
      </c>
      <c r="F121" s="226"/>
      <c r="G121" s="566"/>
      <c r="H121" s="566"/>
      <c r="I121" s="566"/>
      <c r="J121" s="572"/>
      <c r="K121" s="187"/>
      <c r="L121" s="228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231"/>
      <c r="Y121" s="231"/>
      <c r="Z121" s="232"/>
      <c r="AA121" s="232"/>
      <c r="AB121" s="232"/>
      <c r="AC121" s="232"/>
    </row>
    <row r="122" spans="2:29" x14ac:dyDescent="0.2">
      <c r="B122" s="554" t="s">
        <v>213</v>
      </c>
      <c r="C122" s="555"/>
      <c r="D122" s="187"/>
      <c r="E122" s="187"/>
      <c r="F122" s="226"/>
      <c r="G122" s="187"/>
      <c r="H122" s="187"/>
      <c r="I122" s="187"/>
      <c r="J122" s="187"/>
      <c r="K122" s="187"/>
      <c r="L122" s="228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229"/>
      <c r="Y122" s="229"/>
      <c r="Z122" s="230"/>
      <c r="AA122" s="230"/>
      <c r="AB122" s="230"/>
      <c r="AC122" s="230"/>
    </row>
    <row r="123" spans="2:29" ht="12.75" customHeight="1" x14ac:dyDescent="0.2">
      <c r="B123" s="244">
        <v>21</v>
      </c>
      <c r="C123" s="187" t="s">
        <v>281</v>
      </c>
      <c r="D123" s="187" t="s">
        <v>289</v>
      </c>
      <c r="E123" s="187" t="s">
        <v>220</v>
      </c>
      <c r="F123" s="226" t="s">
        <v>290</v>
      </c>
      <c r="G123" s="567" t="s">
        <v>284</v>
      </c>
      <c r="H123" s="280"/>
      <c r="I123" s="556" t="s">
        <v>98</v>
      </c>
      <c r="J123" s="560" t="s">
        <v>291</v>
      </c>
      <c r="K123" s="187" t="s">
        <v>287</v>
      </c>
      <c r="L123" s="215">
        <v>2995000</v>
      </c>
      <c r="M123" s="188">
        <v>380000</v>
      </c>
      <c r="N123" s="188">
        <f>340000+200000</f>
        <v>540000</v>
      </c>
      <c r="O123" s="188">
        <v>150000</v>
      </c>
      <c r="P123" s="188">
        <v>1679000</v>
      </c>
      <c r="Q123" s="188">
        <v>816000</v>
      </c>
      <c r="R123" s="188">
        <v>500000</v>
      </c>
      <c r="S123" s="188">
        <v>379000</v>
      </c>
      <c r="T123" s="188">
        <v>1</v>
      </c>
      <c r="U123" s="188">
        <v>3</v>
      </c>
      <c r="V123" s="188">
        <v>8</v>
      </c>
      <c r="W123" s="188">
        <f>(U123*(L123+N123))+(U123*V123*M123)+((U123*(V123-1)*R123))</f>
        <v>30225000</v>
      </c>
      <c r="X123" s="216">
        <v>1</v>
      </c>
      <c r="Y123" s="216">
        <v>3</v>
      </c>
      <c r="Z123" s="218">
        <f>(X123*(L123+N123))+(X123*Y123*M123)+((X123*(Y123-1)*Q123))</f>
        <v>6307000</v>
      </c>
      <c r="AA123" s="218">
        <v>1</v>
      </c>
      <c r="AB123" s="218">
        <v>3</v>
      </c>
      <c r="AC123" s="218">
        <f>(AA123*(L123+N123))+(AA123*AB123*(M123+O123))+((AA123*(AB123-1)*P123))</f>
        <v>8483000</v>
      </c>
    </row>
    <row r="124" spans="2:29" ht="12.75" customHeight="1" x14ac:dyDescent="0.2">
      <c r="B124" s="244"/>
      <c r="C124" s="187"/>
      <c r="D124" s="187"/>
      <c r="E124" s="187" t="s">
        <v>218</v>
      </c>
      <c r="F124" s="226"/>
      <c r="G124" s="568"/>
      <c r="H124" s="361" t="s">
        <v>334</v>
      </c>
      <c r="I124" s="557"/>
      <c r="J124" s="561"/>
      <c r="K124" s="187"/>
      <c r="L124" s="215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281"/>
      <c r="Y124" s="281"/>
      <c r="Z124" s="282"/>
      <c r="AA124" s="282"/>
      <c r="AB124" s="282"/>
      <c r="AC124" s="282"/>
    </row>
    <row r="125" spans="2:29" ht="12.75" customHeight="1" x14ac:dyDescent="0.2">
      <c r="B125" s="244">
        <v>22</v>
      </c>
      <c r="C125" s="187" t="s">
        <v>191</v>
      </c>
      <c r="D125" s="187" t="s">
        <v>90</v>
      </c>
      <c r="E125" s="187" t="s">
        <v>92</v>
      </c>
      <c r="F125" s="226" t="s">
        <v>290</v>
      </c>
      <c r="G125" s="569"/>
      <c r="H125" s="280"/>
      <c r="I125" s="558"/>
      <c r="J125" s="562"/>
      <c r="K125" s="187" t="s">
        <v>287</v>
      </c>
      <c r="L125" s="215">
        <v>2995000</v>
      </c>
      <c r="M125" s="188">
        <v>380000</v>
      </c>
      <c r="N125" s="188">
        <f>340000+200000</f>
        <v>540000</v>
      </c>
      <c r="O125" s="188">
        <v>150000</v>
      </c>
      <c r="P125" s="188">
        <v>1679000</v>
      </c>
      <c r="Q125" s="188">
        <v>816000</v>
      </c>
      <c r="R125" s="188">
        <v>500000</v>
      </c>
      <c r="S125" s="188">
        <v>379000</v>
      </c>
      <c r="T125" s="188">
        <v>1</v>
      </c>
      <c r="U125" s="188">
        <v>3</v>
      </c>
      <c r="V125" s="188">
        <v>8</v>
      </c>
      <c r="W125" s="188">
        <f>(U125*(L125+N125))+(U125*V125*M125)+((U125*(V125-1)*R125))</f>
        <v>30225000</v>
      </c>
      <c r="X125" s="216">
        <v>1</v>
      </c>
      <c r="Y125" s="216">
        <v>0</v>
      </c>
      <c r="Z125" s="218">
        <v>0</v>
      </c>
      <c r="AA125" s="218">
        <v>0</v>
      </c>
      <c r="AB125" s="218">
        <v>0</v>
      </c>
      <c r="AC125" s="218">
        <v>0</v>
      </c>
    </row>
    <row r="126" spans="2:29" ht="12.75" customHeight="1" x14ac:dyDescent="0.2">
      <c r="B126" s="244"/>
      <c r="C126" s="187"/>
      <c r="D126" s="187"/>
      <c r="E126" s="187" t="s">
        <v>197</v>
      </c>
      <c r="F126" s="226"/>
      <c r="G126" s="283"/>
      <c r="H126" s="280"/>
      <c r="I126" s="284"/>
      <c r="J126" s="285"/>
      <c r="K126" s="187"/>
      <c r="L126" s="215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281"/>
      <c r="Y126" s="281"/>
      <c r="Z126" s="282"/>
      <c r="AA126" s="282"/>
      <c r="AB126" s="282"/>
      <c r="AC126" s="282"/>
    </row>
    <row r="127" spans="2:29" ht="12.75" customHeight="1" x14ac:dyDescent="0.2">
      <c r="B127" s="244">
        <v>23</v>
      </c>
      <c r="C127" s="187" t="s">
        <v>189</v>
      </c>
      <c r="D127" s="187" t="s">
        <v>88</v>
      </c>
      <c r="E127" s="187" t="s">
        <v>227</v>
      </c>
      <c r="F127" s="226" t="s">
        <v>278</v>
      </c>
      <c r="G127" s="567" t="s">
        <v>284</v>
      </c>
      <c r="H127" s="566" t="s">
        <v>335</v>
      </c>
      <c r="I127" s="556" t="s">
        <v>98</v>
      </c>
      <c r="J127" s="560" t="s">
        <v>279</v>
      </c>
      <c r="K127" s="187" t="s">
        <v>287</v>
      </c>
      <c r="L127" s="215">
        <v>2995000</v>
      </c>
      <c r="M127" s="188">
        <v>380000</v>
      </c>
      <c r="N127" s="188">
        <f>340000+200000</f>
        <v>540000</v>
      </c>
      <c r="O127" s="188">
        <v>150000</v>
      </c>
      <c r="P127" s="188">
        <v>1679000</v>
      </c>
      <c r="Q127" s="188">
        <v>816000</v>
      </c>
      <c r="R127" s="188">
        <v>500000</v>
      </c>
      <c r="S127" s="188">
        <v>379000</v>
      </c>
      <c r="T127" s="188">
        <v>2</v>
      </c>
      <c r="U127" s="188">
        <v>3</v>
      </c>
      <c r="V127" s="188">
        <v>13</v>
      </c>
      <c r="W127" s="188">
        <f>(U127*(L127+N127))+(U127*V127*M127)+((U127*(V127-1)*R127))</f>
        <v>43425000</v>
      </c>
      <c r="X127" s="216">
        <v>1</v>
      </c>
      <c r="Y127" s="216">
        <v>3</v>
      </c>
      <c r="Z127" s="218">
        <f>(X127*(L127+N127))+(X127*Y127*M127)+((X127*(Y127-1)*Q127))</f>
        <v>6307000</v>
      </c>
      <c r="AA127" s="218">
        <v>1</v>
      </c>
      <c r="AB127" s="218">
        <v>3</v>
      </c>
      <c r="AC127" s="218">
        <f>(AA127*(L127+N127))+(AA127*AB127*(M127+O127))+((AA127*(AB127-1)*P127))</f>
        <v>8483000</v>
      </c>
    </row>
    <row r="128" spans="2:29" x14ac:dyDescent="0.2">
      <c r="B128" s="244"/>
      <c r="C128" s="187" t="s">
        <v>190</v>
      </c>
      <c r="D128" s="187"/>
      <c r="E128" s="187" t="s">
        <v>93</v>
      </c>
      <c r="F128" s="226"/>
      <c r="G128" s="568"/>
      <c r="H128" s="566"/>
      <c r="I128" s="558"/>
      <c r="J128" s="562"/>
      <c r="K128" s="187"/>
      <c r="L128" s="228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231"/>
      <c r="Y128" s="231"/>
      <c r="Z128" s="232"/>
      <c r="AA128" s="232"/>
      <c r="AB128" s="232"/>
      <c r="AC128" s="232"/>
    </row>
    <row r="129" spans="2:29" x14ac:dyDescent="0.2">
      <c r="B129" s="247"/>
      <c r="C129" s="105"/>
      <c r="D129" s="116"/>
      <c r="E129" s="105"/>
      <c r="F129" s="118"/>
      <c r="G129" s="119"/>
      <c r="H129" s="120"/>
      <c r="I129" s="121"/>
      <c r="J129" s="122"/>
      <c r="K129" s="105"/>
      <c r="L129" s="109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4"/>
      <c r="Y129" s="114"/>
      <c r="Z129" s="144"/>
      <c r="AA129" s="144"/>
      <c r="AB129" s="144"/>
      <c r="AC129" s="144"/>
    </row>
    <row r="130" spans="2:29" x14ac:dyDescent="0.2">
      <c r="B130" s="564" t="s">
        <v>152</v>
      </c>
      <c r="C130" s="565"/>
      <c r="D130" s="158"/>
      <c r="E130" s="158"/>
      <c r="F130" s="157"/>
      <c r="G130" s="205"/>
      <c r="H130" s="205"/>
      <c r="I130" s="206"/>
      <c r="J130" s="157"/>
      <c r="K130" s="104"/>
      <c r="L130" s="207"/>
      <c r="M130" s="193"/>
      <c r="N130" s="193"/>
      <c r="O130" s="193"/>
      <c r="P130" s="193"/>
      <c r="Q130" s="193"/>
      <c r="R130" s="193"/>
      <c r="S130" s="193"/>
      <c r="T130" s="193">
        <f>SUM(T133:T151)</f>
        <v>15</v>
      </c>
      <c r="U130" s="193"/>
      <c r="V130" s="193"/>
      <c r="W130" s="193">
        <f t="shared" ref="W130:AC130" si="36">SUM(W133:W151)</f>
        <v>309606000</v>
      </c>
      <c r="X130" s="193">
        <f t="shared" si="36"/>
        <v>4</v>
      </c>
      <c r="Y130" s="193">
        <f t="shared" si="36"/>
        <v>17</v>
      </c>
      <c r="Z130" s="193">
        <f t="shared" si="36"/>
        <v>24392000</v>
      </c>
      <c r="AA130" s="193">
        <f t="shared" si="36"/>
        <v>4</v>
      </c>
      <c r="AB130" s="193">
        <f t="shared" si="36"/>
        <v>14</v>
      </c>
      <c r="AC130" s="193">
        <f t="shared" si="36"/>
        <v>30042000</v>
      </c>
    </row>
    <row r="131" spans="2:29" s="142" customFormat="1" x14ac:dyDescent="0.2">
      <c r="B131" s="519" t="s">
        <v>294</v>
      </c>
      <c r="C131" s="520"/>
      <c r="D131" s="162"/>
      <c r="E131" s="155"/>
      <c r="F131" s="118"/>
      <c r="G131" s="278"/>
      <c r="H131" s="278"/>
      <c r="I131" s="279"/>
      <c r="J131" s="118"/>
      <c r="K131" s="116"/>
      <c r="L131" s="109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2"/>
      <c r="Y131" s="112"/>
      <c r="Z131" s="112"/>
      <c r="AA131" s="112"/>
      <c r="AB131" s="112"/>
      <c r="AC131" s="112"/>
    </row>
    <row r="132" spans="2:29" x14ac:dyDescent="0.2">
      <c r="B132" s="554" t="s">
        <v>200</v>
      </c>
      <c r="C132" s="555"/>
      <c r="D132" s="187"/>
      <c r="E132" s="187"/>
      <c r="F132" s="226"/>
      <c r="G132" s="227"/>
      <c r="H132" s="227"/>
      <c r="I132" s="240"/>
      <c r="J132" s="226"/>
      <c r="K132" s="187"/>
      <c r="L132" s="215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229"/>
      <c r="Y132" s="229"/>
      <c r="Z132" s="230"/>
      <c r="AA132" s="230"/>
      <c r="AB132" s="230"/>
      <c r="AC132" s="230"/>
    </row>
    <row r="133" spans="2:29" x14ac:dyDescent="0.2">
      <c r="B133" s="244">
        <v>24</v>
      </c>
      <c r="C133" s="187" t="s">
        <v>181</v>
      </c>
      <c r="D133" s="187" t="s">
        <v>202</v>
      </c>
      <c r="E133" s="187" t="s">
        <v>241</v>
      </c>
      <c r="F133" s="226" t="s">
        <v>255</v>
      </c>
      <c r="G133" s="566" t="s">
        <v>284</v>
      </c>
      <c r="H133" s="566" t="s">
        <v>336</v>
      </c>
      <c r="I133" s="563" t="s">
        <v>98</v>
      </c>
      <c r="J133" s="560" t="s">
        <v>261</v>
      </c>
      <c r="K133" s="560" t="s">
        <v>262</v>
      </c>
      <c r="L133" s="215">
        <v>2268000</v>
      </c>
      <c r="M133" s="188">
        <v>420000</v>
      </c>
      <c r="N133" s="188">
        <f>340000+188000</f>
        <v>528000</v>
      </c>
      <c r="O133" s="188">
        <v>150000</v>
      </c>
      <c r="P133" s="188">
        <v>1334000</v>
      </c>
      <c r="Q133" s="188">
        <v>747000</v>
      </c>
      <c r="R133" s="188">
        <v>629000</v>
      </c>
      <c r="S133" s="188">
        <v>461000</v>
      </c>
      <c r="T133" s="188">
        <v>2</v>
      </c>
      <c r="U133" s="188">
        <v>3</v>
      </c>
      <c r="V133" s="188">
        <v>13</v>
      </c>
      <c r="W133" s="188">
        <f>(U133*(L133+N133))+(U133*V133*M133)+((U133*(V133-1)*R133))</f>
        <v>47412000</v>
      </c>
      <c r="X133" s="216">
        <v>1</v>
      </c>
      <c r="Y133" s="216">
        <v>3</v>
      </c>
      <c r="Z133" s="218">
        <f>(X133*(L133+N133))+(X133*Y133*M133)+((X133*(Y133-1)*Q133))</f>
        <v>5550000</v>
      </c>
      <c r="AA133" s="218">
        <v>1</v>
      </c>
      <c r="AB133" s="218">
        <v>3</v>
      </c>
      <c r="AC133" s="218">
        <f>(AA133*(L133+N133))+(AA133*AB133*(M133+O133))+((AA133*(AB133-1)*P133))</f>
        <v>7174000</v>
      </c>
    </row>
    <row r="134" spans="2:29" x14ac:dyDescent="0.2">
      <c r="B134" s="244"/>
      <c r="C134" s="187" t="s">
        <v>182</v>
      </c>
      <c r="D134" s="187"/>
      <c r="E134" s="187" t="s">
        <v>216</v>
      </c>
      <c r="F134" s="226"/>
      <c r="G134" s="566"/>
      <c r="H134" s="566"/>
      <c r="I134" s="563"/>
      <c r="J134" s="562"/>
      <c r="K134" s="562"/>
      <c r="L134" s="228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231"/>
      <c r="Y134" s="231"/>
      <c r="Z134" s="232"/>
      <c r="AA134" s="232"/>
      <c r="AB134" s="232"/>
      <c r="AC134" s="232"/>
    </row>
    <row r="135" spans="2:29" x14ac:dyDescent="0.2">
      <c r="B135" s="554" t="s">
        <v>212</v>
      </c>
      <c r="C135" s="555"/>
      <c r="D135" s="187"/>
      <c r="E135" s="187"/>
      <c r="F135" s="226"/>
      <c r="G135" s="227"/>
      <c r="H135" s="227"/>
      <c r="I135" s="286"/>
      <c r="J135" s="239"/>
      <c r="K135" s="239"/>
      <c r="L135" s="228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229"/>
      <c r="Y135" s="229"/>
      <c r="Z135" s="230"/>
      <c r="AA135" s="230"/>
      <c r="AB135" s="230"/>
      <c r="AC135" s="230"/>
    </row>
    <row r="136" spans="2:29" ht="12.75" customHeight="1" x14ac:dyDescent="0.2">
      <c r="B136" s="244">
        <v>25</v>
      </c>
      <c r="C136" s="187" t="s">
        <v>183</v>
      </c>
      <c r="D136" s="187" t="s">
        <v>211</v>
      </c>
      <c r="E136" s="187" t="s">
        <v>95</v>
      </c>
      <c r="F136" s="226" t="s">
        <v>256</v>
      </c>
      <c r="G136" s="556" t="s">
        <v>284</v>
      </c>
      <c r="H136" s="563" t="s">
        <v>337</v>
      </c>
      <c r="I136" s="556" t="s">
        <v>98</v>
      </c>
      <c r="J136" s="560" t="s">
        <v>259</v>
      </c>
      <c r="K136" s="560" t="s">
        <v>260</v>
      </c>
      <c r="L136" s="215">
        <v>2674000</v>
      </c>
      <c r="M136" s="188">
        <v>410000</v>
      </c>
      <c r="N136" s="188">
        <f>340000+296000</f>
        <v>636000</v>
      </c>
      <c r="O136" s="188">
        <v>150000</v>
      </c>
      <c r="P136" s="188">
        <v>1359000</v>
      </c>
      <c r="Q136" s="188">
        <v>841000</v>
      </c>
      <c r="R136" s="188">
        <v>450000</v>
      </c>
      <c r="S136" s="188">
        <v>329000</v>
      </c>
      <c r="T136" s="188">
        <v>2</v>
      </c>
      <c r="U136" s="188">
        <v>3</v>
      </c>
      <c r="V136" s="188">
        <v>13</v>
      </c>
      <c r="W136" s="188">
        <f>(U136*(L136+N136))+(U136*V136*M136)+((U136*(V136-1)*R136))</f>
        <v>42120000</v>
      </c>
      <c r="X136" s="216">
        <v>1</v>
      </c>
      <c r="Y136" s="216">
        <v>5</v>
      </c>
      <c r="Z136" s="218">
        <f>(X136*(L136+N136))+(X136*Y136*M136)+((X136*(Y136-1)*Q136))</f>
        <v>8724000</v>
      </c>
      <c r="AA136" s="218">
        <v>1</v>
      </c>
      <c r="AB136" s="218">
        <v>5</v>
      </c>
      <c r="AC136" s="218">
        <f>(AA136*(L136+N136))+(AA136*AB136*(M136+O136))+((AA136*(AB136-1)*P136))</f>
        <v>11546000</v>
      </c>
    </row>
    <row r="137" spans="2:29" x14ac:dyDescent="0.2">
      <c r="B137" s="244"/>
      <c r="C137" s="187" t="s">
        <v>184</v>
      </c>
      <c r="D137" s="187"/>
      <c r="E137" s="187" t="s">
        <v>292</v>
      </c>
      <c r="F137" s="226"/>
      <c r="G137" s="557"/>
      <c r="H137" s="563"/>
      <c r="I137" s="557"/>
      <c r="J137" s="561"/>
      <c r="K137" s="561"/>
      <c r="L137" s="228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229"/>
      <c r="Y137" s="229"/>
      <c r="Z137" s="230"/>
      <c r="AA137" s="230"/>
      <c r="AB137" s="230"/>
      <c r="AC137" s="230"/>
    </row>
    <row r="138" spans="2:29" x14ac:dyDescent="0.2">
      <c r="B138" s="244">
        <v>26</v>
      </c>
      <c r="C138" s="187" t="s">
        <v>187</v>
      </c>
      <c r="D138" s="187" t="s">
        <v>88</v>
      </c>
      <c r="E138" s="187" t="s">
        <v>93</v>
      </c>
      <c r="F138" s="226" t="s">
        <v>257</v>
      </c>
      <c r="G138" s="557"/>
      <c r="H138" s="563"/>
      <c r="I138" s="557"/>
      <c r="J138" s="561"/>
      <c r="K138" s="561"/>
      <c r="L138" s="215">
        <v>2674000</v>
      </c>
      <c r="M138" s="188">
        <v>410000</v>
      </c>
      <c r="N138" s="188">
        <f>340000+296000</f>
        <v>636000</v>
      </c>
      <c r="O138" s="188">
        <v>150000</v>
      </c>
      <c r="P138" s="188">
        <v>1359000</v>
      </c>
      <c r="Q138" s="188">
        <v>841000</v>
      </c>
      <c r="R138" s="188">
        <v>450000</v>
      </c>
      <c r="S138" s="188">
        <v>329000</v>
      </c>
      <c r="T138" s="188">
        <v>2</v>
      </c>
      <c r="U138" s="188">
        <v>3</v>
      </c>
      <c r="V138" s="188">
        <v>13</v>
      </c>
      <c r="W138" s="188">
        <f>(U138*(L138+N138))+(U138*V138*M138)+((U138*(V138-1)*R138))</f>
        <v>42120000</v>
      </c>
      <c r="X138" s="231"/>
      <c r="Y138" s="231"/>
      <c r="Z138" s="232"/>
      <c r="AA138" s="232"/>
      <c r="AB138" s="232"/>
      <c r="AC138" s="232"/>
    </row>
    <row r="139" spans="2:29" x14ac:dyDescent="0.2">
      <c r="B139" s="244"/>
      <c r="C139" s="187" t="s">
        <v>188</v>
      </c>
      <c r="D139" s="187"/>
      <c r="E139" s="187" t="s">
        <v>198</v>
      </c>
      <c r="F139" s="226"/>
      <c r="G139" s="557"/>
      <c r="H139" s="563"/>
      <c r="I139" s="557"/>
      <c r="J139" s="561"/>
      <c r="K139" s="561"/>
      <c r="L139" s="228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229"/>
      <c r="Y139" s="229"/>
      <c r="Z139" s="230"/>
      <c r="AA139" s="230"/>
      <c r="AB139" s="230"/>
      <c r="AC139" s="230"/>
    </row>
    <row r="140" spans="2:29" ht="12.75" customHeight="1" x14ac:dyDescent="0.2">
      <c r="B140" s="244">
        <v>27</v>
      </c>
      <c r="C140" s="187" t="s">
        <v>185</v>
      </c>
      <c r="D140" s="187" t="s">
        <v>283</v>
      </c>
      <c r="E140" s="187" t="s">
        <v>89</v>
      </c>
      <c r="F140" s="226" t="s">
        <v>258</v>
      </c>
      <c r="G140" s="557"/>
      <c r="H140" s="563"/>
      <c r="I140" s="557"/>
      <c r="J140" s="561"/>
      <c r="K140" s="561"/>
      <c r="L140" s="215">
        <v>2674000</v>
      </c>
      <c r="M140" s="188">
        <v>410000</v>
      </c>
      <c r="N140" s="188">
        <f>340000+296000</f>
        <v>636000</v>
      </c>
      <c r="O140" s="188">
        <v>150000</v>
      </c>
      <c r="P140" s="188">
        <v>1359000</v>
      </c>
      <c r="Q140" s="188">
        <v>841000</v>
      </c>
      <c r="R140" s="188">
        <v>450000</v>
      </c>
      <c r="S140" s="188">
        <v>329000</v>
      </c>
      <c r="T140" s="188">
        <v>2</v>
      </c>
      <c r="U140" s="188">
        <v>3</v>
      </c>
      <c r="V140" s="188">
        <v>13</v>
      </c>
      <c r="W140" s="188">
        <f>(U140*(L140+N140))+(U140*V140*M140)+((U140*(V140-1)*R140))</f>
        <v>42120000</v>
      </c>
      <c r="X140" s="216"/>
      <c r="Y140" s="216"/>
      <c r="Z140" s="218"/>
      <c r="AA140" s="218"/>
      <c r="AB140" s="218"/>
      <c r="AC140" s="218"/>
    </row>
    <row r="141" spans="2:29" x14ac:dyDescent="0.2">
      <c r="B141" s="244"/>
      <c r="C141" s="187" t="s">
        <v>186</v>
      </c>
      <c r="D141" s="187"/>
      <c r="E141" s="187" t="s">
        <v>215</v>
      </c>
      <c r="F141" s="226"/>
      <c r="G141" s="558"/>
      <c r="H141" s="563"/>
      <c r="I141" s="558"/>
      <c r="J141" s="562"/>
      <c r="K141" s="562"/>
      <c r="L141" s="228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231"/>
      <c r="Y141" s="231"/>
      <c r="Z141" s="232"/>
      <c r="AA141" s="232"/>
      <c r="AB141" s="232"/>
      <c r="AC141" s="232"/>
    </row>
    <row r="142" spans="2:29" x14ac:dyDescent="0.2">
      <c r="B142" s="554" t="s">
        <v>204</v>
      </c>
      <c r="C142" s="555"/>
      <c r="D142" s="187"/>
      <c r="E142" s="187"/>
      <c r="F142" s="226"/>
      <c r="G142" s="187"/>
      <c r="H142" s="187"/>
      <c r="I142" s="287"/>
      <c r="J142" s="187"/>
      <c r="K142" s="187"/>
      <c r="L142" s="228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229"/>
      <c r="Y142" s="229"/>
      <c r="Z142" s="230"/>
      <c r="AA142" s="230"/>
      <c r="AB142" s="230"/>
      <c r="AC142" s="230"/>
    </row>
    <row r="143" spans="2:29" x14ac:dyDescent="0.2">
      <c r="B143" s="244">
        <v>28</v>
      </c>
      <c r="C143" s="187" t="s">
        <v>208</v>
      </c>
      <c r="D143" s="187" t="s">
        <v>90</v>
      </c>
      <c r="E143" s="187" t="s">
        <v>92</v>
      </c>
      <c r="F143" s="226" t="s">
        <v>265</v>
      </c>
      <c r="G143" s="556" t="s">
        <v>284</v>
      </c>
      <c r="H143" s="288"/>
      <c r="I143" s="556" t="s">
        <v>98</v>
      </c>
      <c r="J143" s="559" t="s">
        <v>266</v>
      </c>
      <c r="K143" s="560" t="s">
        <v>267</v>
      </c>
      <c r="L143" s="215">
        <v>2952000</v>
      </c>
      <c r="M143" s="188">
        <v>380000</v>
      </c>
      <c r="N143" s="188">
        <f>340000+380000</f>
        <v>720000</v>
      </c>
      <c r="O143" s="188">
        <v>150000</v>
      </c>
      <c r="P143" s="188">
        <v>1155000</v>
      </c>
      <c r="Q143" s="188">
        <v>884000</v>
      </c>
      <c r="R143" s="188">
        <v>477000</v>
      </c>
      <c r="S143" s="188">
        <v>370000</v>
      </c>
      <c r="T143" s="188">
        <v>2</v>
      </c>
      <c r="U143" s="188">
        <v>3</v>
      </c>
      <c r="V143" s="188">
        <v>13</v>
      </c>
      <c r="W143" s="188">
        <f>(U143*(L143+N143))+(U143*V143*M143)+((U143*(V143-1)*R143))</f>
        <v>43008000</v>
      </c>
      <c r="X143" s="216">
        <v>1</v>
      </c>
      <c r="Y143" s="216">
        <v>5</v>
      </c>
      <c r="Z143" s="218">
        <f>(X143*(L143+N143))+(X143*Y143*M143)+((X143*(Y143-1)*Q143))</f>
        <v>9108000</v>
      </c>
      <c r="AA143" s="218">
        <v>1</v>
      </c>
      <c r="AB143" s="218">
        <v>5</v>
      </c>
      <c r="AC143" s="218">
        <f>(AA143*(L143+N143))+(AA143*AB143*(M143+O143))+((AA143*(AB143-1)*P143))</f>
        <v>10942000</v>
      </c>
    </row>
    <row r="144" spans="2:29" x14ac:dyDescent="0.2">
      <c r="B144" s="244"/>
      <c r="C144" s="187" t="s">
        <v>172</v>
      </c>
      <c r="D144" s="187"/>
      <c r="E144" s="187" t="s">
        <v>89</v>
      </c>
      <c r="F144" s="226"/>
      <c r="G144" s="557"/>
      <c r="H144" s="289"/>
      <c r="I144" s="557"/>
      <c r="J144" s="559"/>
      <c r="K144" s="561"/>
      <c r="L144" s="228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229"/>
      <c r="Y144" s="229"/>
      <c r="Z144" s="230"/>
      <c r="AA144" s="230"/>
      <c r="AB144" s="230"/>
      <c r="AC144" s="230"/>
    </row>
    <row r="145" spans="2:29" x14ac:dyDescent="0.2">
      <c r="B145" s="244">
        <v>29</v>
      </c>
      <c r="C145" s="187" t="s">
        <v>171</v>
      </c>
      <c r="D145" s="187" t="s">
        <v>88</v>
      </c>
      <c r="E145" s="187" t="s">
        <v>95</v>
      </c>
      <c r="F145" s="226" t="s">
        <v>263</v>
      </c>
      <c r="G145" s="557"/>
      <c r="H145" s="289" t="s">
        <v>338</v>
      </c>
      <c r="I145" s="557"/>
      <c r="J145" s="559"/>
      <c r="K145" s="561"/>
      <c r="L145" s="215">
        <v>2952000</v>
      </c>
      <c r="M145" s="188">
        <v>380000</v>
      </c>
      <c r="N145" s="188">
        <f>340000+380000</f>
        <v>720000</v>
      </c>
      <c r="O145" s="188">
        <v>150000</v>
      </c>
      <c r="P145" s="188">
        <v>1155000</v>
      </c>
      <c r="Q145" s="188">
        <v>884000</v>
      </c>
      <c r="R145" s="188">
        <v>477000</v>
      </c>
      <c r="S145" s="188">
        <v>370000</v>
      </c>
      <c r="T145" s="188">
        <v>2</v>
      </c>
      <c r="U145" s="188">
        <v>3</v>
      </c>
      <c r="V145" s="188">
        <v>13</v>
      </c>
      <c r="W145" s="188">
        <f>(U145*(L145+N145))+(U145*V145*M145)+((U145*(V145-1)*R145))</f>
        <v>43008000</v>
      </c>
      <c r="X145" s="229"/>
      <c r="Y145" s="229"/>
      <c r="Z145" s="230"/>
      <c r="AA145" s="230"/>
      <c r="AB145" s="230"/>
      <c r="AC145" s="230"/>
    </row>
    <row r="146" spans="2:29" x14ac:dyDescent="0.2">
      <c r="B146" s="244"/>
      <c r="C146" s="187" t="s">
        <v>206</v>
      </c>
      <c r="D146" s="187"/>
      <c r="E146" s="187" t="s">
        <v>216</v>
      </c>
      <c r="F146" s="226"/>
      <c r="G146" s="557"/>
      <c r="H146" s="289"/>
      <c r="I146" s="557"/>
      <c r="J146" s="559"/>
      <c r="K146" s="561"/>
      <c r="L146" s="228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229"/>
      <c r="Y146" s="229"/>
      <c r="Z146" s="230"/>
      <c r="AA146" s="230"/>
      <c r="AB146" s="230"/>
      <c r="AC146" s="230"/>
    </row>
    <row r="147" spans="2:29" x14ac:dyDescent="0.2">
      <c r="B147" s="244">
        <v>30</v>
      </c>
      <c r="C147" s="187" t="s">
        <v>207</v>
      </c>
      <c r="D147" s="187" t="s">
        <v>202</v>
      </c>
      <c r="E147" s="187" t="s">
        <v>199</v>
      </c>
      <c r="F147" s="226" t="s">
        <v>264</v>
      </c>
      <c r="G147" s="557"/>
      <c r="H147" s="289"/>
      <c r="I147" s="557"/>
      <c r="J147" s="559"/>
      <c r="K147" s="561"/>
      <c r="L147" s="215">
        <v>2952000</v>
      </c>
      <c r="M147" s="188">
        <v>380000</v>
      </c>
      <c r="N147" s="188">
        <f>340000+380000</f>
        <v>720000</v>
      </c>
      <c r="O147" s="188">
        <v>150000</v>
      </c>
      <c r="P147" s="188">
        <v>1155000</v>
      </c>
      <c r="Q147" s="188">
        <v>884000</v>
      </c>
      <c r="R147" s="188">
        <v>477000</v>
      </c>
      <c r="S147" s="188">
        <v>370000</v>
      </c>
      <c r="T147" s="188">
        <v>2</v>
      </c>
      <c r="U147" s="188">
        <v>3</v>
      </c>
      <c r="V147" s="188">
        <v>13</v>
      </c>
      <c r="W147" s="188">
        <f>(U147*(L147+N147))+(U147*V147*M147)+((U147*(V147-1)*R147))</f>
        <v>43008000</v>
      </c>
      <c r="X147" s="229"/>
      <c r="Y147" s="229"/>
      <c r="Z147" s="230"/>
      <c r="AA147" s="230"/>
      <c r="AB147" s="230"/>
      <c r="AC147" s="230"/>
    </row>
    <row r="148" spans="2:29" x14ac:dyDescent="0.2">
      <c r="B148" s="244"/>
      <c r="C148" s="187" t="s">
        <v>209</v>
      </c>
      <c r="D148" s="187"/>
      <c r="E148" s="187" t="s">
        <v>198</v>
      </c>
      <c r="F148" s="226"/>
      <c r="G148" s="558"/>
      <c r="H148" s="289"/>
      <c r="I148" s="558"/>
      <c r="J148" s="559"/>
      <c r="K148" s="562"/>
      <c r="L148" s="228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229"/>
      <c r="Y148" s="229"/>
      <c r="Z148" s="230"/>
      <c r="AA148" s="230"/>
      <c r="AB148" s="230"/>
      <c r="AC148" s="230"/>
    </row>
    <row r="149" spans="2:29" x14ac:dyDescent="0.2">
      <c r="B149" s="290"/>
      <c r="C149" s="291"/>
      <c r="D149" s="292"/>
      <c r="E149" s="292"/>
      <c r="F149" s="293"/>
      <c r="G149" s="294"/>
      <c r="H149" s="294"/>
      <c r="I149" s="294"/>
      <c r="J149" s="295"/>
      <c r="K149" s="287"/>
      <c r="L149" s="296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31"/>
      <c r="Y149" s="231"/>
      <c r="Z149" s="232"/>
      <c r="AA149" s="232"/>
      <c r="AB149" s="232"/>
      <c r="AC149" s="232"/>
    </row>
    <row r="150" spans="2:29" ht="13.5" customHeight="1" x14ac:dyDescent="0.2">
      <c r="B150" s="297">
        <v>31</v>
      </c>
      <c r="C150" s="190" t="s">
        <v>96</v>
      </c>
      <c r="D150" s="291" t="s">
        <v>223</v>
      </c>
      <c r="E150" s="291" t="s">
        <v>219</v>
      </c>
      <c r="F150" s="226"/>
      <c r="G150" s="227" t="s">
        <v>97</v>
      </c>
      <c r="H150" s="227"/>
      <c r="I150" s="227" t="s">
        <v>98</v>
      </c>
      <c r="J150" s="226"/>
      <c r="K150" s="187"/>
      <c r="L150" s="215">
        <v>0</v>
      </c>
      <c r="M150" s="188">
        <v>210000</v>
      </c>
      <c r="N150" s="188">
        <v>170000</v>
      </c>
      <c r="O150" s="188">
        <v>0</v>
      </c>
      <c r="P150" s="188">
        <v>0</v>
      </c>
      <c r="Q150" s="188">
        <v>0</v>
      </c>
      <c r="R150" s="188">
        <v>0</v>
      </c>
      <c r="S150" s="188">
        <v>0</v>
      </c>
      <c r="T150" s="287">
        <v>1</v>
      </c>
      <c r="U150" s="188">
        <v>3</v>
      </c>
      <c r="V150" s="188">
        <v>10</v>
      </c>
      <c r="W150" s="188">
        <f>(U150*(L150+N150))+(U150*V150*M150)+((U150*(V150-1)*R150))</f>
        <v>6810000</v>
      </c>
      <c r="X150" s="188">
        <v>1</v>
      </c>
      <c r="Y150" s="188">
        <v>4</v>
      </c>
      <c r="Z150" s="191">
        <f>(X150*(L150+N150))+(X150*Y150*M150)+((X150*(Y150-1)*Q150))</f>
        <v>1010000</v>
      </c>
      <c r="AA150" s="191">
        <v>1</v>
      </c>
      <c r="AB150" s="191">
        <v>1</v>
      </c>
      <c r="AC150" s="191">
        <f>(AA150*(L150+N150))+(AA150*AB150*(M150+O150))+((AA150*(AB150-1)*P150))</f>
        <v>380000</v>
      </c>
    </row>
    <row r="151" spans="2:29" x14ac:dyDescent="0.2">
      <c r="B151" s="290"/>
      <c r="C151" s="291"/>
      <c r="D151" s="291"/>
      <c r="E151" s="291" t="s">
        <v>288</v>
      </c>
      <c r="F151" s="293"/>
      <c r="G151" s="294"/>
      <c r="H151" s="294"/>
      <c r="I151" s="294"/>
      <c r="J151" s="295"/>
      <c r="K151" s="287"/>
      <c r="L151" s="296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31"/>
      <c r="Y151" s="231"/>
      <c r="Z151" s="232"/>
      <c r="AA151" s="232"/>
      <c r="AB151" s="232"/>
      <c r="AC151" s="232"/>
    </row>
    <row r="152" spans="2:29" x14ac:dyDescent="0.2">
      <c r="B152" s="248"/>
      <c r="C152" s="125"/>
      <c r="D152" s="143"/>
      <c r="E152" s="126"/>
      <c r="F152" s="127"/>
      <c r="G152" s="145"/>
      <c r="H152" s="145"/>
      <c r="I152" s="145"/>
      <c r="J152" s="150"/>
      <c r="K152" s="123"/>
      <c r="L152" s="128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14"/>
      <c r="Y152" s="114"/>
      <c r="Z152" s="144"/>
      <c r="AA152" s="144"/>
      <c r="AB152" s="144"/>
      <c r="AC152" s="144"/>
    </row>
    <row r="153" spans="2:29" x14ac:dyDescent="0.2">
      <c r="B153" s="248"/>
      <c r="C153" s="125"/>
      <c r="D153" s="143"/>
      <c r="E153" s="126"/>
      <c r="F153" s="127"/>
      <c r="G153" s="145"/>
      <c r="H153" s="145"/>
      <c r="I153" s="145"/>
      <c r="J153" s="150"/>
      <c r="K153" s="123"/>
      <c r="L153" s="128"/>
      <c r="M153" s="123"/>
      <c r="N153" s="123"/>
      <c r="O153" s="123"/>
      <c r="P153" s="123"/>
      <c r="Q153" s="123"/>
      <c r="R153" s="123"/>
      <c r="S153" s="123"/>
      <c r="T153" s="299"/>
      <c r="U153" s="123"/>
      <c r="V153" s="123"/>
      <c r="W153" s="123"/>
      <c r="X153" s="114"/>
      <c r="Y153" s="114"/>
      <c r="Z153" s="144"/>
      <c r="AA153" s="144"/>
      <c r="AB153" s="144"/>
      <c r="AC153" s="144"/>
    </row>
    <row r="154" spans="2:29" s="124" customFormat="1" ht="20.100000000000001" customHeight="1" x14ac:dyDescent="0.25">
      <c r="B154" s="249"/>
      <c r="C154" s="546" t="s">
        <v>154</v>
      </c>
      <c r="D154" s="547"/>
      <c r="E154" s="547"/>
      <c r="F154" s="548"/>
      <c r="G154" s="147"/>
      <c r="H154" s="147"/>
      <c r="I154" s="147"/>
      <c r="J154" s="147"/>
      <c r="K154" s="166"/>
      <c r="L154" s="166"/>
      <c r="M154" s="166"/>
      <c r="N154" s="166"/>
      <c r="O154" s="166"/>
      <c r="P154" s="166"/>
      <c r="Q154" s="166"/>
      <c r="R154" s="166"/>
      <c r="S154" s="166"/>
      <c r="T154" s="539"/>
      <c r="U154" s="541"/>
      <c r="V154" s="130"/>
      <c r="W154" s="552" t="e">
        <f>SUM(#REF!+#REF!+W103+W130)</f>
        <v>#REF!</v>
      </c>
      <c r="X154" s="131"/>
      <c r="Y154" s="131"/>
      <c r="Z154" s="170" t="e">
        <f>SUM(#REF!+#REF!+Z103+Z130)</f>
        <v>#REF!</v>
      </c>
      <c r="AA154" s="169"/>
      <c r="AB154" s="169"/>
      <c r="AC154" s="170" t="e">
        <f>SUM(#REF!+#REF!+AC103+AC130)</f>
        <v>#REF!</v>
      </c>
    </row>
    <row r="155" spans="2:29" s="124" customFormat="1" ht="20.100000000000001" customHeight="1" x14ac:dyDescent="0.25">
      <c r="B155" s="250"/>
      <c r="C155" s="549"/>
      <c r="D155" s="550"/>
      <c r="E155" s="550"/>
      <c r="F155" s="551"/>
      <c r="G155" s="148"/>
      <c r="H155" s="148"/>
      <c r="I155" s="148"/>
      <c r="J155" s="148"/>
      <c r="K155" s="168"/>
      <c r="L155" s="168"/>
      <c r="M155" s="168"/>
      <c r="N155" s="168"/>
      <c r="O155" s="168"/>
      <c r="P155" s="168"/>
      <c r="Q155" s="168"/>
      <c r="R155" s="168"/>
      <c r="S155" s="168"/>
      <c r="T155" s="540"/>
      <c r="U155" s="542"/>
      <c r="V155" s="132"/>
      <c r="W155" s="553"/>
      <c r="X155" s="131"/>
      <c r="Y155" s="131"/>
      <c r="Z155" s="543" t="e">
        <f>SUM(Z154+AC154)</f>
        <v>#REF!</v>
      </c>
      <c r="AA155" s="544"/>
      <c r="AB155" s="544"/>
      <c r="AC155" s="545"/>
    </row>
    <row r="156" spans="2:29" s="124" customFormat="1" ht="20.100000000000001" customHeight="1" x14ac:dyDescent="0.25">
      <c r="B156" s="251"/>
      <c r="C156" s="609" t="s">
        <v>155</v>
      </c>
      <c r="D156" s="610"/>
      <c r="E156" s="610"/>
      <c r="F156" s="611"/>
      <c r="G156" s="303"/>
      <c r="H156" s="303"/>
      <c r="I156" s="303"/>
      <c r="J156" s="304"/>
      <c r="K156" s="305"/>
      <c r="L156" s="306"/>
      <c r="M156" s="306"/>
      <c r="N156" s="306"/>
      <c r="O156" s="306"/>
      <c r="P156" s="306"/>
      <c r="Q156" s="306"/>
      <c r="R156" s="306"/>
      <c r="S156" s="306"/>
      <c r="T156" s="306"/>
      <c r="U156" s="132"/>
      <c r="V156" s="132"/>
      <c r="W156" s="135"/>
      <c r="X156" s="131"/>
      <c r="Y156" s="131"/>
      <c r="Z156" s="543"/>
      <c r="AA156" s="544"/>
      <c r="AB156" s="544"/>
      <c r="AC156" s="545"/>
    </row>
    <row r="157" spans="2:29" s="124" customFormat="1" ht="20.100000000000001" customHeight="1" x14ac:dyDescent="0.25">
      <c r="B157" s="252"/>
      <c r="C157" s="546" t="s">
        <v>156</v>
      </c>
      <c r="D157" s="547"/>
      <c r="E157" s="136" t="s">
        <v>194</v>
      </c>
      <c r="F157" s="164"/>
      <c r="G157" s="303"/>
      <c r="H157" s="303"/>
      <c r="I157" s="303"/>
      <c r="J157" s="304"/>
      <c r="K157" s="303"/>
      <c r="L157" s="306"/>
      <c r="M157" s="306"/>
      <c r="N157" s="306"/>
      <c r="O157" s="306"/>
      <c r="P157" s="306"/>
      <c r="Q157" s="306"/>
      <c r="R157" s="306"/>
      <c r="S157" s="306"/>
      <c r="T157" s="306"/>
      <c r="U157" s="134"/>
      <c r="V157" s="134"/>
      <c r="W157" s="131">
        <v>218880000</v>
      </c>
      <c r="X157" s="131"/>
      <c r="Y157" s="131"/>
      <c r="Z157" s="614">
        <v>57720000</v>
      </c>
      <c r="AA157" s="615">
        <v>57720000</v>
      </c>
      <c r="AB157" s="615">
        <v>57720000</v>
      </c>
      <c r="AC157" s="616">
        <v>57720000</v>
      </c>
    </row>
    <row r="158" spans="2:29" s="124" customFormat="1" ht="20.100000000000001" customHeight="1" x14ac:dyDescent="0.25">
      <c r="B158" s="252"/>
      <c r="C158" s="612"/>
      <c r="D158" s="613"/>
      <c r="E158" s="136" t="s">
        <v>303</v>
      </c>
      <c r="F158" s="164"/>
      <c r="G158" s="303"/>
      <c r="H158" s="303"/>
      <c r="I158" s="303"/>
      <c r="J158" s="304"/>
      <c r="K158" s="303"/>
      <c r="L158" s="306"/>
      <c r="M158" s="306"/>
      <c r="N158" s="306"/>
      <c r="O158" s="306"/>
      <c r="P158" s="306"/>
      <c r="Q158" s="306"/>
      <c r="R158" s="306"/>
      <c r="S158" s="306"/>
      <c r="T158" s="306"/>
      <c r="U158" s="134"/>
      <c r="V158" s="134"/>
      <c r="W158" s="208">
        <v>1495970000</v>
      </c>
      <c r="X158" s="131"/>
      <c r="Y158" s="131"/>
      <c r="Z158" s="617">
        <v>242200000</v>
      </c>
      <c r="AA158" s="617"/>
      <c r="AB158" s="617"/>
      <c r="AC158" s="617"/>
    </row>
    <row r="159" spans="2:29" s="124" customFormat="1" ht="20.100000000000001" customHeight="1" x14ac:dyDescent="0.25">
      <c r="B159" s="252"/>
      <c r="C159" s="612"/>
      <c r="D159" s="613"/>
      <c r="E159" s="136" t="s">
        <v>304</v>
      </c>
      <c r="F159" s="164"/>
      <c r="G159" s="303"/>
      <c r="H159" s="303"/>
      <c r="I159" s="303"/>
      <c r="J159" s="304"/>
      <c r="K159" s="303"/>
      <c r="L159" s="306"/>
      <c r="M159" s="306"/>
      <c r="N159" s="306"/>
      <c r="O159" s="306"/>
      <c r="P159" s="306"/>
      <c r="Q159" s="306"/>
      <c r="R159" s="306"/>
      <c r="S159" s="306"/>
      <c r="T159" s="306"/>
      <c r="U159" s="134"/>
      <c r="V159" s="134"/>
      <c r="W159" s="208">
        <v>241440000</v>
      </c>
      <c r="X159" s="131"/>
      <c r="Y159" s="131"/>
      <c r="Z159" s="617">
        <v>0</v>
      </c>
      <c r="AA159" s="617"/>
      <c r="AB159" s="617"/>
      <c r="AC159" s="617"/>
    </row>
    <row r="160" spans="2:29" s="124" customFormat="1" ht="20.100000000000001" customHeight="1" x14ac:dyDescent="0.25">
      <c r="B160" s="252"/>
      <c r="C160" s="612"/>
      <c r="D160" s="613"/>
      <c r="E160" s="136" t="s">
        <v>233</v>
      </c>
      <c r="F160" s="164"/>
      <c r="G160" s="303"/>
      <c r="H160" s="303"/>
      <c r="I160" s="303"/>
      <c r="J160" s="304"/>
      <c r="K160" s="303"/>
      <c r="L160" s="306"/>
      <c r="M160" s="306"/>
      <c r="N160" s="306"/>
      <c r="O160" s="306"/>
      <c r="P160" s="306"/>
      <c r="Q160" s="306"/>
      <c r="R160" s="306"/>
      <c r="S160" s="306"/>
      <c r="T160" s="306"/>
      <c r="U160" s="134"/>
      <c r="V160" s="134"/>
      <c r="W160" s="208">
        <v>130620000</v>
      </c>
      <c r="X160" s="131"/>
      <c r="Y160" s="131"/>
      <c r="Z160" s="617">
        <v>0</v>
      </c>
      <c r="AA160" s="617"/>
      <c r="AB160" s="617"/>
      <c r="AC160" s="617"/>
    </row>
    <row r="161" spans="2:31" s="124" customFormat="1" ht="20.100000000000001" customHeight="1" x14ac:dyDescent="0.25">
      <c r="B161" s="252"/>
      <c r="C161" s="612"/>
      <c r="D161" s="613"/>
      <c r="E161" s="136" t="s">
        <v>305</v>
      </c>
      <c r="F161" s="164"/>
      <c r="G161" s="303"/>
      <c r="H161" s="303"/>
      <c r="I161" s="303"/>
      <c r="J161" s="304"/>
      <c r="K161" s="303"/>
      <c r="L161" s="306"/>
      <c r="M161" s="306"/>
      <c r="N161" s="306"/>
      <c r="O161" s="306"/>
      <c r="P161" s="306"/>
      <c r="Q161" s="306"/>
      <c r="R161" s="306"/>
      <c r="S161" s="306"/>
      <c r="T161" s="306"/>
      <c r="U161" s="134"/>
      <c r="V161" s="134"/>
      <c r="W161" s="131">
        <v>0</v>
      </c>
      <c r="X161" s="131"/>
      <c r="Y161" s="131"/>
      <c r="Z161" s="617">
        <v>0</v>
      </c>
      <c r="AA161" s="617"/>
      <c r="AB161" s="617"/>
      <c r="AC161" s="617"/>
    </row>
    <row r="162" spans="2:31" s="124" customFormat="1" ht="20.100000000000001" customHeight="1" x14ac:dyDescent="0.25">
      <c r="B162" s="252"/>
      <c r="C162" s="612"/>
      <c r="D162" s="613"/>
      <c r="E162" s="136" t="s">
        <v>157</v>
      </c>
      <c r="F162" s="164"/>
      <c r="G162" s="303"/>
      <c r="H162" s="303"/>
      <c r="I162" s="303"/>
      <c r="J162" s="304"/>
      <c r="K162" s="303"/>
      <c r="L162" s="306"/>
      <c r="M162" s="306"/>
      <c r="N162" s="306"/>
      <c r="O162" s="306"/>
      <c r="P162" s="306"/>
      <c r="Q162" s="306"/>
      <c r="R162" s="306"/>
      <c r="S162" s="306"/>
      <c r="T162" s="306"/>
      <c r="U162" s="134"/>
      <c r="V162" s="134"/>
      <c r="W162" s="131">
        <f>SUM(W156:W161)</f>
        <v>2086910000</v>
      </c>
      <c r="X162" s="131"/>
      <c r="Y162" s="131"/>
      <c r="Z162" s="543">
        <f>SUM(Z156:AC161)</f>
        <v>473080000</v>
      </c>
      <c r="AA162" s="544"/>
      <c r="AB162" s="544"/>
      <c r="AC162" s="545"/>
    </row>
    <row r="163" spans="2:31" s="141" customFormat="1" ht="20.100000000000001" customHeight="1" x14ac:dyDescent="0.25">
      <c r="B163" s="253"/>
      <c r="C163" s="602" t="s">
        <v>158</v>
      </c>
      <c r="D163" s="603"/>
      <c r="E163" s="137" t="s">
        <v>168</v>
      </c>
      <c r="F163" s="165"/>
      <c r="G163" s="307"/>
      <c r="H163" s="308"/>
      <c r="I163" s="307"/>
      <c r="J163" s="309"/>
      <c r="K163" s="307"/>
      <c r="L163" s="308"/>
      <c r="M163" s="308"/>
      <c r="N163" s="308"/>
      <c r="O163" s="308"/>
      <c r="P163" s="308"/>
      <c r="Q163" s="308"/>
      <c r="R163" s="308"/>
      <c r="S163" s="308"/>
      <c r="T163" s="308"/>
      <c r="U163" s="138"/>
      <c r="V163" s="138"/>
      <c r="W163" s="139" t="e">
        <f>W162-#REF!</f>
        <v>#REF!</v>
      </c>
      <c r="X163" s="140"/>
      <c r="Y163" s="140"/>
      <c r="Z163" s="606" t="e">
        <f>Z162-#REF!</f>
        <v>#REF!</v>
      </c>
      <c r="AA163" s="607"/>
      <c r="AB163" s="607"/>
      <c r="AC163" s="608"/>
    </row>
    <row r="164" spans="2:31" s="141" customFormat="1" ht="20.100000000000001" customHeight="1" x14ac:dyDescent="0.25">
      <c r="B164" s="254"/>
      <c r="C164" s="604"/>
      <c r="D164" s="605"/>
      <c r="E164" s="137" t="s">
        <v>169</v>
      </c>
      <c r="F164" s="165"/>
      <c r="G164" s="307"/>
      <c r="H164" s="308"/>
      <c r="I164" s="307"/>
      <c r="J164" s="309"/>
      <c r="K164" s="307"/>
      <c r="L164" s="308"/>
      <c r="M164" s="308"/>
      <c r="N164" s="308"/>
      <c r="O164" s="308"/>
      <c r="P164" s="308"/>
      <c r="Q164" s="308"/>
      <c r="R164" s="308"/>
      <c r="S164" s="308"/>
      <c r="T164" s="308"/>
      <c r="U164" s="138"/>
      <c r="V164" s="138"/>
      <c r="W164" s="139">
        <f>W162-W156</f>
        <v>2086910000</v>
      </c>
      <c r="X164" s="140"/>
      <c r="Y164" s="140"/>
      <c r="Z164" s="606">
        <f>Z162-Z156</f>
        <v>473080000</v>
      </c>
      <c r="AA164" s="607"/>
      <c r="AB164" s="607"/>
      <c r="AC164" s="608"/>
    </row>
    <row r="165" spans="2:31" s="124" customFormat="1" ht="20.100000000000001" customHeight="1" x14ac:dyDescent="0.2">
      <c r="B165" s="255"/>
      <c r="C165" s="196"/>
      <c r="D165" s="197"/>
      <c r="E165" s="149"/>
      <c r="F165" s="149"/>
      <c r="G165" s="149"/>
      <c r="I165" s="149"/>
      <c r="J165" s="197"/>
      <c r="L165" s="94"/>
      <c r="M165" s="94"/>
      <c r="N165" s="94"/>
      <c r="Z165" s="171"/>
      <c r="AA165" s="171"/>
      <c r="AB165" s="171"/>
      <c r="AC165" s="171"/>
    </row>
    <row r="166" spans="2:31" x14ac:dyDescent="0.2">
      <c r="B166" s="256" t="s">
        <v>234</v>
      </c>
      <c r="C166" s="124"/>
      <c r="D166" s="198"/>
      <c r="E166" s="199"/>
      <c r="F166" s="199"/>
      <c r="G166" s="199"/>
      <c r="H166" s="199"/>
      <c r="I166" s="199"/>
      <c r="J166" s="198"/>
      <c r="K166" s="124"/>
      <c r="W166" s="200"/>
    </row>
    <row r="167" spans="2:31" x14ac:dyDescent="0.2">
      <c r="B167" s="256">
        <v>1</v>
      </c>
      <c r="C167" s="124" t="s">
        <v>235</v>
      </c>
      <c r="D167" s="198" t="s">
        <v>307</v>
      </c>
      <c r="E167" s="199"/>
      <c r="F167" s="199"/>
      <c r="G167" s="199"/>
      <c r="H167" s="199"/>
      <c r="I167" s="199"/>
      <c r="J167" s="149" t="s">
        <v>236</v>
      </c>
      <c r="K167" s="124"/>
      <c r="W167" s="200"/>
    </row>
    <row r="168" spans="2:31" x14ac:dyDescent="0.2">
      <c r="B168" s="256">
        <v>2</v>
      </c>
      <c r="C168" s="124" t="s">
        <v>237</v>
      </c>
      <c r="D168" s="198" t="s">
        <v>238</v>
      </c>
      <c r="E168" s="199"/>
      <c r="F168" s="199"/>
      <c r="G168" s="199"/>
      <c r="H168" s="199"/>
      <c r="I168" s="199"/>
      <c r="J168" s="149" t="s">
        <v>313</v>
      </c>
      <c r="K168" s="124"/>
      <c r="W168" s="200"/>
    </row>
    <row r="169" spans="2:31" x14ac:dyDescent="0.2">
      <c r="B169" s="256">
        <v>3</v>
      </c>
      <c r="C169" s="124" t="s">
        <v>239</v>
      </c>
      <c r="D169" s="198" t="s">
        <v>308</v>
      </c>
      <c r="E169" s="199"/>
      <c r="F169" s="199"/>
      <c r="G169" s="199"/>
      <c r="H169" s="199"/>
      <c r="I169" s="199"/>
      <c r="J169" s="149"/>
      <c r="K169" s="124"/>
    </row>
    <row r="170" spans="2:31" x14ac:dyDescent="0.2">
      <c r="B170" s="256">
        <v>4</v>
      </c>
      <c r="C170" s="94" t="s">
        <v>240</v>
      </c>
      <c r="D170" s="94" t="s">
        <v>309</v>
      </c>
      <c r="E170" s="199"/>
      <c r="F170" s="199"/>
      <c r="G170" s="199"/>
      <c r="H170" s="199"/>
      <c r="I170" s="199"/>
      <c r="J170" s="149"/>
      <c r="K170" s="124"/>
    </row>
    <row r="171" spans="2:31" x14ac:dyDescent="0.2">
      <c r="B171" s="256">
        <v>5</v>
      </c>
      <c r="C171" s="124" t="s">
        <v>167</v>
      </c>
      <c r="D171" s="198" t="s">
        <v>312</v>
      </c>
      <c r="E171" s="199"/>
      <c r="F171" s="199"/>
      <c r="G171" s="199"/>
      <c r="H171" s="199"/>
      <c r="I171" s="199"/>
      <c r="J171" s="149"/>
      <c r="K171" s="124"/>
      <c r="W171" s="298"/>
    </row>
    <row r="172" spans="2:31" x14ac:dyDescent="0.2">
      <c r="B172" s="256"/>
      <c r="C172" s="124"/>
      <c r="D172" s="198"/>
      <c r="E172" s="199"/>
      <c r="F172" s="199"/>
      <c r="G172" s="199"/>
      <c r="H172" s="199"/>
      <c r="I172" s="199"/>
      <c r="J172" s="201" t="s">
        <v>25</v>
      </c>
      <c r="K172" s="124"/>
    </row>
    <row r="173" spans="2:31" x14ac:dyDescent="0.2">
      <c r="X173" s="151"/>
      <c r="Y173" s="151"/>
      <c r="AD173" s="151"/>
      <c r="AE173" s="151"/>
    </row>
    <row r="177" spans="5:9" x14ac:dyDescent="0.2">
      <c r="F177" s="300"/>
    </row>
    <row r="178" spans="5:9" x14ac:dyDescent="0.2">
      <c r="E178" s="151"/>
    </row>
    <row r="180" spans="5:9" x14ac:dyDescent="0.2">
      <c r="E180" s="151"/>
    </row>
    <row r="181" spans="5:9" x14ac:dyDescent="0.2">
      <c r="H181" s="200"/>
    </row>
    <row r="183" spans="5:9" x14ac:dyDescent="0.2">
      <c r="I183" s="151"/>
    </row>
  </sheetData>
  <mergeCells count="149">
    <mergeCell ref="C163:D164"/>
    <mergeCell ref="Z163:AC163"/>
    <mergeCell ref="Z164:AC164"/>
    <mergeCell ref="C156:F156"/>
    <mergeCell ref="Z156:AC156"/>
    <mergeCell ref="C157:D162"/>
    <mergeCell ref="Z157:AC157"/>
    <mergeCell ref="Z158:AC158"/>
    <mergeCell ref="Z159:AC159"/>
    <mergeCell ref="Z160:AC160"/>
    <mergeCell ref="Z161:AC161"/>
    <mergeCell ref="Z162:AC162"/>
    <mergeCell ref="B2:AC2"/>
    <mergeCell ref="B3:AC3"/>
    <mergeCell ref="G5:H6"/>
    <mergeCell ref="I5:J6"/>
    <mergeCell ref="L6:W6"/>
    <mergeCell ref="X6:Z6"/>
    <mergeCell ref="AA6:AC6"/>
    <mergeCell ref="D7:D8"/>
    <mergeCell ref="T5:AC5"/>
    <mergeCell ref="C5:C8"/>
    <mergeCell ref="D5:F6"/>
    <mergeCell ref="X7:X8"/>
    <mergeCell ref="Y7:Y8"/>
    <mergeCell ref="AA7:AA8"/>
    <mergeCell ref="AB7:AB8"/>
    <mergeCell ref="B40:C40"/>
    <mergeCell ref="G43:G46"/>
    <mergeCell ref="I43:I46"/>
    <mergeCell ref="K43:K46"/>
    <mergeCell ref="L7:L8"/>
    <mergeCell ref="M7:M8"/>
    <mergeCell ref="N7:N8"/>
    <mergeCell ref="O7:O8"/>
    <mergeCell ref="P7:S7"/>
    <mergeCell ref="T7:T8"/>
    <mergeCell ref="E7:E8"/>
    <mergeCell ref="F7:F8"/>
    <mergeCell ref="G7:G8"/>
    <mergeCell ref="H7:H8"/>
    <mergeCell ref="I7:I8"/>
    <mergeCell ref="J7:J8"/>
    <mergeCell ref="H43:H46"/>
    <mergeCell ref="B5:B8"/>
    <mergeCell ref="B70:C70"/>
    <mergeCell ref="G59:G62"/>
    <mergeCell ref="I59:I62"/>
    <mergeCell ref="J55:J58"/>
    <mergeCell ref="G55:G58"/>
    <mergeCell ref="I55:I58"/>
    <mergeCell ref="G51:G54"/>
    <mergeCell ref="I51:I54"/>
    <mergeCell ref="J51:J54"/>
    <mergeCell ref="H51:H54"/>
    <mergeCell ref="B107:C107"/>
    <mergeCell ref="G108:G112"/>
    <mergeCell ref="H108:H109"/>
    <mergeCell ref="I108:I112"/>
    <mergeCell ref="J108:J112"/>
    <mergeCell ref="B89:C89"/>
    <mergeCell ref="B86:C86"/>
    <mergeCell ref="B103:C103"/>
    <mergeCell ref="B106:C106"/>
    <mergeCell ref="B104:C104"/>
    <mergeCell ref="AC108:AC112"/>
    <mergeCell ref="H110:H112"/>
    <mergeCell ref="B114:C114"/>
    <mergeCell ref="G115:G116"/>
    <mergeCell ref="H115:H116"/>
    <mergeCell ref="I115:I116"/>
    <mergeCell ref="J115:J116"/>
    <mergeCell ref="K108:K112"/>
    <mergeCell ref="X108:X112"/>
    <mergeCell ref="Y108:Y112"/>
    <mergeCell ref="Z108:Z112"/>
    <mergeCell ref="AA108:AA112"/>
    <mergeCell ref="AB108:AB112"/>
    <mergeCell ref="G117:G118"/>
    <mergeCell ref="H117:H118"/>
    <mergeCell ref="I117:I118"/>
    <mergeCell ref="J117:J118"/>
    <mergeCell ref="B119:C119"/>
    <mergeCell ref="G120:G121"/>
    <mergeCell ref="H120:H121"/>
    <mergeCell ref="I120:I121"/>
    <mergeCell ref="J120:J121"/>
    <mergeCell ref="B122:C122"/>
    <mergeCell ref="G123:G125"/>
    <mergeCell ref="I123:I125"/>
    <mergeCell ref="J123:J125"/>
    <mergeCell ref="G127:G128"/>
    <mergeCell ref="H127:H128"/>
    <mergeCell ref="I127:I128"/>
    <mergeCell ref="J127:J128"/>
    <mergeCell ref="B131:C131"/>
    <mergeCell ref="K133:K134"/>
    <mergeCell ref="B135:C135"/>
    <mergeCell ref="G136:G141"/>
    <mergeCell ref="H136:H139"/>
    <mergeCell ref="I136:I141"/>
    <mergeCell ref="J136:J141"/>
    <mergeCell ref="K136:K141"/>
    <mergeCell ref="H140:H141"/>
    <mergeCell ref="B130:C130"/>
    <mergeCell ref="B132:C132"/>
    <mergeCell ref="G133:G134"/>
    <mergeCell ref="H133:H134"/>
    <mergeCell ref="I133:I134"/>
    <mergeCell ref="J133:J134"/>
    <mergeCell ref="T154:T155"/>
    <mergeCell ref="U154:U155"/>
    <mergeCell ref="Z155:AC155"/>
    <mergeCell ref="C154:F155"/>
    <mergeCell ref="W154:W155"/>
    <mergeCell ref="B142:C142"/>
    <mergeCell ref="G143:G148"/>
    <mergeCell ref="I143:I148"/>
    <mergeCell ref="J143:J148"/>
    <mergeCell ref="K143:K148"/>
    <mergeCell ref="G71:G72"/>
    <mergeCell ref="H71:H72"/>
    <mergeCell ref="I71:I72"/>
    <mergeCell ref="J71:J72"/>
    <mergeCell ref="K71:K72"/>
    <mergeCell ref="G73:G74"/>
    <mergeCell ref="H73:H74"/>
    <mergeCell ref="I73:I74"/>
    <mergeCell ref="J73:J74"/>
    <mergeCell ref="K73:K74"/>
    <mergeCell ref="B39:C39"/>
    <mergeCell ref="B12:C12"/>
    <mergeCell ref="U7:V7"/>
    <mergeCell ref="K55:K58"/>
    <mergeCell ref="K51:K54"/>
    <mergeCell ref="K59:K62"/>
    <mergeCell ref="G65:G68"/>
    <mergeCell ref="I65:I68"/>
    <mergeCell ref="J65:J68"/>
    <mergeCell ref="K65:K68"/>
    <mergeCell ref="H55:H58"/>
    <mergeCell ref="H59:H62"/>
    <mergeCell ref="H65:H68"/>
    <mergeCell ref="B64:C64"/>
    <mergeCell ref="G47:G50"/>
    <mergeCell ref="I47:I50"/>
    <mergeCell ref="J47:J50"/>
    <mergeCell ref="K47:K50"/>
    <mergeCell ref="H47:H50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43"/>
  <sheetViews>
    <sheetView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X19" sqref="X19"/>
    </sheetView>
  </sheetViews>
  <sheetFormatPr defaultRowHeight="12.75" x14ac:dyDescent="0.25"/>
  <cols>
    <col min="1" max="1" width="9.140625" style="310"/>
    <col min="2" max="2" width="28.42578125" style="310" bestFit="1" customWidth="1"/>
    <col min="3" max="26" width="3.7109375" style="314" customWidth="1"/>
    <col min="27" max="41" width="3.7109375" style="315" customWidth="1"/>
    <col min="42" max="66" width="4.7109375" style="310" customWidth="1"/>
    <col min="67" max="16384" width="9.140625" style="310"/>
  </cols>
  <sheetData>
    <row r="2" spans="1:40" x14ac:dyDescent="0.25">
      <c r="B2" s="310" t="s">
        <v>325</v>
      </c>
    </row>
    <row r="3" spans="1:40" ht="15" customHeight="1" x14ac:dyDescent="0.25">
      <c r="B3" s="620" t="s">
        <v>324</v>
      </c>
      <c r="C3" s="622" t="s">
        <v>235</v>
      </c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316"/>
      <c r="O3" s="622" t="s">
        <v>317</v>
      </c>
      <c r="P3" s="623"/>
      <c r="Q3" s="623"/>
      <c r="R3" s="623"/>
      <c r="S3" s="623"/>
      <c r="T3" s="624"/>
      <c r="U3" s="622" t="s">
        <v>320</v>
      </c>
      <c r="V3" s="623"/>
      <c r="W3" s="623"/>
      <c r="X3" s="623"/>
      <c r="Y3" s="623"/>
      <c r="Z3" s="623"/>
      <c r="AA3" s="624"/>
      <c r="AB3" s="622" t="s">
        <v>240</v>
      </c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4"/>
      <c r="AN3" s="618" t="s">
        <v>323</v>
      </c>
    </row>
    <row r="4" spans="1:40" x14ac:dyDescent="0.25">
      <c r="B4" s="621"/>
      <c r="C4" s="317" t="s">
        <v>268</v>
      </c>
      <c r="D4" s="316" t="s">
        <v>269</v>
      </c>
      <c r="E4" s="316" t="s">
        <v>270</v>
      </c>
      <c r="F4" s="316" t="s">
        <v>271</v>
      </c>
      <c r="G4" s="316" t="s">
        <v>272</v>
      </c>
      <c r="H4" s="316" t="s">
        <v>273</v>
      </c>
      <c r="I4" s="316" t="s">
        <v>274</v>
      </c>
      <c r="J4" s="316" t="s">
        <v>275</v>
      </c>
      <c r="K4" s="316" t="s">
        <v>318</v>
      </c>
      <c r="L4" s="316" t="s">
        <v>276</v>
      </c>
      <c r="M4" s="316" t="s">
        <v>277</v>
      </c>
      <c r="N4" s="316" t="s">
        <v>96</v>
      </c>
      <c r="O4" s="317" t="s">
        <v>276</v>
      </c>
      <c r="P4" s="316" t="s">
        <v>272</v>
      </c>
      <c r="Q4" s="316" t="s">
        <v>273</v>
      </c>
      <c r="R4" s="316" t="s">
        <v>270</v>
      </c>
      <c r="S4" s="316" t="s">
        <v>275</v>
      </c>
      <c r="T4" s="318" t="s">
        <v>318</v>
      </c>
      <c r="U4" s="314" t="s">
        <v>270</v>
      </c>
      <c r="V4" s="314" t="s">
        <v>276</v>
      </c>
      <c r="W4" s="314" t="s">
        <v>277</v>
      </c>
      <c r="X4" s="314" t="s">
        <v>271</v>
      </c>
      <c r="Y4" s="314" t="s">
        <v>275</v>
      </c>
      <c r="Z4" s="314" t="s">
        <v>268</v>
      </c>
      <c r="AA4" s="315" t="s">
        <v>318</v>
      </c>
      <c r="AB4" s="362" t="s">
        <v>277</v>
      </c>
      <c r="AC4" s="363" t="s">
        <v>270</v>
      </c>
      <c r="AD4" s="363" t="s">
        <v>273</v>
      </c>
      <c r="AE4" s="363" t="s">
        <v>272</v>
      </c>
      <c r="AF4" s="363" t="s">
        <v>318</v>
      </c>
      <c r="AG4" s="363" t="s">
        <v>276</v>
      </c>
      <c r="AH4" s="363" t="s">
        <v>275</v>
      </c>
      <c r="AI4" s="363" t="s">
        <v>271</v>
      </c>
      <c r="AJ4" s="363" t="s">
        <v>321</v>
      </c>
      <c r="AK4" s="363" t="s">
        <v>322</v>
      </c>
      <c r="AL4" s="363" t="s">
        <v>268</v>
      </c>
      <c r="AM4" s="319" t="s">
        <v>96</v>
      </c>
      <c r="AN4" s="619"/>
    </row>
    <row r="5" spans="1:40" x14ac:dyDescent="0.25">
      <c r="A5" s="310">
        <v>1</v>
      </c>
      <c r="B5" s="311" t="s">
        <v>27</v>
      </c>
      <c r="C5" s="320">
        <v>1</v>
      </c>
      <c r="D5" s="321">
        <v>1</v>
      </c>
      <c r="E5" s="321">
        <v>1</v>
      </c>
      <c r="F5" s="321">
        <v>1</v>
      </c>
      <c r="G5" s="321">
        <v>1</v>
      </c>
      <c r="H5" s="321"/>
      <c r="I5" s="321">
        <v>1</v>
      </c>
      <c r="J5" s="321"/>
      <c r="K5" s="321">
        <v>1</v>
      </c>
      <c r="L5" s="321"/>
      <c r="M5" s="321">
        <v>1</v>
      </c>
      <c r="N5" s="321">
        <v>0</v>
      </c>
      <c r="O5" s="320">
        <v>1</v>
      </c>
      <c r="P5" s="321"/>
      <c r="Q5" s="321"/>
      <c r="R5" s="321">
        <v>1</v>
      </c>
      <c r="S5" s="321"/>
      <c r="T5" s="322"/>
      <c r="U5" s="323"/>
      <c r="V5" s="324">
        <v>1</v>
      </c>
      <c r="W5" s="324"/>
      <c r="X5" s="324"/>
      <c r="Y5" s="324"/>
      <c r="Z5" s="324"/>
      <c r="AA5" s="325"/>
      <c r="AB5" s="326"/>
      <c r="AC5" s="327">
        <v>1</v>
      </c>
      <c r="AD5" s="327"/>
      <c r="AE5" s="327"/>
      <c r="AF5" s="327"/>
      <c r="AG5" s="327"/>
      <c r="AH5" s="327">
        <v>1</v>
      </c>
      <c r="AI5" s="327"/>
      <c r="AJ5" s="327"/>
      <c r="AK5" s="327"/>
      <c r="AL5" s="327"/>
      <c r="AM5" s="325"/>
      <c r="AN5" s="328">
        <f>SUM(C5:AM5)</f>
        <v>13</v>
      </c>
    </row>
    <row r="6" spans="1:40" x14ac:dyDescent="0.25">
      <c r="A6" s="310">
        <v>2</v>
      </c>
      <c r="B6" s="312" t="s">
        <v>28</v>
      </c>
      <c r="C6" s="320">
        <v>1</v>
      </c>
      <c r="D6" s="321">
        <v>1</v>
      </c>
      <c r="E6" s="321">
        <v>1</v>
      </c>
      <c r="F6" s="321">
        <v>1</v>
      </c>
      <c r="G6" s="321"/>
      <c r="H6" s="321">
        <v>1</v>
      </c>
      <c r="I6" s="321"/>
      <c r="J6" s="321">
        <v>1</v>
      </c>
      <c r="K6" s="321"/>
      <c r="L6" s="321">
        <v>1</v>
      </c>
      <c r="M6" s="321">
        <v>1</v>
      </c>
      <c r="N6" s="321">
        <v>0</v>
      </c>
      <c r="O6" s="320"/>
      <c r="P6" s="321"/>
      <c r="Q6" s="321">
        <v>1</v>
      </c>
      <c r="R6" s="321"/>
      <c r="S6" s="321"/>
      <c r="T6" s="322">
        <v>1</v>
      </c>
      <c r="U6" s="320">
        <v>1</v>
      </c>
      <c r="V6" s="321"/>
      <c r="W6" s="321"/>
      <c r="X6" s="321"/>
      <c r="Y6" s="321"/>
      <c r="Z6" s="321"/>
      <c r="AA6" s="329"/>
      <c r="AB6" s="330">
        <v>1</v>
      </c>
      <c r="AI6" s="315">
        <v>1</v>
      </c>
      <c r="AM6" s="329"/>
      <c r="AN6" s="331">
        <f t="shared" ref="AN6:AN27" si="0">SUM(C6:AM6)</f>
        <v>13</v>
      </c>
    </row>
    <row r="7" spans="1:40" x14ac:dyDescent="0.25">
      <c r="A7" s="310">
        <v>3</v>
      </c>
      <c r="B7" s="312" t="s">
        <v>29</v>
      </c>
      <c r="C7" s="320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0"/>
      <c r="P7" s="321"/>
      <c r="Q7" s="321"/>
      <c r="R7" s="321"/>
      <c r="S7" s="321"/>
      <c r="T7" s="322"/>
      <c r="U7" s="320"/>
      <c r="V7" s="321"/>
      <c r="W7" s="321"/>
      <c r="X7" s="321"/>
      <c r="Y7" s="321"/>
      <c r="Z7" s="321"/>
      <c r="AA7" s="329"/>
      <c r="AB7" s="330"/>
      <c r="AM7" s="329"/>
      <c r="AN7" s="331">
        <f t="shared" si="0"/>
        <v>0</v>
      </c>
    </row>
    <row r="8" spans="1:40" x14ac:dyDescent="0.25">
      <c r="A8" s="310">
        <v>4</v>
      </c>
      <c r="B8" s="312" t="s">
        <v>30</v>
      </c>
      <c r="C8" s="320">
        <v>1</v>
      </c>
      <c r="D8" s="321"/>
      <c r="E8" s="321">
        <v>0</v>
      </c>
      <c r="F8" s="321">
        <v>1</v>
      </c>
      <c r="G8" s="321">
        <v>1</v>
      </c>
      <c r="H8" s="321"/>
      <c r="I8" s="321"/>
      <c r="J8" s="321">
        <v>1</v>
      </c>
      <c r="K8" s="321"/>
      <c r="L8" s="321">
        <v>1</v>
      </c>
      <c r="M8" s="321">
        <v>1</v>
      </c>
      <c r="N8" s="321">
        <v>1</v>
      </c>
      <c r="O8" s="320"/>
      <c r="P8" s="321">
        <v>1</v>
      </c>
      <c r="Q8" s="321"/>
      <c r="R8" s="321"/>
      <c r="S8" s="321">
        <v>1</v>
      </c>
      <c r="T8" s="322"/>
      <c r="U8" s="320"/>
      <c r="V8" s="321"/>
      <c r="W8" s="321">
        <v>1</v>
      </c>
      <c r="X8" s="321"/>
      <c r="Y8" s="321"/>
      <c r="Z8" s="321"/>
      <c r="AA8" s="329"/>
      <c r="AB8" s="330"/>
      <c r="AD8" s="315">
        <v>1</v>
      </c>
      <c r="AJ8" s="315">
        <v>1</v>
      </c>
      <c r="AM8" s="329"/>
      <c r="AN8" s="331">
        <f t="shared" si="0"/>
        <v>12</v>
      </c>
    </row>
    <row r="9" spans="1:40" x14ac:dyDescent="0.25">
      <c r="A9" s="310">
        <v>5</v>
      </c>
      <c r="B9" s="312" t="s">
        <v>31</v>
      </c>
      <c r="C9" s="320">
        <v>1</v>
      </c>
      <c r="D9" s="321">
        <v>1</v>
      </c>
      <c r="E9" s="321">
        <v>0</v>
      </c>
      <c r="F9" s="321">
        <v>1</v>
      </c>
      <c r="G9" s="321">
        <v>1</v>
      </c>
      <c r="H9" s="321">
        <v>0</v>
      </c>
      <c r="I9" s="321">
        <v>0</v>
      </c>
      <c r="J9" s="321">
        <v>1</v>
      </c>
      <c r="K9" s="321"/>
      <c r="L9" s="321">
        <v>1</v>
      </c>
      <c r="M9" s="321"/>
      <c r="N9" s="321"/>
      <c r="O9" s="320"/>
      <c r="P9" s="321"/>
      <c r="Q9" s="321"/>
      <c r="R9" s="321"/>
      <c r="S9" s="321">
        <v>1</v>
      </c>
      <c r="T9" s="322"/>
      <c r="U9" s="320"/>
      <c r="V9" s="321"/>
      <c r="W9" s="321"/>
      <c r="X9" s="321"/>
      <c r="Y9" s="321">
        <v>1</v>
      </c>
      <c r="Z9" s="321"/>
      <c r="AA9" s="332"/>
      <c r="AB9" s="333"/>
      <c r="AC9" s="334"/>
      <c r="AD9" s="334">
        <v>1</v>
      </c>
      <c r="AE9" s="334"/>
      <c r="AF9" s="334"/>
      <c r="AG9" s="334"/>
      <c r="AH9" s="334"/>
      <c r="AI9" s="334"/>
      <c r="AJ9" s="334"/>
      <c r="AK9" s="334">
        <v>1</v>
      </c>
      <c r="AL9" s="334"/>
      <c r="AM9" s="332"/>
      <c r="AN9" s="331">
        <f t="shared" si="0"/>
        <v>10</v>
      </c>
    </row>
    <row r="10" spans="1:40" x14ac:dyDescent="0.25">
      <c r="A10" s="310">
        <v>6</v>
      </c>
      <c r="B10" s="312" t="s">
        <v>32</v>
      </c>
      <c r="C10" s="320">
        <v>1</v>
      </c>
      <c r="D10" s="321">
        <v>1</v>
      </c>
      <c r="E10" s="321">
        <v>1</v>
      </c>
      <c r="F10" s="321">
        <v>0</v>
      </c>
      <c r="G10" s="321">
        <v>0</v>
      </c>
      <c r="H10" s="321">
        <v>1</v>
      </c>
      <c r="I10" s="321">
        <v>0</v>
      </c>
      <c r="J10" s="321">
        <v>1</v>
      </c>
      <c r="K10" s="321">
        <v>0</v>
      </c>
      <c r="L10" s="321"/>
      <c r="M10" s="321">
        <v>0</v>
      </c>
      <c r="N10" s="321"/>
      <c r="O10" s="320">
        <v>1</v>
      </c>
      <c r="P10" s="321"/>
      <c r="Q10" s="321"/>
      <c r="R10" s="321"/>
      <c r="S10" s="321"/>
      <c r="T10" s="322"/>
      <c r="U10" s="320"/>
      <c r="V10" s="321"/>
      <c r="W10" s="321"/>
      <c r="X10" s="321">
        <v>1</v>
      </c>
      <c r="Y10" s="321"/>
      <c r="Z10" s="321"/>
      <c r="AA10" s="332"/>
      <c r="AB10" s="333"/>
      <c r="AC10" s="334"/>
      <c r="AD10" s="334"/>
      <c r="AE10" s="334"/>
      <c r="AF10" s="334">
        <v>1</v>
      </c>
      <c r="AG10" s="334"/>
      <c r="AH10" s="334"/>
      <c r="AI10" s="334"/>
      <c r="AJ10" s="334"/>
      <c r="AK10" s="334"/>
      <c r="AL10" s="334"/>
      <c r="AM10" s="332"/>
      <c r="AN10" s="331">
        <f t="shared" si="0"/>
        <v>8</v>
      </c>
    </row>
    <row r="11" spans="1:40" x14ac:dyDescent="0.25">
      <c r="A11" s="310">
        <v>7</v>
      </c>
      <c r="B11" s="312" t="s">
        <v>33</v>
      </c>
      <c r="C11" s="320">
        <v>1</v>
      </c>
      <c r="D11" s="321">
        <v>0</v>
      </c>
      <c r="E11" s="321">
        <v>1</v>
      </c>
      <c r="F11" s="321">
        <v>0</v>
      </c>
      <c r="G11" s="321">
        <v>0</v>
      </c>
      <c r="H11" s="321">
        <v>1</v>
      </c>
      <c r="I11" s="321">
        <v>0</v>
      </c>
      <c r="J11" s="321">
        <v>1</v>
      </c>
      <c r="K11" s="321"/>
      <c r="L11" s="321"/>
      <c r="M11" s="321">
        <v>1</v>
      </c>
      <c r="N11" s="321"/>
      <c r="O11" s="320"/>
      <c r="P11" s="321">
        <v>1</v>
      </c>
      <c r="Q11" s="321"/>
      <c r="R11" s="321"/>
      <c r="S11" s="321"/>
      <c r="T11" s="322">
        <v>1</v>
      </c>
      <c r="U11" s="320"/>
      <c r="V11" s="321"/>
      <c r="W11" s="321"/>
      <c r="X11" s="321"/>
      <c r="Y11" s="321"/>
      <c r="Z11" s="321">
        <v>1</v>
      </c>
      <c r="AA11" s="332"/>
      <c r="AB11" s="333"/>
      <c r="AC11" s="334"/>
      <c r="AD11" s="334"/>
      <c r="AE11" s="334"/>
      <c r="AF11" s="334">
        <v>1</v>
      </c>
      <c r="AG11" s="334"/>
      <c r="AH11" s="334"/>
      <c r="AI11" s="334"/>
      <c r="AJ11" s="334"/>
      <c r="AK11" s="334"/>
      <c r="AL11" s="334"/>
      <c r="AM11" s="332"/>
      <c r="AN11" s="331">
        <f t="shared" si="0"/>
        <v>9</v>
      </c>
    </row>
    <row r="12" spans="1:40" x14ac:dyDescent="0.25">
      <c r="A12" s="310">
        <v>8</v>
      </c>
      <c r="B12" s="312" t="s">
        <v>34</v>
      </c>
      <c r="C12" s="320">
        <f>SUM(D15)</f>
        <v>0</v>
      </c>
      <c r="D12" s="321">
        <v>0</v>
      </c>
      <c r="E12" s="321">
        <v>0</v>
      </c>
      <c r="F12" s="321">
        <v>0</v>
      </c>
      <c r="G12" s="321">
        <v>0</v>
      </c>
      <c r="H12" s="321">
        <v>0</v>
      </c>
      <c r="I12" s="321">
        <v>0</v>
      </c>
      <c r="J12" s="321"/>
      <c r="K12" s="321"/>
      <c r="L12" s="321"/>
      <c r="M12" s="321"/>
      <c r="N12" s="321">
        <v>1</v>
      </c>
      <c r="O12" s="320"/>
      <c r="P12" s="321"/>
      <c r="Q12" s="321"/>
      <c r="R12" s="321"/>
      <c r="S12" s="321"/>
      <c r="T12" s="322"/>
      <c r="U12" s="320"/>
      <c r="V12" s="321"/>
      <c r="W12" s="321"/>
      <c r="X12" s="321"/>
      <c r="Y12" s="321"/>
      <c r="Z12" s="321"/>
      <c r="AA12" s="332"/>
      <c r="AB12" s="333"/>
      <c r="AC12" s="334"/>
      <c r="AD12" s="334"/>
      <c r="AE12" s="334"/>
      <c r="AF12" s="334"/>
      <c r="AG12" s="334"/>
      <c r="AH12" s="334"/>
      <c r="AI12" s="334"/>
      <c r="AJ12" s="334"/>
      <c r="AK12" s="334"/>
      <c r="AL12" s="334"/>
      <c r="AM12" s="332">
        <v>1</v>
      </c>
      <c r="AN12" s="331">
        <f t="shared" si="0"/>
        <v>2</v>
      </c>
    </row>
    <row r="13" spans="1:40" x14ac:dyDescent="0.25">
      <c r="A13" s="310">
        <v>9</v>
      </c>
      <c r="B13" s="312" t="s">
        <v>35</v>
      </c>
      <c r="C13" s="320">
        <v>1</v>
      </c>
      <c r="D13" s="321">
        <v>0</v>
      </c>
      <c r="E13" s="321">
        <v>1</v>
      </c>
      <c r="F13" s="321">
        <v>0</v>
      </c>
      <c r="G13" s="321">
        <v>1</v>
      </c>
      <c r="H13" s="321">
        <v>0</v>
      </c>
      <c r="I13" s="321">
        <v>0</v>
      </c>
      <c r="J13" s="321">
        <v>1</v>
      </c>
      <c r="K13" s="321"/>
      <c r="L13" s="321"/>
      <c r="M13" s="321">
        <v>1</v>
      </c>
      <c r="N13" s="321"/>
      <c r="O13" s="320">
        <v>1</v>
      </c>
      <c r="P13" s="321"/>
      <c r="Q13" s="321"/>
      <c r="R13" s="321"/>
      <c r="S13" s="321"/>
      <c r="T13" s="322"/>
      <c r="U13" s="320"/>
      <c r="V13" s="321"/>
      <c r="W13" s="321"/>
      <c r="X13" s="321"/>
      <c r="Y13" s="321">
        <v>1</v>
      </c>
      <c r="Z13" s="321"/>
      <c r="AA13" s="332"/>
      <c r="AB13" s="333"/>
      <c r="AC13" s="334"/>
      <c r="AD13" s="334"/>
      <c r="AE13" s="334"/>
      <c r="AF13" s="350"/>
      <c r="AG13" s="350">
        <v>1</v>
      </c>
      <c r="AH13" s="350"/>
      <c r="AI13" s="350">
        <v>1</v>
      </c>
      <c r="AJ13" s="350"/>
      <c r="AK13" s="350"/>
      <c r="AL13" s="350"/>
      <c r="AM13" s="351"/>
      <c r="AN13" s="331">
        <f t="shared" si="0"/>
        <v>9</v>
      </c>
    </row>
    <row r="14" spans="1:40" x14ac:dyDescent="0.25">
      <c r="A14" s="310">
        <v>10</v>
      </c>
      <c r="B14" s="312" t="s">
        <v>36</v>
      </c>
      <c r="C14" s="320">
        <v>1</v>
      </c>
      <c r="D14" s="321">
        <v>0</v>
      </c>
      <c r="E14" s="321">
        <v>1</v>
      </c>
      <c r="F14" s="321">
        <v>1</v>
      </c>
      <c r="G14" s="321">
        <v>1</v>
      </c>
      <c r="H14" s="321">
        <v>0</v>
      </c>
      <c r="I14" s="321">
        <v>0</v>
      </c>
      <c r="J14" s="321">
        <v>1</v>
      </c>
      <c r="K14" s="321"/>
      <c r="L14" s="321">
        <v>0</v>
      </c>
      <c r="M14" s="321"/>
      <c r="N14" s="321"/>
      <c r="O14" s="320"/>
      <c r="P14" s="321"/>
      <c r="Q14" s="321"/>
      <c r="R14" s="321">
        <v>1</v>
      </c>
      <c r="S14" s="321"/>
      <c r="T14" s="322"/>
      <c r="U14" s="320"/>
      <c r="V14" s="321"/>
      <c r="W14" s="321"/>
      <c r="X14" s="321">
        <v>1</v>
      </c>
      <c r="Y14" s="321"/>
      <c r="Z14" s="321"/>
      <c r="AA14" s="332"/>
      <c r="AB14" s="333"/>
      <c r="AC14" s="334"/>
      <c r="AD14" s="334"/>
      <c r="AE14" s="334"/>
      <c r="AF14" s="350"/>
      <c r="AG14" s="350"/>
      <c r="AH14" s="350">
        <v>1</v>
      </c>
      <c r="AI14" s="350"/>
      <c r="AJ14" s="350"/>
      <c r="AK14" s="350"/>
      <c r="AL14" s="350">
        <v>1</v>
      </c>
      <c r="AM14" s="351"/>
      <c r="AN14" s="331">
        <f t="shared" si="0"/>
        <v>9</v>
      </c>
    </row>
    <row r="15" spans="1:40" x14ac:dyDescent="0.25">
      <c r="A15" s="310">
        <v>11</v>
      </c>
      <c r="B15" s="312" t="s">
        <v>37</v>
      </c>
      <c r="C15" s="320">
        <v>1</v>
      </c>
      <c r="D15" s="321">
        <v>0</v>
      </c>
      <c r="E15" s="321">
        <v>1</v>
      </c>
      <c r="F15" s="321">
        <v>0</v>
      </c>
      <c r="G15" s="321">
        <v>1</v>
      </c>
      <c r="H15" s="321">
        <v>0</v>
      </c>
      <c r="I15" s="321">
        <v>0</v>
      </c>
      <c r="J15" s="321">
        <v>0</v>
      </c>
      <c r="K15" s="321"/>
      <c r="L15" s="321">
        <v>1</v>
      </c>
      <c r="M15" s="321">
        <v>1</v>
      </c>
      <c r="N15" s="321"/>
      <c r="O15" s="320"/>
      <c r="P15" s="321"/>
      <c r="Q15" s="321">
        <v>1</v>
      </c>
      <c r="R15" s="321"/>
      <c r="S15" s="321"/>
      <c r="T15" s="322"/>
      <c r="U15" s="320"/>
      <c r="V15" s="321"/>
      <c r="W15" s="321"/>
      <c r="X15" s="321"/>
      <c r="Y15" s="321"/>
      <c r="Z15" s="321"/>
      <c r="AA15" s="332">
        <v>1</v>
      </c>
      <c r="AB15" s="333"/>
      <c r="AC15" s="334"/>
      <c r="AD15" s="334"/>
      <c r="AE15" s="334">
        <v>1</v>
      </c>
      <c r="AF15" s="350"/>
      <c r="AG15" s="350"/>
      <c r="AH15" s="350"/>
      <c r="AI15" s="350"/>
      <c r="AJ15" s="350"/>
      <c r="AK15" s="350">
        <v>1</v>
      </c>
      <c r="AL15" s="350"/>
      <c r="AM15" s="351"/>
      <c r="AN15" s="331">
        <f t="shared" si="0"/>
        <v>9</v>
      </c>
    </row>
    <row r="16" spans="1:40" x14ac:dyDescent="0.25">
      <c r="A16" s="310">
        <v>12</v>
      </c>
      <c r="B16" s="312" t="s">
        <v>38</v>
      </c>
      <c r="C16" s="320">
        <v>1</v>
      </c>
      <c r="D16" s="321">
        <v>0</v>
      </c>
      <c r="E16" s="321">
        <v>1</v>
      </c>
      <c r="F16" s="321">
        <v>0</v>
      </c>
      <c r="G16" s="321">
        <v>0</v>
      </c>
      <c r="H16" s="321">
        <v>0</v>
      </c>
      <c r="I16" s="321">
        <v>0</v>
      </c>
      <c r="J16" s="321"/>
      <c r="K16" s="321"/>
      <c r="L16" s="321">
        <v>1</v>
      </c>
      <c r="M16" s="321">
        <v>1</v>
      </c>
      <c r="N16" s="321"/>
      <c r="O16" s="320"/>
      <c r="P16" s="321"/>
      <c r="Q16" s="321"/>
      <c r="R16" s="321"/>
      <c r="S16" s="321">
        <v>1</v>
      </c>
      <c r="T16" s="322"/>
      <c r="U16" s="320"/>
      <c r="V16" s="321"/>
      <c r="W16" s="321"/>
      <c r="X16" s="321"/>
      <c r="Y16" s="321"/>
      <c r="Z16" s="321"/>
      <c r="AA16" s="332">
        <v>1</v>
      </c>
      <c r="AB16" s="333"/>
      <c r="AC16" s="334"/>
      <c r="AD16" s="334"/>
      <c r="AE16" s="334"/>
      <c r="AF16" s="350"/>
      <c r="AG16" s="350">
        <v>1</v>
      </c>
      <c r="AH16" s="350"/>
      <c r="AI16" s="350"/>
      <c r="AJ16" s="350"/>
      <c r="AK16" s="350"/>
      <c r="AL16" s="350"/>
      <c r="AM16" s="351"/>
      <c r="AN16" s="331">
        <f t="shared" si="0"/>
        <v>7</v>
      </c>
    </row>
    <row r="17" spans="1:40" x14ac:dyDescent="0.25">
      <c r="A17" s="310">
        <v>13</v>
      </c>
      <c r="B17" s="312" t="s">
        <v>39</v>
      </c>
      <c r="C17" s="320">
        <v>1</v>
      </c>
      <c r="D17" s="321">
        <v>1</v>
      </c>
      <c r="E17" s="321">
        <v>0</v>
      </c>
      <c r="F17" s="321">
        <v>1</v>
      </c>
      <c r="G17" s="321">
        <v>0</v>
      </c>
      <c r="H17" s="321">
        <v>1</v>
      </c>
      <c r="I17" s="321">
        <v>0</v>
      </c>
      <c r="J17" s="321"/>
      <c r="K17" s="321">
        <v>1</v>
      </c>
      <c r="L17" s="321">
        <v>0</v>
      </c>
      <c r="M17" s="321">
        <v>1</v>
      </c>
      <c r="N17" s="321"/>
      <c r="O17" s="320"/>
      <c r="P17" s="321"/>
      <c r="Q17" s="321"/>
      <c r="R17" s="321">
        <v>1</v>
      </c>
      <c r="S17" s="321"/>
      <c r="T17" s="322"/>
      <c r="U17" s="320"/>
      <c r="V17" s="321">
        <v>1</v>
      </c>
      <c r="W17" s="321"/>
      <c r="X17" s="321"/>
      <c r="Y17" s="321"/>
      <c r="Z17" s="321"/>
      <c r="AA17" s="332"/>
      <c r="AB17" s="333"/>
      <c r="AC17" s="334"/>
      <c r="AD17" s="334"/>
      <c r="AE17" s="334">
        <v>1</v>
      </c>
      <c r="AF17" s="350"/>
      <c r="AG17" s="350"/>
      <c r="AH17" s="350"/>
      <c r="AI17" s="350"/>
      <c r="AJ17" s="350">
        <v>1</v>
      </c>
      <c r="AK17" s="350"/>
      <c r="AL17" s="350"/>
      <c r="AM17" s="351"/>
      <c r="AN17" s="331">
        <f t="shared" si="0"/>
        <v>10</v>
      </c>
    </row>
    <row r="18" spans="1:40" x14ac:dyDescent="0.25">
      <c r="A18" s="310">
        <v>14</v>
      </c>
      <c r="B18" s="312" t="s">
        <v>40</v>
      </c>
      <c r="C18" s="320">
        <v>0</v>
      </c>
      <c r="D18" s="321">
        <v>1</v>
      </c>
      <c r="E18" s="321">
        <v>1</v>
      </c>
      <c r="F18" s="321">
        <v>0</v>
      </c>
      <c r="G18" s="321">
        <v>0</v>
      </c>
      <c r="H18" s="321">
        <v>1</v>
      </c>
      <c r="I18" s="321">
        <v>0</v>
      </c>
      <c r="J18" s="321"/>
      <c r="K18" s="321">
        <v>0</v>
      </c>
      <c r="L18" s="321">
        <v>1</v>
      </c>
      <c r="M18" s="321">
        <v>1</v>
      </c>
      <c r="N18" s="321"/>
      <c r="O18" s="320"/>
      <c r="P18" s="321"/>
      <c r="Q18" s="321">
        <v>1</v>
      </c>
      <c r="R18" s="321"/>
      <c r="S18" s="321"/>
      <c r="T18" s="322"/>
      <c r="U18" s="320">
        <v>1</v>
      </c>
      <c r="V18" s="321"/>
      <c r="W18" s="321"/>
      <c r="X18" s="321"/>
      <c r="Y18" s="321"/>
      <c r="Z18" s="321"/>
      <c r="AA18" s="332"/>
      <c r="AB18" s="333"/>
      <c r="AC18" s="334"/>
      <c r="AD18" s="334"/>
      <c r="AE18" s="334"/>
      <c r="AF18" s="350"/>
      <c r="AG18" s="350"/>
      <c r="AH18" s="350"/>
      <c r="AI18" s="350"/>
      <c r="AJ18" s="350"/>
      <c r="AK18" s="350"/>
      <c r="AL18" s="350">
        <v>1</v>
      </c>
      <c r="AM18" s="351"/>
      <c r="AN18" s="331">
        <f t="shared" si="0"/>
        <v>8</v>
      </c>
    </row>
    <row r="19" spans="1:40" x14ac:dyDescent="0.25">
      <c r="A19" s="310">
        <v>15</v>
      </c>
      <c r="B19" s="312" t="s">
        <v>41</v>
      </c>
      <c r="C19" s="320">
        <v>1</v>
      </c>
      <c r="D19" s="321">
        <v>0</v>
      </c>
      <c r="E19" s="321">
        <v>0</v>
      </c>
      <c r="F19" s="321">
        <v>1</v>
      </c>
      <c r="G19" s="321">
        <v>1</v>
      </c>
      <c r="H19" s="321">
        <v>0</v>
      </c>
      <c r="I19" s="321">
        <v>0</v>
      </c>
      <c r="J19" s="321"/>
      <c r="K19" s="321">
        <v>1</v>
      </c>
      <c r="L19" s="321">
        <v>1</v>
      </c>
      <c r="M19" s="321"/>
      <c r="N19" s="321"/>
      <c r="O19" s="320"/>
      <c r="P19" s="321">
        <v>1</v>
      </c>
      <c r="Q19" s="321"/>
      <c r="R19" s="321"/>
      <c r="S19" s="321"/>
      <c r="T19" s="322"/>
      <c r="U19" s="320"/>
      <c r="V19" s="321"/>
      <c r="W19" s="321">
        <v>1</v>
      </c>
      <c r="X19" s="321"/>
      <c r="Y19" s="321"/>
      <c r="Z19" s="321"/>
      <c r="AA19" s="332"/>
      <c r="AB19" s="333"/>
      <c r="AC19" s="334">
        <v>1</v>
      </c>
      <c r="AD19" s="334"/>
      <c r="AE19" s="334"/>
      <c r="AF19" s="350"/>
      <c r="AG19" s="350"/>
      <c r="AH19" s="350"/>
      <c r="AI19" s="350"/>
      <c r="AJ19" s="350"/>
      <c r="AK19" s="350"/>
      <c r="AL19" s="350"/>
      <c r="AM19" s="351"/>
      <c r="AN19" s="331">
        <f t="shared" si="0"/>
        <v>8</v>
      </c>
    </row>
    <row r="20" spans="1:40" x14ac:dyDescent="0.25">
      <c r="A20" s="310">
        <v>16</v>
      </c>
      <c r="B20" s="312" t="s">
        <v>42</v>
      </c>
      <c r="C20" s="335">
        <v>1</v>
      </c>
      <c r="D20" s="336">
        <v>0</v>
      </c>
      <c r="E20" s="336">
        <v>1</v>
      </c>
      <c r="F20" s="336">
        <v>1</v>
      </c>
      <c r="G20" s="336">
        <v>1</v>
      </c>
      <c r="H20" s="336">
        <v>0</v>
      </c>
      <c r="I20" s="336">
        <v>1</v>
      </c>
      <c r="J20" s="336"/>
      <c r="K20" s="336"/>
      <c r="L20" s="336"/>
      <c r="M20" s="336">
        <v>0</v>
      </c>
      <c r="N20" s="336"/>
      <c r="O20" s="335"/>
      <c r="P20" s="336"/>
      <c r="Q20" s="336"/>
      <c r="R20" s="336"/>
      <c r="S20" s="336"/>
      <c r="T20" s="337">
        <v>1</v>
      </c>
      <c r="U20" s="320"/>
      <c r="V20" s="321"/>
      <c r="W20" s="321"/>
      <c r="X20" s="321"/>
      <c r="Y20" s="321"/>
      <c r="Z20" s="321">
        <v>1</v>
      </c>
      <c r="AA20" s="332"/>
      <c r="AB20" s="333">
        <v>1</v>
      </c>
      <c r="AC20" s="334"/>
      <c r="AD20" s="334"/>
      <c r="AE20" s="334"/>
      <c r="AF20" s="350"/>
      <c r="AG20" s="350"/>
      <c r="AH20" s="350"/>
      <c r="AI20" s="350"/>
      <c r="AJ20" s="350"/>
      <c r="AK20" s="350"/>
      <c r="AL20" s="350"/>
      <c r="AM20" s="351"/>
      <c r="AN20" s="331">
        <f t="shared" si="0"/>
        <v>8</v>
      </c>
    </row>
    <row r="21" spans="1:40" x14ac:dyDescent="0.25">
      <c r="A21" s="310">
        <v>17</v>
      </c>
      <c r="B21" s="311" t="s">
        <v>283</v>
      </c>
      <c r="C21" s="320">
        <v>1</v>
      </c>
      <c r="D21" s="321"/>
      <c r="E21" s="321"/>
      <c r="F21" s="321"/>
      <c r="G21" s="321"/>
      <c r="H21" s="321">
        <v>1</v>
      </c>
      <c r="I21" s="321"/>
      <c r="J21" s="321"/>
      <c r="K21" s="321"/>
      <c r="L21" s="321"/>
      <c r="M21" s="321"/>
      <c r="N21" s="321"/>
      <c r="O21" s="320"/>
      <c r="P21" s="321"/>
      <c r="Q21" s="321"/>
      <c r="R21" s="321"/>
      <c r="S21" s="321"/>
      <c r="T21" s="322"/>
      <c r="U21" s="323"/>
      <c r="V21" s="324"/>
      <c r="W21" s="324"/>
      <c r="X21" s="324"/>
      <c r="Y21" s="324"/>
      <c r="Z21" s="324"/>
      <c r="AA21" s="338"/>
      <c r="AB21" s="339"/>
      <c r="AC21" s="340"/>
      <c r="AD21" s="340"/>
      <c r="AE21" s="340"/>
      <c r="AF21" s="352"/>
      <c r="AG21" s="352"/>
      <c r="AH21" s="352"/>
      <c r="AI21" s="352"/>
      <c r="AJ21" s="352"/>
      <c r="AK21" s="352"/>
      <c r="AL21" s="352"/>
      <c r="AM21" s="353"/>
      <c r="AN21" s="328">
        <f t="shared" si="0"/>
        <v>2</v>
      </c>
    </row>
    <row r="22" spans="1:40" x14ac:dyDescent="0.25">
      <c r="A22" s="310">
        <v>18</v>
      </c>
      <c r="B22" s="312" t="s">
        <v>319</v>
      </c>
      <c r="C22" s="320">
        <v>1</v>
      </c>
      <c r="D22" s="321"/>
      <c r="E22" s="321"/>
      <c r="F22" s="321"/>
      <c r="G22" s="321"/>
      <c r="H22" s="321"/>
      <c r="I22" s="321"/>
      <c r="J22" s="321">
        <v>1</v>
      </c>
      <c r="K22" s="321"/>
      <c r="L22" s="321"/>
      <c r="M22" s="321"/>
      <c r="N22" s="321"/>
      <c r="O22" s="320"/>
      <c r="P22" s="321"/>
      <c r="Q22" s="321"/>
      <c r="R22" s="321"/>
      <c r="S22" s="321"/>
      <c r="T22" s="322"/>
      <c r="U22" s="320"/>
      <c r="V22" s="321"/>
      <c r="W22" s="321"/>
      <c r="X22" s="321"/>
      <c r="Y22" s="321"/>
      <c r="Z22" s="321"/>
      <c r="AA22" s="332"/>
      <c r="AB22" s="333"/>
      <c r="AC22" s="334"/>
      <c r="AD22" s="334"/>
      <c r="AE22" s="334"/>
      <c r="AF22" s="350"/>
      <c r="AG22" s="350"/>
      <c r="AH22" s="350"/>
      <c r="AI22" s="350"/>
      <c r="AJ22" s="350"/>
      <c r="AK22" s="350"/>
      <c r="AL22" s="350"/>
      <c r="AM22" s="351"/>
      <c r="AN22" s="331">
        <f t="shared" si="0"/>
        <v>2</v>
      </c>
    </row>
    <row r="23" spans="1:40" x14ac:dyDescent="0.25">
      <c r="A23" s="310">
        <v>19</v>
      </c>
      <c r="B23" s="313" t="s">
        <v>282</v>
      </c>
      <c r="C23" s="320"/>
      <c r="D23" s="321"/>
      <c r="E23" s="321">
        <v>1</v>
      </c>
      <c r="F23" s="321"/>
      <c r="G23" s="321">
        <v>1</v>
      </c>
      <c r="H23" s="321"/>
      <c r="I23" s="321"/>
      <c r="J23" s="321"/>
      <c r="K23" s="321"/>
      <c r="L23" s="321"/>
      <c r="M23" s="321"/>
      <c r="N23" s="321"/>
      <c r="O23" s="320"/>
      <c r="P23" s="321"/>
      <c r="Q23" s="321"/>
      <c r="R23" s="321"/>
      <c r="S23" s="321"/>
      <c r="T23" s="322"/>
      <c r="U23" s="335"/>
      <c r="V23" s="336"/>
      <c r="W23" s="336"/>
      <c r="X23" s="336"/>
      <c r="Y23" s="336"/>
      <c r="Z23" s="336"/>
      <c r="AA23" s="341"/>
      <c r="AB23" s="342"/>
      <c r="AC23" s="343"/>
      <c r="AD23" s="343"/>
      <c r="AE23" s="343"/>
      <c r="AF23" s="354"/>
      <c r="AG23" s="354"/>
      <c r="AH23" s="354"/>
      <c r="AI23" s="354"/>
      <c r="AJ23" s="354"/>
      <c r="AK23" s="354"/>
      <c r="AL23" s="354"/>
      <c r="AM23" s="355"/>
      <c r="AN23" s="344">
        <f t="shared" si="0"/>
        <v>2</v>
      </c>
    </row>
    <row r="24" spans="1:40" x14ac:dyDescent="0.25">
      <c r="A24" s="310">
        <v>20</v>
      </c>
      <c r="B24" s="312" t="s">
        <v>231</v>
      </c>
      <c r="C24" s="323"/>
      <c r="D24" s="324"/>
      <c r="E24" s="324"/>
      <c r="F24" s="324"/>
      <c r="G24" s="324"/>
      <c r="H24" s="324"/>
      <c r="I24" s="324">
        <v>1</v>
      </c>
      <c r="J24" s="324"/>
      <c r="K24" s="324"/>
      <c r="L24" s="324"/>
      <c r="M24" s="324"/>
      <c r="N24" s="324"/>
      <c r="O24" s="323"/>
      <c r="P24" s="324"/>
      <c r="Q24" s="324"/>
      <c r="R24" s="324"/>
      <c r="S24" s="324"/>
      <c r="T24" s="345"/>
      <c r="U24" s="320"/>
      <c r="V24" s="321"/>
      <c r="W24" s="321"/>
      <c r="X24" s="321"/>
      <c r="Y24" s="321"/>
      <c r="Z24" s="321"/>
      <c r="AA24" s="329"/>
      <c r="AB24" s="330"/>
      <c r="AF24" s="350"/>
      <c r="AG24" s="350"/>
      <c r="AH24" s="350"/>
      <c r="AI24" s="350"/>
      <c r="AJ24" s="350"/>
      <c r="AK24" s="350"/>
      <c r="AL24" s="350"/>
      <c r="AM24" s="351"/>
      <c r="AN24" s="331">
        <f t="shared" si="0"/>
        <v>1</v>
      </c>
    </row>
    <row r="25" spans="1:40" x14ac:dyDescent="0.25">
      <c r="A25" s="310">
        <v>21</v>
      </c>
      <c r="B25" s="312" t="s">
        <v>227</v>
      </c>
      <c r="C25" s="320"/>
      <c r="D25" s="321"/>
      <c r="E25" s="321"/>
      <c r="F25" s="321"/>
      <c r="G25" s="321"/>
      <c r="H25" s="321"/>
      <c r="I25" s="321"/>
      <c r="J25" s="321">
        <v>1</v>
      </c>
      <c r="K25" s="321"/>
      <c r="L25" s="321"/>
      <c r="M25" s="321"/>
      <c r="N25" s="321"/>
      <c r="O25" s="320"/>
      <c r="P25" s="321"/>
      <c r="Q25" s="321"/>
      <c r="R25" s="321"/>
      <c r="S25" s="321"/>
      <c r="T25" s="322"/>
      <c r="U25" s="320"/>
      <c r="V25" s="321"/>
      <c r="W25" s="321"/>
      <c r="X25" s="321"/>
      <c r="Y25" s="321"/>
      <c r="Z25" s="321"/>
      <c r="AA25" s="329"/>
      <c r="AB25" s="330"/>
      <c r="AF25" s="350"/>
      <c r="AG25" s="350"/>
      <c r="AH25" s="350"/>
      <c r="AI25" s="350"/>
      <c r="AJ25" s="350"/>
      <c r="AK25" s="350"/>
      <c r="AL25" s="350"/>
      <c r="AM25" s="351"/>
      <c r="AN25" s="331">
        <f t="shared" si="0"/>
        <v>1</v>
      </c>
    </row>
    <row r="26" spans="1:40" x14ac:dyDescent="0.25">
      <c r="A26" s="310">
        <v>22</v>
      </c>
      <c r="B26" s="312" t="s">
        <v>280</v>
      </c>
      <c r="C26" s="320"/>
      <c r="D26" s="321"/>
      <c r="E26" s="321"/>
      <c r="F26" s="321">
        <v>1</v>
      </c>
      <c r="G26" s="321"/>
      <c r="H26" s="321"/>
      <c r="I26" s="321"/>
      <c r="J26" s="321"/>
      <c r="K26" s="321"/>
      <c r="L26" s="321"/>
      <c r="M26" s="321"/>
      <c r="N26" s="321"/>
      <c r="O26" s="320"/>
      <c r="P26" s="321"/>
      <c r="Q26" s="321"/>
      <c r="R26" s="321"/>
      <c r="S26" s="321"/>
      <c r="T26" s="322"/>
      <c r="U26" s="320"/>
      <c r="V26" s="321"/>
      <c r="W26" s="321"/>
      <c r="X26" s="321"/>
      <c r="Y26" s="321"/>
      <c r="Z26" s="321"/>
      <c r="AA26" s="329"/>
      <c r="AB26" s="330"/>
      <c r="AF26" s="350"/>
      <c r="AG26" s="350"/>
      <c r="AH26" s="350"/>
      <c r="AI26" s="350"/>
      <c r="AJ26" s="350"/>
      <c r="AK26" s="350"/>
      <c r="AL26" s="350"/>
      <c r="AM26" s="351"/>
      <c r="AN26" s="331">
        <f t="shared" si="0"/>
        <v>1</v>
      </c>
    </row>
    <row r="27" spans="1:40" x14ac:dyDescent="0.25">
      <c r="A27" s="310">
        <v>23</v>
      </c>
      <c r="B27" s="312" t="s">
        <v>288</v>
      </c>
      <c r="C27" s="320"/>
      <c r="D27" s="321"/>
      <c r="E27" s="321"/>
      <c r="F27" s="321"/>
      <c r="G27" s="321"/>
      <c r="H27" s="321"/>
      <c r="I27" s="321"/>
      <c r="J27" s="321"/>
      <c r="K27" s="321"/>
      <c r="L27" s="321">
        <v>1</v>
      </c>
      <c r="M27" s="321"/>
      <c r="N27" s="321"/>
      <c r="O27" s="320"/>
      <c r="P27" s="321"/>
      <c r="Q27" s="321"/>
      <c r="R27" s="321"/>
      <c r="S27" s="321"/>
      <c r="T27" s="322"/>
      <c r="U27" s="320"/>
      <c r="V27" s="321"/>
      <c r="W27" s="321"/>
      <c r="X27" s="321"/>
      <c r="Y27" s="321"/>
      <c r="Z27" s="321"/>
      <c r="AA27" s="329"/>
      <c r="AB27" s="330"/>
      <c r="AF27" s="350"/>
      <c r="AG27" s="350"/>
      <c r="AH27" s="350"/>
      <c r="AI27" s="350"/>
      <c r="AJ27" s="350"/>
      <c r="AK27" s="350"/>
      <c r="AL27" s="350"/>
      <c r="AM27" s="351">
        <v>1</v>
      </c>
      <c r="AN27" s="331">
        <f t="shared" si="0"/>
        <v>2</v>
      </c>
    </row>
    <row r="28" spans="1:40" x14ac:dyDescent="0.25">
      <c r="B28" s="313"/>
      <c r="C28" s="335"/>
      <c r="D28" s="336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5"/>
      <c r="P28" s="336"/>
      <c r="Q28" s="336"/>
      <c r="R28" s="336"/>
      <c r="S28" s="336"/>
      <c r="T28" s="337"/>
      <c r="U28" s="335"/>
      <c r="V28" s="336"/>
      <c r="W28" s="336"/>
      <c r="X28" s="336"/>
      <c r="Y28" s="336"/>
      <c r="Z28" s="336"/>
      <c r="AA28" s="346"/>
      <c r="AB28" s="347"/>
      <c r="AC28" s="348"/>
      <c r="AD28" s="348"/>
      <c r="AE28" s="348"/>
      <c r="AF28" s="348"/>
      <c r="AG28" s="348"/>
      <c r="AH28" s="348"/>
      <c r="AI28" s="348"/>
      <c r="AJ28" s="348"/>
      <c r="AK28" s="348"/>
      <c r="AL28" s="348"/>
      <c r="AM28" s="346"/>
      <c r="AN28" s="344"/>
    </row>
    <row r="29" spans="1:40" x14ac:dyDescent="0.25">
      <c r="C29" s="349">
        <f t="shared" ref="C29:M29" si="1">SUM(C5:C28)</f>
        <v>15</v>
      </c>
      <c r="D29" s="349">
        <f t="shared" si="1"/>
        <v>6</v>
      </c>
      <c r="E29" s="349">
        <f t="shared" si="1"/>
        <v>11</v>
      </c>
      <c r="F29" s="349">
        <f t="shared" si="1"/>
        <v>9</v>
      </c>
      <c r="G29" s="349">
        <f t="shared" si="1"/>
        <v>9</v>
      </c>
      <c r="H29" s="349">
        <f t="shared" si="1"/>
        <v>6</v>
      </c>
      <c r="I29" s="349">
        <f t="shared" si="1"/>
        <v>3</v>
      </c>
      <c r="J29" s="349">
        <f t="shared" si="1"/>
        <v>9</v>
      </c>
      <c r="K29" s="349">
        <f t="shared" si="1"/>
        <v>3</v>
      </c>
      <c r="L29" s="349">
        <f t="shared" si="1"/>
        <v>8</v>
      </c>
      <c r="M29" s="349">
        <f t="shared" si="1"/>
        <v>9</v>
      </c>
      <c r="N29" s="349">
        <f>SUM(N5:N28)</f>
        <v>2</v>
      </c>
      <c r="O29" s="349">
        <f t="shared" ref="O29:T29" si="2">SUM(O5:O27)</f>
        <v>3</v>
      </c>
      <c r="P29" s="349">
        <f t="shared" si="2"/>
        <v>3</v>
      </c>
      <c r="Q29" s="349">
        <f t="shared" si="2"/>
        <v>3</v>
      </c>
      <c r="R29" s="349">
        <f t="shared" si="2"/>
        <v>3</v>
      </c>
      <c r="S29" s="349">
        <f t="shared" si="2"/>
        <v>3</v>
      </c>
      <c r="T29" s="349">
        <f t="shared" si="2"/>
        <v>3</v>
      </c>
      <c r="U29" s="349">
        <f t="shared" ref="U29" si="3">SUM(U5:U27)</f>
        <v>2</v>
      </c>
      <c r="V29" s="349">
        <f t="shared" ref="V29" si="4">SUM(V5:V27)</f>
        <v>2</v>
      </c>
      <c r="W29" s="349">
        <f t="shared" ref="W29" si="5">SUM(W5:W27)</f>
        <v>2</v>
      </c>
      <c r="X29" s="349">
        <f t="shared" ref="X29" si="6">SUM(X5:X27)</f>
        <v>2</v>
      </c>
      <c r="Y29" s="349">
        <f t="shared" ref="Y29" si="7">SUM(Y5:Y27)</f>
        <v>2</v>
      </c>
      <c r="Z29" s="349">
        <f t="shared" ref="Z29" si="8">SUM(Z5:Z27)</f>
        <v>2</v>
      </c>
      <c r="AA29" s="349">
        <f t="shared" ref="AA29" si="9">SUM(AA5:AA27)</f>
        <v>2</v>
      </c>
      <c r="AB29" s="315">
        <v>2</v>
      </c>
      <c r="AC29" s="315">
        <v>2</v>
      </c>
      <c r="AD29" s="315">
        <v>2</v>
      </c>
      <c r="AE29" s="315">
        <v>2</v>
      </c>
      <c r="AF29" s="315">
        <v>2</v>
      </c>
      <c r="AG29" s="315">
        <v>2</v>
      </c>
      <c r="AH29" s="315">
        <v>2</v>
      </c>
      <c r="AI29" s="315">
        <v>2</v>
      </c>
      <c r="AJ29" s="315">
        <v>2</v>
      </c>
      <c r="AK29" s="315">
        <v>2</v>
      </c>
      <c r="AL29" s="315">
        <v>2</v>
      </c>
      <c r="AM29" s="315">
        <v>2</v>
      </c>
    </row>
    <row r="32" spans="1:40" x14ac:dyDescent="0.25">
      <c r="AE32" s="356"/>
      <c r="AF32" s="356"/>
      <c r="AG32" s="357"/>
      <c r="AH32" s="357"/>
      <c r="AI32" s="357"/>
      <c r="AJ32" s="357"/>
      <c r="AK32" s="357"/>
      <c r="AL32" s="357"/>
      <c r="AM32" s="357"/>
    </row>
    <row r="33" spans="31:39" x14ac:dyDescent="0.25">
      <c r="AE33" s="356"/>
      <c r="AF33" s="356"/>
      <c r="AG33" s="357"/>
      <c r="AH33" s="357"/>
      <c r="AI33" s="357"/>
      <c r="AJ33" s="357"/>
      <c r="AK33" s="357"/>
      <c r="AL33" s="357"/>
      <c r="AM33" s="357"/>
    </row>
    <row r="34" spans="31:39" x14ac:dyDescent="0.25">
      <c r="AE34" s="356"/>
      <c r="AF34" s="356"/>
      <c r="AG34" s="357"/>
      <c r="AH34" s="357"/>
      <c r="AI34" s="357"/>
      <c r="AJ34" s="357"/>
      <c r="AK34" s="357"/>
      <c r="AL34" s="357"/>
      <c r="AM34" s="357"/>
    </row>
    <row r="35" spans="31:39" x14ac:dyDescent="0.25">
      <c r="AE35" s="356"/>
      <c r="AF35" s="356"/>
      <c r="AG35" s="357"/>
      <c r="AH35" s="357"/>
      <c r="AI35" s="357"/>
      <c r="AJ35" s="357"/>
      <c r="AK35" s="357"/>
      <c r="AL35" s="357"/>
      <c r="AM35" s="357"/>
    </row>
    <row r="36" spans="31:39" x14ac:dyDescent="0.25">
      <c r="AE36" s="356"/>
      <c r="AF36" s="356"/>
      <c r="AG36" s="357"/>
      <c r="AH36" s="357"/>
      <c r="AI36" s="357"/>
      <c r="AJ36" s="357"/>
      <c r="AK36" s="357"/>
      <c r="AL36" s="357"/>
      <c r="AM36" s="357"/>
    </row>
    <row r="37" spans="31:39" x14ac:dyDescent="0.25">
      <c r="AE37" s="356"/>
      <c r="AF37" s="356"/>
      <c r="AG37" s="357"/>
      <c r="AH37" s="357"/>
      <c r="AI37" s="357"/>
      <c r="AJ37" s="357"/>
      <c r="AK37" s="357"/>
      <c r="AL37" s="357"/>
      <c r="AM37" s="357"/>
    </row>
    <row r="38" spans="31:39" x14ac:dyDescent="0.25">
      <c r="AE38" s="356"/>
      <c r="AF38" s="356"/>
      <c r="AG38" s="357"/>
      <c r="AH38" s="357"/>
      <c r="AI38" s="357"/>
      <c r="AJ38" s="357"/>
      <c r="AK38" s="357"/>
      <c r="AL38" s="357"/>
      <c r="AM38" s="357"/>
    </row>
    <row r="39" spans="31:39" x14ac:dyDescent="0.25">
      <c r="AE39" s="356"/>
      <c r="AF39" s="356"/>
      <c r="AG39" s="357"/>
      <c r="AH39" s="357"/>
      <c r="AI39" s="357"/>
      <c r="AJ39" s="357"/>
      <c r="AK39" s="357"/>
      <c r="AL39" s="357"/>
      <c r="AM39" s="357"/>
    </row>
    <row r="40" spans="31:39" x14ac:dyDescent="0.25">
      <c r="AE40" s="356"/>
      <c r="AF40" s="356"/>
      <c r="AG40" s="357"/>
      <c r="AH40" s="357"/>
      <c r="AI40" s="357"/>
      <c r="AJ40" s="357"/>
      <c r="AK40" s="357"/>
      <c r="AL40" s="357"/>
      <c r="AM40" s="357"/>
    </row>
    <row r="41" spans="31:39" x14ac:dyDescent="0.25">
      <c r="AE41" s="356"/>
      <c r="AF41" s="356"/>
      <c r="AG41" s="357"/>
      <c r="AH41" s="357"/>
      <c r="AI41" s="357"/>
      <c r="AJ41" s="357"/>
      <c r="AK41" s="357"/>
      <c r="AL41" s="357"/>
      <c r="AM41" s="357"/>
    </row>
    <row r="42" spans="31:39" x14ac:dyDescent="0.25">
      <c r="AE42" s="356"/>
      <c r="AF42" s="356"/>
      <c r="AG42" s="357"/>
      <c r="AH42" s="357"/>
      <c r="AI42" s="357"/>
      <c r="AJ42" s="357"/>
      <c r="AK42" s="357"/>
      <c r="AL42" s="357"/>
      <c r="AM42" s="357"/>
    </row>
    <row r="43" spans="31:39" x14ac:dyDescent="0.25">
      <c r="AE43" s="357"/>
      <c r="AF43" s="357"/>
      <c r="AG43" s="357"/>
      <c r="AH43" s="357"/>
      <c r="AI43" s="357"/>
      <c r="AJ43" s="357"/>
      <c r="AK43" s="357"/>
      <c r="AL43" s="357"/>
      <c r="AM43" s="357"/>
    </row>
  </sheetData>
  <mergeCells count="6">
    <mergeCell ref="AN3:AN4"/>
    <mergeCell ref="B3:B4"/>
    <mergeCell ref="C3:M3"/>
    <mergeCell ref="O3:T3"/>
    <mergeCell ref="U3:AA3"/>
    <mergeCell ref="AB3:AM3"/>
  </mergeCells>
  <pageMargins left="0.7" right="0.7" top="0.75" bottom="0.75" header="0.3" footer="0.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6"/>
  <sheetViews>
    <sheetView showGridLines="0" tabSelected="1" topLeftCell="F1" zoomScaleNormal="100" workbookViewId="0">
      <selection activeCell="I1" sqref="I1:I1048576"/>
    </sheetView>
  </sheetViews>
  <sheetFormatPr defaultRowHeight="12" x14ac:dyDescent="0.2"/>
  <cols>
    <col min="1" max="1" width="1.7109375" style="94" customWidth="1"/>
    <col min="2" max="2" width="6.140625" style="257" customWidth="1"/>
    <col min="3" max="3" width="30" style="94" customWidth="1"/>
    <col min="4" max="4" width="17.140625" style="142" hidden="1" customWidth="1"/>
    <col min="5" max="5" width="17" style="94" hidden="1" customWidth="1"/>
    <col min="6" max="6" width="18" style="115" customWidth="1"/>
    <col min="7" max="7" width="17" style="94" hidden="1" customWidth="1"/>
    <col min="8" max="8" width="12.42578125" style="94" customWidth="1"/>
    <col min="9" max="9" width="12.140625" style="94" hidden="1" customWidth="1"/>
    <col min="10" max="10" width="11.7109375" style="94" customWidth="1"/>
    <col min="11" max="11" width="9.7109375" style="94" customWidth="1"/>
    <col min="12" max="12" width="11" style="94" customWidth="1"/>
    <col min="13" max="13" width="9.140625" style="94" customWidth="1"/>
    <col min="14" max="14" width="12.7109375" style="94" customWidth="1"/>
    <col min="15" max="15" width="9.140625" style="94" customWidth="1"/>
    <col min="16" max="16" width="9.85546875" style="94" customWidth="1"/>
    <col min="17" max="17" width="12.7109375" style="94" customWidth="1"/>
    <col min="18" max="22" width="9.140625" style="94" customWidth="1"/>
    <col min="23" max="23" width="14.7109375" style="94" customWidth="1"/>
    <col min="24" max="25" width="9.140625" style="94" customWidth="1"/>
    <col min="26" max="26" width="14" style="151" customWidth="1"/>
    <col min="27" max="28" width="9.140625" style="151" customWidth="1"/>
    <col min="29" max="29" width="13.7109375" style="151" customWidth="1"/>
    <col min="30" max="16384" width="9.140625" style="94"/>
  </cols>
  <sheetData>
    <row r="1" spans="2:29" x14ac:dyDescent="0.2">
      <c r="B1" s="94"/>
    </row>
    <row r="2" spans="2:29" ht="15.75" x14ac:dyDescent="0.25">
      <c r="B2" s="598" t="s">
        <v>315</v>
      </c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</row>
    <row r="3" spans="2:29" ht="15.75" x14ac:dyDescent="0.25">
      <c r="B3" s="598" t="s">
        <v>314</v>
      </c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</row>
    <row r="5" spans="2:29" x14ac:dyDescent="0.2">
      <c r="B5" s="625" t="s">
        <v>58</v>
      </c>
      <c r="C5" s="628" t="s">
        <v>59</v>
      </c>
      <c r="D5" s="631" t="s">
        <v>60</v>
      </c>
      <c r="E5" s="632"/>
      <c r="F5" s="633"/>
      <c r="G5" s="637" t="s">
        <v>61</v>
      </c>
      <c r="H5" s="638"/>
      <c r="I5" s="631" t="s">
        <v>62</v>
      </c>
      <c r="J5" s="633"/>
      <c r="K5" s="387"/>
      <c r="L5" s="152"/>
      <c r="M5" s="153"/>
      <c r="N5" s="153"/>
      <c r="O5" s="153"/>
      <c r="P5" s="153"/>
      <c r="Q5" s="153"/>
      <c r="R5" s="153"/>
      <c r="S5" s="153"/>
      <c r="T5" s="641" t="s">
        <v>63</v>
      </c>
      <c r="U5" s="641"/>
      <c r="V5" s="641"/>
      <c r="W5" s="641"/>
      <c r="X5" s="641"/>
      <c r="Y5" s="641"/>
      <c r="Z5" s="641"/>
      <c r="AA5" s="641"/>
      <c r="AB5" s="641"/>
      <c r="AC5" s="642"/>
    </row>
    <row r="6" spans="2:29" x14ac:dyDescent="0.2">
      <c r="B6" s="626"/>
      <c r="C6" s="629"/>
      <c r="D6" s="634"/>
      <c r="E6" s="635"/>
      <c r="F6" s="636"/>
      <c r="G6" s="639"/>
      <c r="H6" s="640"/>
      <c r="I6" s="634"/>
      <c r="J6" s="636"/>
      <c r="K6" s="387"/>
      <c r="L6" s="643" t="s">
        <v>64</v>
      </c>
      <c r="M6" s="643"/>
      <c r="N6" s="643"/>
      <c r="O6" s="643"/>
      <c r="P6" s="643"/>
      <c r="Q6" s="643"/>
      <c r="R6" s="643"/>
      <c r="S6" s="643"/>
      <c r="T6" s="643"/>
      <c r="U6" s="643"/>
      <c r="V6" s="643"/>
      <c r="W6" s="643"/>
      <c r="X6" s="643" t="s">
        <v>65</v>
      </c>
      <c r="Y6" s="643"/>
      <c r="Z6" s="643"/>
      <c r="AA6" s="644" t="s">
        <v>66</v>
      </c>
      <c r="AB6" s="644"/>
      <c r="AC6" s="644"/>
    </row>
    <row r="7" spans="2:29" x14ac:dyDescent="0.2">
      <c r="B7" s="626"/>
      <c r="C7" s="629"/>
      <c r="D7" s="645" t="s">
        <v>67</v>
      </c>
      <c r="E7" s="647" t="s">
        <v>68</v>
      </c>
      <c r="F7" s="647" t="s">
        <v>69</v>
      </c>
      <c r="G7" s="649" t="s">
        <v>70</v>
      </c>
      <c r="H7" s="649" t="s">
        <v>69</v>
      </c>
      <c r="I7" s="649" t="s">
        <v>70</v>
      </c>
      <c r="J7" s="649" t="s">
        <v>69</v>
      </c>
      <c r="K7" s="95" t="s">
        <v>195</v>
      </c>
      <c r="L7" s="653" t="s">
        <v>71</v>
      </c>
      <c r="M7" s="653" t="s">
        <v>72</v>
      </c>
      <c r="N7" s="653" t="s">
        <v>73</v>
      </c>
      <c r="O7" s="653" t="s">
        <v>74</v>
      </c>
      <c r="P7" s="655" t="s">
        <v>75</v>
      </c>
      <c r="Q7" s="656"/>
      <c r="R7" s="656"/>
      <c r="S7" s="657"/>
      <c r="T7" s="658" t="s">
        <v>76</v>
      </c>
      <c r="U7" s="96" t="s">
        <v>77</v>
      </c>
      <c r="V7" s="97"/>
      <c r="W7" s="98" t="s">
        <v>78</v>
      </c>
      <c r="X7" s="647" t="s">
        <v>83</v>
      </c>
      <c r="Y7" s="647" t="s">
        <v>84</v>
      </c>
      <c r="Z7" s="390" t="s">
        <v>78</v>
      </c>
      <c r="AA7" s="651" t="s">
        <v>83</v>
      </c>
      <c r="AB7" s="651" t="s">
        <v>84</v>
      </c>
      <c r="AC7" s="390" t="s">
        <v>78</v>
      </c>
    </row>
    <row r="8" spans="2:29" x14ac:dyDescent="0.2">
      <c r="B8" s="627"/>
      <c r="C8" s="630"/>
      <c r="D8" s="646"/>
      <c r="E8" s="648"/>
      <c r="F8" s="648"/>
      <c r="G8" s="650"/>
      <c r="H8" s="650"/>
      <c r="I8" s="650"/>
      <c r="J8" s="650"/>
      <c r="K8" s="95" t="s">
        <v>196</v>
      </c>
      <c r="L8" s="654"/>
      <c r="M8" s="654"/>
      <c r="N8" s="654"/>
      <c r="O8" s="654"/>
      <c r="P8" s="99" t="s">
        <v>79</v>
      </c>
      <c r="Q8" s="99" t="s">
        <v>80</v>
      </c>
      <c r="R8" s="99" t="s">
        <v>81</v>
      </c>
      <c r="S8" s="99" t="s">
        <v>82</v>
      </c>
      <c r="T8" s="659"/>
      <c r="U8" s="100" t="s">
        <v>83</v>
      </c>
      <c r="V8" s="101" t="s">
        <v>84</v>
      </c>
      <c r="W8" s="102" t="s">
        <v>85</v>
      </c>
      <c r="X8" s="648"/>
      <c r="Y8" s="648"/>
      <c r="Z8" s="391" t="s">
        <v>85</v>
      </c>
      <c r="AA8" s="652"/>
      <c r="AB8" s="652"/>
      <c r="AC8" s="391" t="s">
        <v>85</v>
      </c>
    </row>
    <row r="9" spans="2:29" ht="10.5" customHeight="1" x14ac:dyDescent="0.2">
      <c r="B9" s="241">
        <v>1</v>
      </c>
      <c r="C9" s="103">
        <v>2</v>
      </c>
      <c r="D9" s="103">
        <v>3</v>
      </c>
      <c r="E9" s="103">
        <v>4</v>
      </c>
      <c r="F9" s="103">
        <v>5</v>
      </c>
      <c r="G9" s="103">
        <v>6</v>
      </c>
      <c r="H9" s="103">
        <v>7</v>
      </c>
      <c r="I9" s="103">
        <v>8</v>
      </c>
      <c r="J9" s="103">
        <v>9</v>
      </c>
      <c r="K9" s="103">
        <v>10</v>
      </c>
      <c r="L9" s="103">
        <v>11</v>
      </c>
      <c r="M9" s="103">
        <v>12</v>
      </c>
      <c r="N9" s="103">
        <v>13</v>
      </c>
      <c r="O9" s="103">
        <v>14</v>
      </c>
      <c r="P9" s="103">
        <v>15</v>
      </c>
      <c r="Q9" s="103">
        <v>16</v>
      </c>
      <c r="R9" s="103">
        <v>17</v>
      </c>
      <c r="S9" s="103">
        <v>18</v>
      </c>
      <c r="T9" s="103">
        <v>11</v>
      </c>
      <c r="U9" s="103">
        <v>20</v>
      </c>
      <c r="V9" s="103">
        <v>21</v>
      </c>
      <c r="W9" s="103">
        <v>12</v>
      </c>
      <c r="X9" s="103" t="s">
        <v>86</v>
      </c>
      <c r="Y9" s="103" t="s">
        <v>86</v>
      </c>
      <c r="Z9" s="202">
        <v>13</v>
      </c>
      <c r="AA9" s="202" t="s">
        <v>86</v>
      </c>
      <c r="AB9" s="202" t="s">
        <v>86</v>
      </c>
      <c r="AC9" s="202">
        <v>14</v>
      </c>
    </row>
    <row r="10" spans="2:29" ht="2.25" customHeight="1" x14ac:dyDescent="0.2">
      <c r="B10" s="241"/>
      <c r="C10" s="103"/>
      <c r="D10" s="103"/>
      <c r="E10" s="103"/>
      <c r="F10" s="103"/>
      <c r="G10" s="103"/>
      <c r="H10" s="103"/>
      <c r="I10" s="103"/>
      <c r="J10" s="103"/>
      <c r="K10" s="203"/>
      <c r="L10" s="204"/>
      <c r="M10" s="204"/>
      <c r="N10" s="204"/>
      <c r="O10" s="204"/>
      <c r="P10" s="204"/>
      <c r="Q10" s="204"/>
      <c r="R10" s="204"/>
      <c r="S10" s="204"/>
      <c r="T10" s="203"/>
      <c r="U10" s="203"/>
      <c r="V10" s="203"/>
      <c r="W10" s="203"/>
      <c r="X10" s="203"/>
      <c r="Y10" s="103"/>
      <c r="Z10" s="202"/>
      <c r="AA10" s="202"/>
      <c r="AB10" s="202"/>
      <c r="AC10" s="202"/>
    </row>
    <row r="11" spans="2:29" s="142" customFormat="1" x14ac:dyDescent="0.2">
      <c r="B11" s="583" t="s">
        <v>302</v>
      </c>
      <c r="C11" s="584"/>
      <c r="D11" s="116"/>
      <c r="E11" s="116"/>
      <c r="F11" s="118"/>
      <c r="G11" s="159"/>
      <c r="H11" s="159"/>
      <c r="I11" s="160"/>
      <c r="J11" s="389"/>
      <c r="K11" s="116"/>
      <c r="L11" s="155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61"/>
      <c r="Y11" s="161"/>
      <c r="Z11" s="173"/>
      <c r="AA11" s="173"/>
      <c r="AB11" s="173"/>
      <c r="AC11" s="173"/>
    </row>
    <row r="12" spans="2:29" x14ac:dyDescent="0.2">
      <c r="B12" s="271">
        <v>1</v>
      </c>
      <c r="C12" s="272" t="s">
        <v>159</v>
      </c>
      <c r="D12" s="272"/>
      <c r="E12" s="272"/>
      <c r="F12" s="273" t="s">
        <v>163</v>
      </c>
      <c r="G12" s="272"/>
      <c r="H12" s="272"/>
      <c r="I12" s="272"/>
      <c r="J12" s="272"/>
      <c r="K12" s="272"/>
      <c r="L12" s="274">
        <v>2952000</v>
      </c>
      <c r="M12" s="274">
        <v>380000</v>
      </c>
      <c r="N12" s="274">
        <f>340000+380000</f>
        <v>720000</v>
      </c>
      <c r="O12" s="274">
        <v>150000</v>
      </c>
      <c r="P12" s="274">
        <v>1000000</v>
      </c>
      <c r="Q12" s="274">
        <v>884000</v>
      </c>
      <c r="R12" s="268">
        <v>400000</v>
      </c>
      <c r="S12" s="274">
        <v>370000</v>
      </c>
      <c r="T12" s="274">
        <v>2</v>
      </c>
      <c r="U12" s="274">
        <v>1</v>
      </c>
      <c r="V12" s="274">
        <v>5</v>
      </c>
      <c r="W12" s="274">
        <f t="shared" ref="W12:W22" si="0">(U12*(L12+N12))+(U12*V12*M12)+((U12*(V12-1)*R12))</f>
        <v>7172000</v>
      </c>
      <c r="X12" s="272"/>
      <c r="Y12" s="272"/>
      <c r="Z12" s="275"/>
      <c r="AA12" s="275"/>
      <c r="AB12" s="275"/>
      <c r="AC12" s="275"/>
    </row>
    <row r="13" spans="2:29" x14ac:dyDescent="0.2">
      <c r="B13" s="271">
        <v>2</v>
      </c>
      <c r="C13" s="272" t="s">
        <v>87</v>
      </c>
      <c r="D13" s="272"/>
      <c r="E13" s="272"/>
      <c r="F13" s="273" t="s">
        <v>163</v>
      </c>
      <c r="G13" s="276"/>
      <c r="H13" s="276"/>
      <c r="I13" s="272"/>
      <c r="J13" s="272"/>
      <c r="K13" s="272"/>
      <c r="L13" s="274">
        <v>2268000</v>
      </c>
      <c r="M13" s="274">
        <v>380000</v>
      </c>
      <c r="N13" s="274">
        <f>340000+250000</f>
        <v>590000</v>
      </c>
      <c r="O13" s="274">
        <v>150000</v>
      </c>
      <c r="P13" s="274">
        <v>1000000</v>
      </c>
      <c r="Q13" s="274">
        <v>605000</v>
      </c>
      <c r="R13" s="268">
        <v>450000</v>
      </c>
      <c r="S13" s="274">
        <v>310000</v>
      </c>
      <c r="T13" s="274">
        <v>2</v>
      </c>
      <c r="U13" s="274">
        <v>1</v>
      </c>
      <c r="V13" s="274">
        <v>5</v>
      </c>
      <c r="W13" s="274">
        <f t="shared" si="0"/>
        <v>6558000</v>
      </c>
      <c r="X13" s="272"/>
      <c r="Y13" s="272"/>
      <c r="Z13" s="275"/>
      <c r="AA13" s="275"/>
      <c r="AB13" s="275"/>
      <c r="AC13" s="275"/>
    </row>
    <row r="14" spans="2:29" x14ac:dyDescent="0.2">
      <c r="B14" s="271">
        <v>3</v>
      </c>
      <c r="C14" s="272" t="s">
        <v>160</v>
      </c>
      <c r="D14" s="272"/>
      <c r="E14" s="272"/>
      <c r="F14" s="273" t="s">
        <v>163</v>
      </c>
      <c r="G14" s="276" t="s">
        <v>97</v>
      </c>
      <c r="H14" s="276" t="s">
        <v>165</v>
      </c>
      <c r="I14" s="272"/>
      <c r="J14" s="272"/>
      <c r="K14" s="272"/>
      <c r="L14" s="274">
        <v>2139000</v>
      </c>
      <c r="M14" s="274">
        <v>410000</v>
      </c>
      <c r="N14" s="274">
        <f>340000+180000</f>
        <v>520000</v>
      </c>
      <c r="O14" s="274">
        <v>150000</v>
      </c>
      <c r="P14" s="274">
        <v>1000000</v>
      </c>
      <c r="Q14" s="274">
        <v>850000</v>
      </c>
      <c r="R14" s="268">
        <v>450000</v>
      </c>
      <c r="S14" s="274">
        <v>304000</v>
      </c>
      <c r="T14" s="274">
        <v>2</v>
      </c>
      <c r="U14" s="274">
        <v>1</v>
      </c>
      <c r="V14" s="274">
        <v>5</v>
      </c>
      <c r="W14" s="274">
        <f t="shared" si="0"/>
        <v>6509000</v>
      </c>
      <c r="X14" s="274"/>
      <c r="Y14" s="274"/>
      <c r="Z14" s="275"/>
      <c r="AA14" s="275"/>
      <c r="AB14" s="275"/>
      <c r="AC14" s="275"/>
    </row>
    <row r="15" spans="2:29" x14ac:dyDescent="0.2">
      <c r="B15" s="271">
        <v>4</v>
      </c>
      <c r="C15" s="272" t="s">
        <v>161</v>
      </c>
      <c r="D15" s="272"/>
      <c r="E15" s="272"/>
      <c r="F15" s="273" t="s">
        <v>163</v>
      </c>
      <c r="G15" s="276"/>
      <c r="H15" s="276"/>
      <c r="I15" s="272"/>
      <c r="J15" s="272"/>
      <c r="K15" s="272"/>
      <c r="L15" s="274">
        <v>2888000</v>
      </c>
      <c r="M15" s="274">
        <v>370000</v>
      </c>
      <c r="N15" s="274">
        <f>340000+240000</f>
        <v>580000</v>
      </c>
      <c r="O15" s="274">
        <v>150000</v>
      </c>
      <c r="P15" s="274">
        <v>1000000</v>
      </c>
      <c r="Q15" s="274">
        <v>650000</v>
      </c>
      <c r="R15" s="268">
        <v>450000</v>
      </c>
      <c r="S15" s="274">
        <v>280000</v>
      </c>
      <c r="T15" s="274">
        <v>2</v>
      </c>
      <c r="U15" s="274">
        <v>1</v>
      </c>
      <c r="V15" s="274">
        <v>5</v>
      </c>
      <c r="W15" s="274">
        <f t="shared" si="0"/>
        <v>7118000</v>
      </c>
      <c r="X15" s="272"/>
      <c r="Y15" s="272"/>
      <c r="Z15" s="275"/>
      <c r="AA15" s="275"/>
      <c r="AB15" s="275"/>
      <c r="AC15" s="275"/>
    </row>
    <row r="16" spans="2:29" x14ac:dyDescent="0.2">
      <c r="B16" s="271">
        <v>5</v>
      </c>
      <c r="C16" s="272" t="s">
        <v>162</v>
      </c>
      <c r="D16" s="272"/>
      <c r="E16" s="272"/>
      <c r="F16" s="273" t="s">
        <v>163</v>
      </c>
      <c r="G16" s="276"/>
      <c r="H16" s="276"/>
      <c r="I16" s="272"/>
      <c r="J16" s="272"/>
      <c r="K16" s="272"/>
      <c r="L16" s="274">
        <v>2268000</v>
      </c>
      <c r="M16" s="274">
        <v>420000</v>
      </c>
      <c r="N16" s="274">
        <f>340000+188000</f>
        <v>528000</v>
      </c>
      <c r="O16" s="274">
        <v>150000</v>
      </c>
      <c r="P16" s="274">
        <v>1000000</v>
      </c>
      <c r="Q16" s="274">
        <v>747000</v>
      </c>
      <c r="R16" s="268">
        <v>450000</v>
      </c>
      <c r="S16" s="274">
        <v>461000</v>
      </c>
      <c r="T16" s="274">
        <v>2</v>
      </c>
      <c r="U16" s="274">
        <v>1</v>
      </c>
      <c r="V16" s="274">
        <v>5</v>
      </c>
      <c r="W16" s="274">
        <f t="shared" si="0"/>
        <v>6696000</v>
      </c>
      <c r="X16" s="272"/>
      <c r="Y16" s="272"/>
      <c r="Z16" s="275"/>
      <c r="AA16" s="275"/>
      <c r="AB16" s="275"/>
      <c r="AC16" s="275"/>
    </row>
    <row r="17" spans="2:29" x14ac:dyDescent="0.2">
      <c r="B17" s="271">
        <v>6</v>
      </c>
      <c r="C17" s="272" t="s">
        <v>132</v>
      </c>
      <c r="D17" s="272"/>
      <c r="E17" s="272"/>
      <c r="F17" s="273" t="s">
        <v>163</v>
      </c>
      <c r="G17" s="276"/>
      <c r="H17" s="276"/>
      <c r="I17" s="272"/>
      <c r="J17" s="272"/>
      <c r="K17" s="272"/>
      <c r="L17" s="274">
        <v>2674000</v>
      </c>
      <c r="M17" s="274">
        <v>410000</v>
      </c>
      <c r="N17" s="274">
        <f>340000+296000</f>
        <v>636000</v>
      </c>
      <c r="O17" s="274">
        <v>150000</v>
      </c>
      <c r="P17" s="274">
        <v>1000000</v>
      </c>
      <c r="Q17" s="274">
        <v>841000</v>
      </c>
      <c r="R17" s="268">
        <v>400000</v>
      </c>
      <c r="S17" s="274">
        <v>329000</v>
      </c>
      <c r="T17" s="274">
        <v>2</v>
      </c>
      <c r="U17" s="274">
        <v>1</v>
      </c>
      <c r="V17" s="274">
        <v>5</v>
      </c>
      <c r="W17" s="274">
        <f t="shared" si="0"/>
        <v>6960000</v>
      </c>
      <c r="X17" s="272"/>
      <c r="Y17" s="272"/>
      <c r="Z17" s="275"/>
      <c r="AA17" s="275"/>
      <c r="AB17" s="275"/>
      <c r="AC17" s="275"/>
    </row>
    <row r="18" spans="2:29" x14ac:dyDescent="0.2">
      <c r="B18" s="271">
        <v>7</v>
      </c>
      <c r="C18" s="272" t="s">
        <v>131</v>
      </c>
      <c r="D18" s="272"/>
      <c r="E18" s="272"/>
      <c r="F18" s="273" t="s">
        <v>164</v>
      </c>
      <c r="G18" s="272"/>
      <c r="H18" s="272"/>
      <c r="I18" s="272" t="s">
        <v>98</v>
      </c>
      <c r="J18" s="272" t="s">
        <v>166</v>
      </c>
      <c r="K18" s="272" t="str">
        <f t="shared" ref="K18:K19" si="1">C18</f>
        <v>Kalimantan Selatan</v>
      </c>
      <c r="L18" s="274">
        <v>2995000</v>
      </c>
      <c r="M18" s="274">
        <v>380000</v>
      </c>
      <c r="N18" s="274">
        <f>340000+200000</f>
        <v>540000</v>
      </c>
      <c r="O18" s="274">
        <v>150000</v>
      </c>
      <c r="P18" s="274">
        <v>1000000</v>
      </c>
      <c r="Q18" s="274">
        <v>816000</v>
      </c>
      <c r="R18" s="268">
        <v>400000</v>
      </c>
      <c r="S18" s="274">
        <v>379000</v>
      </c>
      <c r="T18" s="274">
        <v>2</v>
      </c>
      <c r="U18" s="274">
        <v>1</v>
      </c>
      <c r="V18" s="274">
        <v>5</v>
      </c>
      <c r="W18" s="274">
        <f t="shared" si="0"/>
        <v>7035000</v>
      </c>
      <c r="X18" s="272"/>
      <c r="Y18" s="272"/>
      <c r="Z18" s="275"/>
      <c r="AA18" s="275">
        <v>1</v>
      </c>
      <c r="AB18" s="275">
        <v>3</v>
      </c>
      <c r="AC18" s="277">
        <f>(AA18*(L18+N18))+(AA18*AB18*(M18+O18))+((AA18*(AB18-1)*P18))</f>
        <v>7125000</v>
      </c>
    </row>
    <row r="19" spans="2:29" x14ac:dyDescent="0.2">
      <c r="B19" s="271">
        <v>8</v>
      </c>
      <c r="C19" s="272" t="s">
        <v>130</v>
      </c>
      <c r="D19" s="272"/>
      <c r="E19" s="272"/>
      <c r="F19" s="273" t="s">
        <v>164</v>
      </c>
      <c r="G19" s="276" t="s">
        <v>97</v>
      </c>
      <c r="H19" s="276" t="s">
        <v>166</v>
      </c>
      <c r="I19" s="272"/>
      <c r="J19" s="272"/>
      <c r="K19" s="272" t="str">
        <f t="shared" si="1"/>
        <v>Sulawesi Tenggara</v>
      </c>
      <c r="L19" s="274">
        <v>4182000</v>
      </c>
      <c r="M19" s="274">
        <v>380000</v>
      </c>
      <c r="N19" s="274">
        <f>340000+262000</f>
        <v>602000</v>
      </c>
      <c r="O19" s="274">
        <v>150000</v>
      </c>
      <c r="P19" s="274">
        <v>1000000</v>
      </c>
      <c r="Q19" s="274">
        <v>400000</v>
      </c>
      <c r="R19" s="268">
        <v>400000</v>
      </c>
      <c r="S19" s="274">
        <v>420000</v>
      </c>
      <c r="T19" s="274">
        <v>2</v>
      </c>
      <c r="U19" s="274">
        <v>1</v>
      </c>
      <c r="V19" s="274">
        <v>5</v>
      </c>
      <c r="W19" s="274">
        <f t="shared" si="0"/>
        <v>8284000</v>
      </c>
      <c r="X19" s="274">
        <v>1</v>
      </c>
      <c r="Y19" s="274">
        <v>3</v>
      </c>
      <c r="Z19" s="275">
        <f>(L19+N19)+(X19*Y19*M19)+Q19*(Y19-1)</f>
        <v>6724000</v>
      </c>
      <c r="AA19" s="275"/>
      <c r="AB19" s="275"/>
      <c r="AC19" s="275"/>
    </row>
    <row r="20" spans="2:29" x14ac:dyDescent="0.2">
      <c r="B20" s="271">
        <v>9</v>
      </c>
      <c r="C20" s="272" t="s">
        <v>129</v>
      </c>
      <c r="D20" s="272"/>
      <c r="E20" s="272"/>
      <c r="F20" s="273" t="s">
        <v>164</v>
      </c>
      <c r="G20" s="276"/>
      <c r="H20" s="276"/>
      <c r="I20" s="272"/>
      <c r="J20" s="272"/>
      <c r="K20" s="272"/>
      <c r="L20" s="274">
        <v>4867000</v>
      </c>
      <c r="M20" s="274">
        <v>410000</v>
      </c>
      <c r="N20" s="274">
        <f>340000+434000</f>
        <v>774000</v>
      </c>
      <c r="O20" s="274">
        <v>150000</v>
      </c>
      <c r="P20" s="274">
        <v>1000000</v>
      </c>
      <c r="Q20" s="274">
        <v>910000</v>
      </c>
      <c r="R20" s="268">
        <v>400000</v>
      </c>
      <c r="S20" s="274">
        <v>360000</v>
      </c>
      <c r="T20" s="274">
        <v>2</v>
      </c>
      <c r="U20" s="274">
        <v>1</v>
      </c>
      <c r="V20" s="274">
        <v>5</v>
      </c>
      <c r="W20" s="274">
        <f t="shared" si="0"/>
        <v>9291000</v>
      </c>
      <c r="X20" s="272"/>
      <c r="Y20" s="272"/>
      <c r="Z20" s="275"/>
      <c r="AA20" s="275"/>
      <c r="AB20" s="275"/>
      <c r="AC20" s="275"/>
    </row>
    <row r="21" spans="2:29" x14ac:dyDescent="0.2">
      <c r="B21" s="271">
        <v>10</v>
      </c>
      <c r="C21" s="272" t="s">
        <v>128</v>
      </c>
      <c r="D21" s="272"/>
      <c r="E21" s="272"/>
      <c r="F21" s="273" t="s">
        <v>164</v>
      </c>
      <c r="G21" s="276"/>
      <c r="H21" s="276"/>
      <c r="I21" s="272"/>
      <c r="J21" s="272"/>
      <c r="K21" s="272"/>
      <c r="L21" s="274">
        <v>8193000</v>
      </c>
      <c r="M21" s="274">
        <v>480000</v>
      </c>
      <c r="N21" s="274">
        <f>340000+290000</f>
        <v>630000</v>
      </c>
      <c r="O21" s="274">
        <v>150000</v>
      </c>
      <c r="P21" s="274">
        <v>1000000</v>
      </c>
      <c r="Q21" s="274">
        <v>976000</v>
      </c>
      <c r="R21" s="268">
        <v>450000</v>
      </c>
      <c r="S21" s="274">
        <v>370000</v>
      </c>
      <c r="T21" s="274">
        <v>2</v>
      </c>
      <c r="U21" s="274">
        <v>1</v>
      </c>
      <c r="V21" s="274">
        <v>5</v>
      </c>
      <c r="W21" s="274">
        <f t="shared" si="0"/>
        <v>13023000</v>
      </c>
      <c r="X21" s="272"/>
      <c r="Y21" s="272"/>
      <c r="Z21" s="275"/>
      <c r="AA21" s="275"/>
      <c r="AB21" s="275"/>
      <c r="AC21" s="275"/>
    </row>
    <row r="22" spans="2:29" x14ac:dyDescent="0.2">
      <c r="B22" s="271">
        <v>11</v>
      </c>
      <c r="C22" s="272" t="s">
        <v>127</v>
      </c>
      <c r="D22" s="272"/>
      <c r="E22" s="272"/>
      <c r="F22" s="273" t="s">
        <v>164</v>
      </c>
      <c r="G22" s="276"/>
      <c r="H22" s="276"/>
      <c r="I22" s="272"/>
      <c r="J22" s="272"/>
      <c r="K22" s="272"/>
      <c r="L22" s="274">
        <v>8193000</v>
      </c>
      <c r="M22" s="274">
        <v>580000</v>
      </c>
      <c r="N22" s="274">
        <f>340000+710000</f>
        <v>1050000</v>
      </c>
      <c r="O22" s="274">
        <v>150000</v>
      </c>
      <c r="P22" s="274">
        <v>1000000</v>
      </c>
      <c r="Q22" s="274">
        <v>754000</v>
      </c>
      <c r="R22" s="268">
        <v>400000</v>
      </c>
      <c r="S22" s="274">
        <v>414000</v>
      </c>
      <c r="T22" s="274">
        <v>2</v>
      </c>
      <c r="U22" s="274">
        <v>1</v>
      </c>
      <c r="V22" s="274">
        <v>5</v>
      </c>
      <c r="W22" s="274">
        <f t="shared" si="0"/>
        <v>13743000</v>
      </c>
      <c r="X22" s="272"/>
      <c r="Y22" s="272"/>
      <c r="Z22" s="275"/>
      <c r="AA22" s="275"/>
      <c r="AB22" s="275"/>
      <c r="AC22" s="275"/>
    </row>
    <row r="23" spans="2:29" x14ac:dyDescent="0.2">
      <c r="B23" s="271">
        <v>12</v>
      </c>
      <c r="C23" s="272" t="s">
        <v>96</v>
      </c>
      <c r="D23" s="272"/>
      <c r="E23" s="272"/>
      <c r="F23" s="273" t="s">
        <v>164</v>
      </c>
      <c r="G23" s="276"/>
      <c r="H23" s="276"/>
      <c r="I23" s="272"/>
      <c r="J23" s="272"/>
      <c r="K23" s="272"/>
      <c r="L23" s="274">
        <v>0</v>
      </c>
      <c r="M23" s="274">
        <v>210000</v>
      </c>
      <c r="N23" s="274">
        <v>170000</v>
      </c>
      <c r="O23" s="274">
        <v>0</v>
      </c>
      <c r="P23" s="274">
        <v>0</v>
      </c>
      <c r="Q23" s="274">
        <v>0</v>
      </c>
      <c r="R23" s="268">
        <v>0</v>
      </c>
      <c r="S23" s="274">
        <v>0</v>
      </c>
      <c r="T23" s="274">
        <v>1</v>
      </c>
      <c r="U23" s="274">
        <v>1</v>
      </c>
      <c r="V23" s="274">
        <v>5</v>
      </c>
      <c r="W23" s="274">
        <f>(U23*(M23+N23)*V23)</f>
        <v>1900000</v>
      </c>
      <c r="X23" s="272"/>
      <c r="Y23" s="272"/>
      <c r="Z23" s="275"/>
      <c r="AA23" s="275"/>
      <c r="AB23" s="275"/>
      <c r="AC23" s="275"/>
    </row>
    <row r="24" spans="2:29" s="142" customFormat="1" x14ac:dyDescent="0.2">
      <c r="B24" s="246"/>
      <c r="C24" s="163"/>
      <c r="D24" s="116"/>
      <c r="E24" s="116"/>
      <c r="F24" s="118"/>
      <c r="G24" s="159"/>
      <c r="H24" s="159"/>
      <c r="I24" s="160"/>
      <c r="J24" s="389"/>
      <c r="K24" s="116"/>
      <c r="L24" s="155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67">
        <f>SUM(W12:W23)</f>
        <v>94289000</v>
      </c>
      <c r="X24" s="161"/>
      <c r="Y24" s="161"/>
      <c r="Z24" s="167">
        <f>SUM(Z12:Z23)</f>
        <v>6724000</v>
      </c>
      <c r="AA24" s="161"/>
      <c r="AB24" s="161"/>
      <c r="AC24" s="167">
        <f>SUM(AC12:AC23)</f>
        <v>7125000</v>
      </c>
    </row>
    <row r="25" spans="2:29" s="142" customFormat="1" ht="14.25" customHeight="1" x14ac:dyDescent="0.2">
      <c r="B25" s="519" t="s">
        <v>294</v>
      </c>
      <c r="C25" s="520"/>
      <c r="D25" s="116"/>
      <c r="E25" s="116"/>
      <c r="F25" s="118"/>
      <c r="G25" s="116"/>
      <c r="H25" s="116"/>
      <c r="I25" s="116"/>
      <c r="J25" s="116"/>
      <c r="K25" s="116"/>
      <c r="L25" s="155"/>
      <c r="M25" s="116"/>
      <c r="N25" s="116"/>
      <c r="O25" s="116"/>
      <c r="P25" s="116"/>
      <c r="Q25" s="116"/>
      <c r="R25" s="116"/>
      <c r="S25" s="116"/>
      <c r="T25" s="167"/>
      <c r="U25" s="116"/>
      <c r="V25" s="116"/>
      <c r="W25" s="167"/>
      <c r="X25" s="167"/>
      <c r="Y25" s="167"/>
      <c r="Z25" s="167"/>
      <c r="AA25" s="167"/>
      <c r="AB25" s="167"/>
      <c r="AC25" s="167"/>
    </row>
    <row r="26" spans="2:29" s="117" customFormat="1" x14ac:dyDescent="0.2">
      <c r="B26" s="554" t="s">
        <v>201</v>
      </c>
      <c r="C26" s="555"/>
      <c r="D26" s="187"/>
      <c r="E26" s="187"/>
      <c r="F26" s="394"/>
      <c r="G26" s="187"/>
      <c r="H26" s="187"/>
      <c r="I26" s="187"/>
      <c r="J26" s="187"/>
      <c r="K26" s="187"/>
      <c r="L26" s="228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9"/>
      <c r="AA26" s="189"/>
      <c r="AB26" s="189"/>
      <c r="AC26" s="189"/>
    </row>
    <row r="27" spans="2:29" ht="12.75" customHeight="1" x14ac:dyDescent="0.2">
      <c r="B27" s="244">
        <v>15</v>
      </c>
      <c r="C27" s="187" t="s">
        <v>177</v>
      </c>
      <c r="D27" s="187"/>
      <c r="E27" s="187"/>
      <c r="F27" s="394"/>
      <c r="G27" s="556" t="s">
        <v>284</v>
      </c>
      <c r="H27" s="566"/>
      <c r="I27" s="556" t="s">
        <v>98</v>
      </c>
      <c r="J27" s="580"/>
      <c r="K27" s="571" t="s">
        <v>286</v>
      </c>
      <c r="L27" s="215">
        <v>2500000</v>
      </c>
      <c r="M27" s="188">
        <v>370000</v>
      </c>
      <c r="N27" s="188">
        <f>340000+240000</f>
        <v>580000</v>
      </c>
      <c r="O27" s="188">
        <v>150000</v>
      </c>
      <c r="P27" s="188">
        <v>1000000</v>
      </c>
      <c r="Q27" s="188">
        <v>400000</v>
      </c>
      <c r="R27" s="188">
        <v>400000</v>
      </c>
      <c r="S27" s="188">
        <v>280000</v>
      </c>
      <c r="T27" s="188">
        <v>2</v>
      </c>
      <c r="U27" s="188">
        <v>3</v>
      </c>
      <c r="V27" s="188">
        <v>13</v>
      </c>
      <c r="W27" s="188">
        <f>(U27*(L27+N27))+(U27*V27*M27)+((U27*(V27-1)*R27))</f>
        <v>38070000</v>
      </c>
      <c r="X27" s="577">
        <v>1</v>
      </c>
      <c r="Y27" s="577">
        <v>5</v>
      </c>
      <c r="Z27" s="573">
        <f>(X27*(L27+N27))+(X27*Y27*M27)+((X27*(Y27-1)*Q27))</f>
        <v>6530000</v>
      </c>
      <c r="AA27" s="573">
        <v>1</v>
      </c>
      <c r="AB27" s="573">
        <v>5</v>
      </c>
      <c r="AC27" s="573">
        <f>(AA27*(L27+N27))+(AA27*AB27*(M27+O27))+((AA27*(AB27-1)*P27))</f>
        <v>9680000</v>
      </c>
    </row>
    <row r="28" spans="2:29" x14ac:dyDescent="0.2">
      <c r="B28" s="244"/>
      <c r="C28" s="187" t="s">
        <v>178</v>
      </c>
      <c r="D28" s="187"/>
      <c r="E28" s="187"/>
      <c r="F28" s="394"/>
      <c r="G28" s="557"/>
      <c r="H28" s="566"/>
      <c r="I28" s="557"/>
      <c r="J28" s="581"/>
      <c r="K28" s="576"/>
      <c r="L28" s="228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578"/>
      <c r="Y28" s="578"/>
      <c r="Z28" s="574"/>
      <c r="AA28" s="574"/>
      <c r="AB28" s="574"/>
      <c r="AC28" s="574"/>
    </row>
    <row r="29" spans="2:29" x14ac:dyDescent="0.2">
      <c r="B29" s="244"/>
      <c r="C29" s="187"/>
      <c r="D29" s="187"/>
      <c r="E29" s="187"/>
      <c r="F29" s="394"/>
      <c r="G29" s="393"/>
      <c r="H29" s="393"/>
      <c r="I29" s="393"/>
      <c r="J29" s="394"/>
      <c r="K29" s="187"/>
      <c r="L29" s="215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229"/>
      <c r="Y29" s="229"/>
      <c r="Z29" s="230"/>
      <c r="AA29" s="230"/>
      <c r="AB29" s="230"/>
      <c r="AC29" s="230"/>
    </row>
    <row r="30" spans="2:29" x14ac:dyDescent="0.2">
      <c r="B30" s="554" t="s">
        <v>203</v>
      </c>
      <c r="C30" s="555"/>
      <c r="D30" s="187"/>
      <c r="E30" s="187"/>
      <c r="F30" s="394"/>
      <c r="G30" s="393"/>
      <c r="H30" s="394"/>
      <c r="I30" s="393"/>
      <c r="J30" s="394"/>
      <c r="K30" s="187"/>
      <c r="L30" s="228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229"/>
      <c r="Y30" s="229"/>
      <c r="Z30" s="230"/>
      <c r="AA30" s="230"/>
      <c r="AB30" s="230"/>
      <c r="AC30" s="230"/>
    </row>
    <row r="31" spans="2:29" x14ac:dyDescent="0.2">
      <c r="B31" s="244">
        <v>18</v>
      </c>
      <c r="C31" s="187" t="s">
        <v>173</v>
      </c>
      <c r="D31" s="187"/>
      <c r="E31" s="187"/>
      <c r="F31" s="394"/>
      <c r="G31" s="566" t="s">
        <v>284</v>
      </c>
      <c r="H31" s="566"/>
      <c r="I31" s="566" t="s">
        <v>98</v>
      </c>
      <c r="J31" s="571"/>
      <c r="K31" s="396" t="s">
        <v>246</v>
      </c>
      <c r="L31" s="215">
        <v>2139000</v>
      </c>
      <c r="M31" s="188">
        <v>410000</v>
      </c>
      <c r="N31" s="188">
        <f>340000+180000</f>
        <v>520000</v>
      </c>
      <c r="O31" s="188">
        <v>150000</v>
      </c>
      <c r="P31" s="188">
        <v>1000000</v>
      </c>
      <c r="Q31" s="188">
        <v>400000</v>
      </c>
      <c r="R31" s="188">
        <v>400000</v>
      </c>
      <c r="S31" s="188">
        <v>304000</v>
      </c>
      <c r="T31" s="188">
        <v>2</v>
      </c>
      <c r="U31" s="188">
        <v>3</v>
      </c>
      <c r="V31" s="188">
        <v>13</v>
      </c>
      <c r="W31" s="188">
        <f>(U31*(L31+N31))+(U31*V31*M31)+((U31*(V31-1)*R31))</f>
        <v>38367000</v>
      </c>
      <c r="X31" s="216">
        <v>1</v>
      </c>
      <c r="Y31" s="216">
        <v>3</v>
      </c>
      <c r="Z31" s="218">
        <f>(X31*(L31+N31))+(X31*Y31*M31)+((X31*(Y31-1)*Q31))</f>
        <v>4689000</v>
      </c>
      <c r="AA31" s="218">
        <v>1</v>
      </c>
      <c r="AB31" s="218">
        <v>3</v>
      </c>
      <c r="AC31" s="218">
        <f>(AA31*(L31+N31))+(AA31*AB31*(M31+O31))+((AA31*(AB31-1)*P31))</f>
        <v>6339000</v>
      </c>
    </row>
    <row r="32" spans="2:29" x14ac:dyDescent="0.2">
      <c r="B32" s="244"/>
      <c r="C32" s="187" t="s">
        <v>174</v>
      </c>
      <c r="D32" s="187"/>
      <c r="E32" s="187"/>
      <c r="F32" s="394"/>
      <c r="G32" s="566"/>
      <c r="H32" s="566"/>
      <c r="I32" s="566"/>
      <c r="J32" s="572"/>
      <c r="K32" s="187"/>
      <c r="L32" s="228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231"/>
      <c r="Y32" s="231"/>
      <c r="Z32" s="232"/>
      <c r="AA32" s="232"/>
      <c r="AB32" s="232"/>
      <c r="AC32" s="232"/>
    </row>
    <row r="33" spans="2:29" x14ac:dyDescent="0.2">
      <c r="B33" s="244">
        <v>19</v>
      </c>
      <c r="C33" s="187" t="s">
        <v>175</v>
      </c>
      <c r="D33" s="187"/>
      <c r="E33" s="187"/>
      <c r="F33" s="394"/>
      <c r="G33" s="566"/>
      <c r="H33" s="566"/>
      <c r="I33" s="566"/>
      <c r="J33" s="570"/>
      <c r="K33" s="187"/>
      <c r="L33" s="215">
        <v>2139000</v>
      </c>
      <c r="M33" s="188">
        <v>410000</v>
      </c>
      <c r="N33" s="188">
        <f>340000+180000</f>
        <v>520000</v>
      </c>
      <c r="O33" s="188">
        <v>150000</v>
      </c>
      <c r="P33" s="188">
        <v>1000000</v>
      </c>
      <c r="Q33" s="188">
        <v>400000</v>
      </c>
      <c r="R33" s="188">
        <v>400000</v>
      </c>
      <c r="S33" s="188">
        <v>304000</v>
      </c>
      <c r="T33" s="188">
        <v>2</v>
      </c>
      <c r="U33" s="188">
        <v>3</v>
      </c>
      <c r="V33" s="188">
        <v>13</v>
      </c>
      <c r="W33" s="188">
        <f>(U33*(L33+N33))+(U33*V33*M33)+((U33*(V33-1)*R33))</f>
        <v>38367000</v>
      </c>
      <c r="X33" s="216">
        <v>1</v>
      </c>
      <c r="Y33" s="216">
        <v>3</v>
      </c>
      <c r="Z33" s="218">
        <f>(X33*(L33+N33))+(X33*Y33*M33)+((X33*(Y33-1)*Q33))</f>
        <v>4689000</v>
      </c>
      <c r="AA33" s="218">
        <v>1</v>
      </c>
      <c r="AB33" s="218">
        <v>3</v>
      </c>
      <c r="AC33" s="218">
        <f>(AA33*(L33+N33))+(AA33*AB33*(M33+O33))+((AA33*(AB33-1)*P33))</f>
        <v>6339000</v>
      </c>
    </row>
    <row r="34" spans="2:29" x14ac:dyDescent="0.2">
      <c r="B34" s="244"/>
      <c r="C34" s="187" t="s">
        <v>176</v>
      </c>
      <c r="D34" s="187"/>
      <c r="E34" s="209"/>
      <c r="F34" s="394"/>
      <c r="G34" s="566"/>
      <c r="H34" s="566"/>
      <c r="I34" s="566"/>
      <c r="J34" s="570"/>
      <c r="K34" s="187"/>
      <c r="L34" s="228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231"/>
      <c r="Y34" s="231"/>
      <c r="Z34" s="232"/>
      <c r="AA34" s="232"/>
      <c r="AB34" s="232"/>
      <c r="AC34" s="232"/>
    </row>
    <row r="35" spans="2:29" x14ac:dyDescent="0.2">
      <c r="B35" s="554" t="s">
        <v>204</v>
      </c>
      <c r="C35" s="555"/>
      <c r="D35" s="187"/>
      <c r="E35" s="187"/>
      <c r="F35" s="394"/>
      <c r="G35" s="187"/>
      <c r="H35" s="187"/>
      <c r="I35" s="287"/>
      <c r="J35" s="187"/>
      <c r="K35" s="187"/>
      <c r="L35" s="228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229"/>
      <c r="Y35" s="229"/>
      <c r="Z35" s="230"/>
      <c r="AA35" s="230"/>
      <c r="AB35" s="230"/>
      <c r="AC35" s="230"/>
    </row>
    <row r="36" spans="2:29" x14ac:dyDescent="0.2">
      <c r="B36" s="244">
        <v>28</v>
      </c>
      <c r="C36" s="187" t="s">
        <v>208</v>
      </c>
      <c r="D36" s="187"/>
      <c r="E36" s="187"/>
      <c r="F36" s="394"/>
      <c r="G36" s="556" t="s">
        <v>284</v>
      </c>
      <c r="H36" s="288"/>
      <c r="I36" s="556" t="s">
        <v>98</v>
      </c>
      <c r="J36" s="559"/>
      <c r="K36" s="560" t="s">
        <v>267</v>
      </c>
      <c r="L36" s="215">
        <v>2500000</v>
      </c>
      <c r="M36" s="188">
        <v>380000</v>
      </c>
      <c r="N36" s="188">
        <f>340000+380000</f>
        <v>720000</v>
      </c>
      <c r="O36" s="188">
        <v>150000</v>
      </c>
      <c r="P36" s="188">
        <v>1000000</v>
      </c>
      <c r="Q36" s="188">
        <v>400000</v>
      </c>
      <c r="R36" s="188">
        <v>400000</v>
      </c>
      <c r="S36" s="188">
        <v>370000</v>
      </c>
      <c r="T36" s="188">
        <v>2</v>
      </c>
      <c r="U36" s="188">
        <v>3</v>
      </c>
      <c r="V36" s="188">
        <v>13</v>
      </c>
      <c r="W36" s="188">
        <f>(U36*(L36+N36))+(U36*V36*M36)+((U36*(V36-1)*R36))</f>
        <v>38880000</v>
      </c>
      <c r="X36" s="216">
        <v>1</v>
      </c>
      <c r="Y36" s="216">
        <v>5</v>
      </c>
      <c r="Z36" s="218">
        <f>(X36*(L36+N36))+(X36*Y36*M36)+((X36*(Y36-1)*Q36))</f>
        <v>6720000</v>
      </c>
      <c r="AA36" s="218">
        <v>1</v>
      </c>
      <c r="AB36" s="218">
        <v>5</v>
      </c>
      <c r="AC36" s="218">
        <f>(AA36*(L36+N36))+(AA36*AB36*(M36+O36))+((AA36*(AB36-1)*P36))</f>
        <v>9870000</v>
      </c>
    </row>
    <row r="37" spans="2:29" x14ac:dyDescent="0.2">
      <c r="B37" s="244"/>
      <c r="C37" s="187" t="s">
        <v>172</v>
      </c>
      <c r="D37" s="187"/>
      <c r="E37" s="187"/>
      <c r="F37" s="394"/>
      <c r="G37" s="557"/>
      <c r="H37" s="289"/>
      <c r="I37" s="557"/>
      <c r="J37" s="559"/>
      <c r="K37" s="561"/>
      <c r="L37" s="228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229"/>
      <c r="Y37" s="229"/>
      <c r="Z37" s="230"/>
      <c r="AA37" s="230"/>
      <c r="AB37" s="230"/>
      <c r="AC37" s="230"/>
    </row>
    <row r="38" spans="2:29" x14ac:dyDescent="0.2">
      <c r="B38" s="244">
        <v>29</v>
      </c>
      <c r="C38" s="187" t="s">
        <v>171</v>
      </c>
      <c r="D38" s="187"/>
      <c r="E38" s="187"/>
      <c r="F38" s="394"/>
      <c r="G38" s="557"/>
      <c r="H38" s="289"/>
      <c r="I38" s="557"/>
      <c r="J38" s="559"/>
      <c r="K38" s="561"/>
      <c r="L38" s="215">
        <v>2500000</v>
      </c>
      <c r="M38" s="188">
        <v>380000</v>
      </c>
      <c r="N38" s="188">
        <f>340000+380000</f>
        <v>720000</v>
      </c>
      <c r="O38" s="188">
        <v>150000</v>
      </c>
      <c r="P38" s="188">
        <v>1000000</v>
      </c>
      <c r="Q38" s="188">
        <v>400000</v>
      </c>
      <c r="R38" s="188">
        <v>400000</v>
      </c>
      <c r="S38" s="188">
        <v>370000</v>
      </c>
      <c r="T38" s="188">
        <v>2</v>
      </c>
      <c r="U38" s="188">
        <v>3</v>
      </c>
      <c r="V38" s="188">
        <v>13</v>
      </c>
      <c r="W38" s="188">
        <f>(U38*(L38+N38))+(U38*V38*M38)+((U38*(V38-1)*R38))</f>
        <v>38880000</v>
      </c>
      <c r="X38" s="229"/>
      <c r="Y38" s="229"/>
      <c r="Z38" s="230"/>
      <c r="AA38" s="230"/>
      <c r="AB38" s="230"/>
      <c r="AC38" s="230"/>
    </row>
    <row r="39" spans="2:29" x14ac:dyDescent="0.2">
      <c r="B39" s="244"/>
      <c r="C39" s="187" t="s">
        <v>206</v>
      </c>
      <c r="D39" s="187"/>
      <c r="E39" s="187"/>
      <c r="F39" s="394"/>
      <c r="G39" s="557"/>
      <c r="H39" s="289"/>
      <c r="I39" s="557"/>
      <c r="J39" s="559"/>
      <c r="K39" s="561"/>
      <c r="L39" s="228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229"/>
      <c r="Y39" s="229"/>
      <c r="Z39" s="230"/>
      <c r="AA39" s="230"/>
      <c r="AB39" s="230"/>
      <c r="AC39" s="230"/>
    </row>
    <row r="40" spans="2:29" x14ac:dyDescent="0.2">
      <c r="B40" s="244">
        <v>30</v>
      </c>
      <c r="C40" s="187" t="s">
        <v>207</v>
      </c>
      <c r="D40" s="187"/>
      <c r="E40" s="187"/>
      <c r="F40" s="394"/>
      <c r="G40" s="557"/>
      <c r="H40" s="289"/>
      <c r="I40" s="557"/>
      <c r="J40" s="559"/>
      <c r="K40" s="561"/>
      <c r="L40" s="215">
        <v>2500000</v>
      </c>
      <c r="M40" s="188">
        <v>380000</v>
      </c>
      <c r="N40" s="188">
        <f>340000+380000</f>
        <v>720000</v>
      </c>
      <c r="O40" s="188">
        <v>150000</v>
      </c>
      <c r="P40" s="188">
        <v>1000000</v>
      </c>
      <c r="Q40" s="188">
        <v>400000</v>
      </c>
      <c r="R40" s="188">
        <v>400000</v>
      </c>
      <c r="S40" s="188">
        <v>370000</v>
      </c>
      <c r="T40" s="188">
        <v>2</v>
      </c>
      <c r="U40" s="188">
        <v>3</v>
      </c>
      <c r="V40" s="188">
        <v>13</v>
      </c>
      <c r="W40" s="188">
        <f>(U40*(L40+N40))+(U40*V40*M40)+((U40*(V40-1)*R40))</f>
        <v>38880000</v>
      </c>
      <c r="X40" s="229"/>
      <c r="Y40" s="229"/>
      <c r="Z40" s="230"/>
      <c r="AA40" s="230"/>
      <c r="AB40" s="230"/>
      <c r="AC40" s="230"/>
    </row>
    <row r="41" spans="2:29" x14ac:dyDescent="0.2">
      <c r="B41" s="244"/>
      <c r="C41" s="187" t="s">
        <v>209</v>
      </c>
      <c r="D41" s="187"/>
      <c r="E41" s="187"/>
      <c r="F41" s="394"/>
      <c r="G41" s="558"/>
      <c r="H41" s="289"/>
      <c r="I41" s="558"/>
      <c r="J41" s="559"/>
      <c r="K41" s="562"/>
      <c r="L41" s="228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229"/>
      <c r="Y41" s="229"/>
      <c r="Z41" s="230"/>
      <c r="AA41" s="230"/>
      <c r="AB41" s="230"/>
      <c r="AC41" s="230"/>
    </row>
    <row r="42" spans="2:29" x14ac:dyDescent="0.2">
      <c r="B42" s="290"/>
      <c r="C42" s="291"/>
      <c r="D42" s="292"/>
      <c r="E42" s="292"/>
      <c r="F42" s="293"/>
      <c r="G42" s="395"/>
      <c r="H42" s="395"/>
      <c r="I42" s="395"/>
      <c r="J42" s="392"/>
      <c r="K42" s="287"/>
      <c r="L42" s="296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31"/>
      <c r="Y42" s="231"/>
      <c r="Z42" s="232"/>
      <c r="AA42" s="232"/>
      <c r="AB42" s="232"/>
      <c r="AC42" s="232"/>
    </row>
    <row r="43" spans="2:29" ht="13.5" customHeight="1" x14ac:dyDescent="0.2">
      <c r="B43" s="297">
        <v>31</v>
      </c>
      <c r="C43" s="190" t="s">
        <v>96</v>
      </c>
      <c r="D43" s="291"/>
      <c r="E43" s="291"/>
      <c r="F43" s="394"/>
      <c r="G43" s="393" t="s">
        <v>97</v>
      </c>
      <c r="H43" s="393"/>
      <c r="I43" s="393" t="s">
        <v>98</v>
      </c>
      <c r="J43" s="394"/>
      <c r="K43" s="187"/>
      <c r="L43" s="215">
        <v>0</v>
      </c>
      <c r="M43" s="188">
        <v>210000</v>
      </c>
      <c r="N43" s="188">
        <v>170000</v>
      </c>
      <c r="O43" s="188">
        <v>0</v>
      </c>
      <c r="P43" s="188">
        <v>0</v>
      </c>
      <c r="Q43" s="188">
        <v>0</v>
      </c>
      <c r="R43" s="188">
        <v>0</v>
      </c>
      <c r="S43" s="188">
        <v>0</v>
      </c>
      <c r="T43" s="287">
        <v>1</v>
      </c>
      <c r="U43" s="188">
        <v>3</v>
      </c>
      <c r="V43" s="188">
        <v>10</v>
      </c>
      <c r="W43" s="188">
        <f>(U43*(L43+N43))+(U43*V43*M43)+((U43*(V43-1)*R43))</f>
        <v>6810000</v>
      </c>
      <c r="X43" s="188">
        <v>1</v>
      </c>
      <c r="Y43" s="188">
        <v>4</v>
      </c>
      <c r="Z43" s="191">
        <f>(X43*(L43+N43))+(X43*Y43*M43)+((X43*(Y43-1)*Q43))</f>
        <v>1010000</v>
      </c>
      <c r="AA43" s="191">
        <v>1</v>
      </c>
      <c r="AB43" s="191">
        <v>1</v>
      </c>
      <c r="AC43" s="191">
        <f>(AA43*(L43+N43))+(AA43*AB43*(M43+O43))+((AA43*(AB43-1)*P43))</f>
        <v>380000</v>
      </c>
    </row>
    <row r="44" spans="2:29" x14ac:dyDescent="0.2">
      <c r="B44" s="290"/>
      <c r="C44" s="291"/>
      <c r="D44" s="291"/>
      <c r="E44" s="291"/>
      <c r="F44" s="293"/>
      <c r="G44" s="395"/>
      <c r="H44" s="395"/>
      <c r="I44" s="395"/>
      <c r="J44" s="392"/>
      <c r="K44" s="287"/>
      <c r="L44" s="296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31"/>
      <c r="Y44" s="231"/>
      <c r="Z44" s="232"/>
      <c r="AA44" s="232"/>
      <c r="AB44" s="232"/>
      <c r="AC44" s="232"/>
    </row>
    <row r="45" spans="2:29" x14ac:dyDescent="0.2">
      <c r="B45" s="248"/>
      <c r="C45" s="125"/>
      <c r="D45" s="143"/>
      <c r="E45" s="126"/>
      <c r="F45" s="127"/>
      <c r="G45" s="145"/>
      <c r="H45" s="145"/>
      <c r="I45" s="145"/>
      <c r="J45" s="150"/>
      <c r="K45" s="123"/>
      <c r="L45" s="128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299">
        <f>SUM(W27:W44)</f>
        <v>238254000</v>
      </c>
      <c r="X45" s="114"/>
      <c r="Y45" s="114"/>
      <c r="Z45" s="299">
        <f>SUM(Z27:Z44)</f>
        <v>23638000</v>
      </c>
      <c r="AA45" s="144"/>
      <c r="AB45" s="144"/>
      <c r="AC45" s="299">
        <f>SUM(AC27:AC44)</f>
        <v>32608000</v>
      </c>
    </row>
    <row r="46" spans="2:29" x14ac:dyDescent="0.2">
      <c r="B46" s="248"/>
      <c r="C46" s="125"/>
      <c r="D46" s="143"/>
      <c r="E46" s="126"/>
      <c r="F46" s="127"/>
      <c r="G46" s="145"/>
      <c r="H46" s="145"/>
      <c r="I46" s="145"/>
      <c r="J46" s="150"/>
      <c r="K46" s="123"/>
      <c r="L46" s="128"/>
      <c r="M46" s="123"/>
      <c r="N46" s="123"/>
      <c r="O46" s="123"/>
      <c r="P46" s="123"/>
      <c r="Q46" s="123"/>
      <c r="R46" s="123"/>
      <c r="S46" s="123"/>
      <c r="T46" s="299"/>
      <c r="U46" s="123"/>
      <c r="V46" s="123"/>
      <c r="W46" s="123"/>
      <c r="X46" s="114"/>
      <c r="Y46" s="114"/>
      <c r="Z46" s="144"/>
      <c r="AA46" s="144"/>
      <c r="AB46" s="144"/>
      <c r="AC46" s="144"/>
    </row>
    <row r="47" spans="2:29" s="124" customFormat="1" ht="20.100000000000001" customHeight="1" x14ac:dyDescent="0.25">
      <c r="B47" s="249"/>
      <c r="C47" s="546" t="s">
        <v>154</v>
      </c>
      <c r="D47" s="547"/>
      <c r="E47" s="547"/>
      <c r="F47" s="548"/>
      <c r="G47" s="388"/>
      <c r="H47" s="388"/>
      <c r="I47" s="388"/>
      <c r="J47" s="388"/>
      <c r="K47" s="166"/>
      <c r="L47" s="166"/>
      <c r="M47" s="166"/>
      <c r="N47" s="166"/>
      <c r="O47" s="166"/>
      <c r="P47" s="166"/>
      <c r="Q47" s="166"/>
      <c r="R47" s="166"/>
      <c r="S47" s="166"/>
      <c r="T47" s="539"/>
      <c r="U47" s="541"/>
      <c r="V47" s="130"/>
      <c r="W47" s="552">
        <f>W24+W45</f>
        <v>332543000</v>
      </c>
      <c r="X47" s="131"/>
      <c r="Y47" s="131"/>
      <c r="Z47" s="170">
        <f>Z45+Z24</f>
        <v>30362000</v>
      </c>
      <c r="AA47" s="169"/>
      <c r="AB47" s="169"/>
      <c r="AC47" s="170">
        <f>AC45+AC24</f>
        <v>39733000</v>
      </c>
    </row>
    <row r="48" spans="2:29" s="124" customFormat="1" ht="20.100000000000001" customHeight="1" x14ac:dyDescent="0.25">
      <c r="B48" s="250"/>
      <c r="C48" s="549"/>
      <c r="D48" s="550"/>
      <c r="E48" s="550"/>
      <c r="F48" s="551"/>
      <c r="G48" s="389"/>
      <c r="H48" s="389"/>
      <c r="I48" s="389"/>
      <c r="J48" s="389"/>
      <c r="K48" s="168"/>
      <c r="L48" s="168"/>
      <c r="M48" s="168"/>
      <c r="N48" s="168"/>
      <c r="O48" s="168"/>
      <c r="P48" s="168"/>
      <c r="Q48" s="168"/>
      <c r="R48" s="168"/>
      <c r="S48" s="168"/>
      <c r="T48" s="540"/>
      <c r="U48" s="542"/>
      <c r="V48" s="132"/>
      <c r="W48" s="553"/>
      <c r="X48" s="131"/>
      <c r="Y48" s="131"/>
      <c r="Z48" s="543">
        <f>SUM(Z47+AC47)</f>
        <v>70095000</v>
      </c>
      <c r="AA48" s="544"/>
      <c r="AB48" s="544"/>
      <c r="AC48" s="545"/>
    </row>
    <row r="49" spans="2:29" s="124" customFormat="1" ht="20.100000000000001" customHeight="1" x14ac:dyDescent="0.25">
      <c r="B49" s="251"/>
      <c r="C49" s="609" t="s">
        <v>340</v>
      </c>
      <c r="D49" s="610"/>
      <c r="E49" s="610"/>
      <c r="F49" s="611"/>
      <c r="G49" s="303"/>
      <c r="H49" s="303"/>
      <c r="I49" s="303"/>
      <c r="J49" s="304"/>
      <c r="K49" s="305"/>
      <c r="L49" s="306"/>
      <c r="M49" s="306"/>
      <c r="N49" s="306"/>
      <c r="O49" s="306"/>
      <c r="P49" s="306"/>
      <c r="Q49" s="306"/>
      <c r="R49" s="306"/>
      <c r="S49" s="306"/>
      <c r="T49" s="306"/>
      <c r="U49" s="132"/>
      <c r="V49" s="132"/>
      <c r="W49" s="135"/>
      <c r="X49" s="131"/>
      <c r="Y49" s="131"/>
      <c r="Z49" s="660">
        <f>W47+Z48</f>
        <v>402638000</v>
      </c>
      <c r="AA49" s="661"/>
      <c r="AB49" s="661"/>
      <c r="AC49" s="662"/>
    </row>
    <row r="50" spans="2:29" s="124" customFormat="1" ht="20.100000000000001" customHeight="1" x14ac:dyDescent="0.25">
      <c r="B50" s="252"/>
      <c r="C50" s="546" t="s">
        <v>156</v>
      </c>
      <c r="D50" s="547"/>
      <c r="E50" s="136" t="s">
        <v>341</v>
      </c>
      <c r="F50" s="164"/>
      <c r="G50" s="303"/>
      <c r="H50" s="303"/>
      <c r="I50" s="303"/>
      <c r="J50" s="304"/>
      <c r="K50" s="303"/>
      <c r="L50" s="306"/>
      <c r="M50" s="306"/>
      <c r="N50" s="306"/>
      <c r="O50" s="306"/>
      <c r="P50" s="306"/>
      <c r="Q50" s="306"/>
      <c r="R50" s="306"/>
      <c r="S50" s="306"/>
      <c r="T50" s="306"/>
      <c r="U50" s="134"/>
      <c r="V50" s="134"/>
      <c r="W50" s="131"/>
      <c r="X50" s="131"/>
      <c r="Y50" s="131"/>
      <c r="Z50" s="614"/>
      <c r="AA50" s="615"/>
      <c r="AB50" s="615"/>
      <c r="AC50" s="616"/>
    </row>
    <row r="51" spans="2:29" s="124" customFormat="1" ht="20.100000000000001" customHeight="1" x14ac:dyDescent="0.25">
      <c r="B51" s="252"/>
      <c r="C51" s="612"/>
      <c r="D51" s="613"/>
      <c r="E51" s="136" t="s">
        <v>303</v>
      </c>
      <c r="F51" s="164"/>
      <c r="G51" s="303"/>
      <c r="H51" s="303"/>
      <c r="I51" s="303"/>
      <c r="J51" s="304"/>
      <c r="K51" s="303"/>
      <c r="L51" s="306"/>
      <c r="M51" s="306"/>
      <c r="N51" s="306"/>
      <c r="O51" s="306"/>
      <c r="P51" s="306"/>
      <c r="Q51" s="306"/>
      <c r="R51" s="306"/>
      <c r="S51" s="306"/>
      <c r="T51" s="306"/>
      <c r="U51" s="134"/>
      <c r="V51" s="134"/>
      <c r="W51" s="208"/>
      <c r="X51" s="131"/>
      <c r="Y51" s="131"/>
      <c r="Z51" s="617"/>
      <c r="AA51" s="617"/>
      <c r="AB51" s="617"/>
      <c r="AC51" s="617"/>
    </row>
    <row r="52" spans="2:29" s="124" customFormat="1" ht="20.100000000000001" customHeight="1" x14ac:dyDescent="0.25">
      <c r="B52" s="252"/>
      <c r="C52" s="612"/>
      <c r="D52" s="613"/>
      <c r="E52" s="136" t="s">
        <v>304</v>
      </c>
      <c r="F52" s="164"/>
      <c r="G52" s="303"/>
      <c r="H52" s="303"/>
      <c r="I52" s="303"/>
      <c r="J52" s="304"/>
      <c r="K52" s="303"/>
      <c r="L52" s="306"/>
      <c r="M52" s="306"/>
      <c r="N52" s="306"/>
      <c r="O52" s="306"/>
      <c r="P52" s="306"/>
      <c r="Q52" s="306"/>
      <c r="R52" s="306"/>
      <c r="S52" s="306"/>
      <c r="T52" s="306"/>
      <c r="U52" s="134"/>
      <c r="V52" s="134"/>
      <c r="W52" s="208"/>
      <c r="X52" s="131"/>
      <c r="Y52" s="131"/>
      <c r="Z52" s="617"/>
      <c r="AA52" s="617"/>
      <c r="AB52" s="617"/>
      <c r="AC52" s="617"/>
    </row>
    <row r="53" spans="2:29" s="124" customFormat="1" ht="20.100000000000001" customHeight="1" x14ac:dyDescent="0.25">
      <c r="B53" s="252"/>
      <c r="C53" s="612"/>
      <c r="D53" s="613"/>
      <c r="E53" s="136"/>
      <c r="F53" s="164"/>
      <c r="G53" s="303"/>
      <c r="H53" s="303"/>
      <c r="I53" s="303"/>
      <c r="J53" s="304"/>
      <c r="K53" s="303"/>
      <c r="L53" s="306"/>
      <c r="M53" s="306"/>
      <c r="N53" s="306"/>
      <c r="O53" s="306"/>
      <c r="P53" s="306"/>
      <c r="Q53" s="306"/>
      <c r="R53" s="306"/>
      <c r="S53" s="306"/>
      <c r="T53" s="306"/>
      <c r="U53" s="134"/>
      <c r="V53" s="134"/>
      <c r="W53" s="208"/>
      <c r="X53" s="131"/>
      <c r="Y53" s="131"/>
      <c r="Z53" s="617"/>
      <c r="AA53" s="617"/>
      <c r="AB53" s="617"/>
      <c r="AC53" s="617"/>
    </row>
    <row r="54" spans="2:29" s="124" customFormat="1" ht="20.100000000000001" customHeight="1" x14ac:dyDescent="0.25">
      <c r="B54" s="252"/>
      <c r="C54" s="612"/>
      <c r="D54" s="613"/>
      <c r="E54" s="136"/>
      <c r="F54" s="164"/>
      <c r="G54" s="303"/>
      <c r="H54" s="303"/>
      <c r="I54" s="303"/>
      <c r="J54" s="304"/>
      <c r="K54" s="303"/>
      <c r="L54" s="306"/>
      <c r="M54" s="306"/>
      <c r="N54" s="306"/>
      <c r="O54" s="306"/>
      <c r="P54" s="306"/>
      <c r="Q54" s="306"/>
      <c r="R54" s="306"/>
      <c r="S54" s="306"/>
      <c r="T54" s="306"/>
      <c r="U54" s="134"/>
      <c r="V54" s="134"/>
      <c r="W54" s="131"/>
      <c r="X54" s="131"/>
      <c r="Y54" s="131"/>
      <c r="Z54" s="617"/>
      <c r="AA54" s="617"/>
      <c r="AB54" s="617"/>
      <c r="AC54" s="617"/>
    </row>
    <row r="55" spans="2:29" s="124" customFormat="1" ht="20.100000000000001" customHeight="1" x14ac:dyDescent="0.25">
      <c r="B55" s="252"/>
      <c r="C55" s="612"/>
      <c r="D55" s="613"/>
      <c r="E55" s="136"/>
      <c r="F55" s="164"/>
      <c r="G55" s="303"/>
      <c r="H55" s="303"/>
      <c r="I55" s="303"/>
      <c r="J55" s="304"/>
      <c r="K55" s="303"/>
      <c r="L55" s="306"/>
      <c r="M55" s="306"/>
      <c r="N55" s="306"/>
      <c r="O55" s="306"/>
      <c r="P55" s="306"/>
      <c r="Q55" s="306"/>
      <c r="R55" s="306"/>
      <c r="S55" s="306"/>
      <c r="T55" s="306"/>
      <c r="U55" s="134"/>
      <c r="V55" s="134"/>
      <c r="W55" s="131"/>
      <c r="X55" s="131"/>
      <c r="Y55" s="131"/>
      <c r="Z55" s="543"/>
      <c r="AA55" s="544"/>
      <c r="AB55" s="544"/>
      <c r="AC55" s="545"/>
    </row>
    <row r="56" spans="2:29" s="141" customFormat="1" ht="20.100000000000001" customHeight="1" x14ac:dyDescent="0.25">
      <c r="B56" s="253"/>
      <c r="C56" s="602" t="s">
        <v>158</v>
      </c>
      <c r="D56" s="603"/>
      <c r="E56" s="137" t="s">
        <v>168</v>
      </c>
      <c r="F56" s="165"/>
      <c r="G56" s="307"/>
      <c r="H56" s="308"/>
      <c r="I56" s="307"/>
      <c r="J56" s="309"/>
      <c r="K56" s="307"/>
      <c r="L56" s="308"/>
      <c r="M56" s="308"/>
      <c r="N56" s="308"/>
      <c r="O56" s="308"/>
      <c r="P56" s="308"/>
      <c r="Q56" s="308"/>
      <c r="R56" s="308"/>
      <c r="S56" s="308"/>
      <c r="T56" s="308"/>
      <c r="U56" s="138"/>
      <c r="V56" s="138"/>
      <c r="W56" s="139"/>
      <c r="X56" s="140"/>
      <c r="Y56" s="140"/>
      <c r="Z56" s="606"/>
      <c r="AA56" s="607"/>
      <c r="AB56" s="607"/>
      <c r="AC56" s="608"/>
    </row>
    <row r="57" spans="2:29" s="141" customFormat="1" ht="20.100000000000001" customHeight="1" x14ac:dyDescent="0.25">
      <c r="B57" s="254"/>
      <c r="C57" s="604"/>
      <c r="D57" s="605"/>
      <c r="E57" s="137" t="s">
        <v>169</v>
      </c>
      <c r="F57" s="165"/>
      <c r="G57" s="307"/>
      <c r="H57" s="308"/>
      <c r="I57" s="307"/>
      <c r="J57" s="309"/>
      <c r="K57" s="307"/>
      <c r="L57" s="308"/>
      <c r="M57" s="308"/>
      <c r="N57" s="308"/>
      <c r="O57" s="308"/>
      <c r="P57" s="308"/>
      <c r="Q57" s="308"/>
      <c r="R57" s="308"/>
      <c r="S57" s="308"/>
      <c r="T57" s="308"/>
      <c r="U57" s="138"/>
      <c r="V57" s="138"/>
      <c r="W57" s="139"/>
      <c r="X57" s="140"/>
      <c r="Y57" s="140"/>
      <c r="Z57" s="606"/>
      <c r="AA57" s="607"/>
      <c r="AB57" s="607"/>
      <c r="AC57" s="608"/>
    </row>
    <row r="58" spans="2:29" s="124" customFormat="1" ht="20.100000000000001" customHeight="1" x14ac:dyDescent="0.2">
      <c r="B58" s="255"/>
      <c r="C58" s="196"/>
      <c r="D58" s="197"/>
      <c r="E58" s="386"/>
      <c r="F58" s="386"/>
      <c r="G58" s="386"/>
      <c r="I58" s="386"/>
      <c r="J58" s="197"/>
      <c r="L58" s="94"/>
      <c r="M58" s="94"/>
      <c r="N58" s="94"/>
      <c r="Z58" s="171"/>
      <c r="AA58" s="171"/>
      <c r="AB58" s="171"/>
      <c r="AC58" s="171"/>
    </row>
    <row r="59" spans="2:29" x14ac:dyDescent="0.2">
      <c r="B59" s="256"/>
      <c r="C59" s="124"/>
      <c r="D59" s="198"/>
      <c r="E59" s="199"/>
      <c r="F59" s="199"/>
      <c r="G59" s="199"/>
      <c r="H59" s="199"/>
      <c r="I59" s="199"/>
      <c r="J59" s="198"/>
      <c r="K59" s="124"/>
      <c r="W59" s="200"/>
    </row>
    <row r="60" spans="2:29" x14ac:dyDescent="0.2">
      <c r="B60" s="256"/>
      <c r="C60" s="124"/>
      <c r="D60" s="198"/>
      <c r="E60" s="199"/>
      <c r="F60" s="199"/>
      <c r="G60" s="199"/>
      <c r="H60" s="199"/>
      <c r="I60" s="199"/>
      <c r="J60" s="386"/>
      <c r="K60" s="124"/>
      <c r="W60" s="200"/>
    </row>
    <row r="61" spans="2:29" x14ac:dyDescent="0.2">
      <c r="B61" s="256"/>
      <c r="C61" s="124"/>
      <c r="D61" s="198"/>
      <c r="E61" s="199"/>
      <c r="F61" s="199"/>
      <c r="G61" s="199"/>
      <c r="H61" s="199"/>
      <c r="I61" s="199"/>
      <c r="J61" s="386"/>
      <c r="K61" s="124"/>
      <c r="W61" s="200"/>
    </row>
    <row r="62" spans="2:29" x14ac:dyDescent="0.2">
      <c r="B62" s="256"/>
      <c r="C62" s="124"/>
      <c r="D62" s="198"/>
      <c r="E62" s="199"/>
      <c r="F62" s="199"/>
      <c r="G62" s="199"/>
      <c r="H62" s="199"/>
      <c r="I62" s="199"/>
      <c r="J62" s="386"/>
      <c r="K62" s="124"/>
    </row>
    <row r="63" spans="2:29" x14ac:dyDescent="0.2">
      <c r="B63" s="256"/>
      <c r="D63" s="94"/>
      <c r="E63" s="199"/>
      <c r="F63" s="199"/>
      <c r="G63" s="199"/>
      <c r="H63" s="199"/>
      <c r="I63" s="199"/>
      <c r="J63" s="386"/>
      <c r="K63" s="124"/>
    </row>
    <row r="64" spans="2:29" x14ac:dyDescent="0.2">
      <c r="B64" s="256"/>
      <c r="C64" s="124"/>
      <c r="D64" s="198"/>
      <c r="E64" s="199"/>
      <c r="F64" s="199"/>
      <c r="G64" s="199"/>
      <c r="H64" s="199"/>
      <c r="I64" s="199"/>
      <c r="J64" s="386"/>
      <c r="K64" s="124"/>
      <c r="W64" s="298"/>
    </row>
    <row r="65" spans="2:31" x14ac:dyDescent="0.2">
      <c r="B65" s="256"/>
      <c r="C65" s="124"/>
      <c r="D65" s="198"/>
      <c r="E65" s="199"/>
      <c r="F65" s="199"/>
      <c r="G65" s="199"/>
      <c r="H65" s="199"/>
      <c r="I65" s="199"/>
      <c r="J65" s="201"/>
      <c r="K65" s="124"/>
    </row>
    <row r="66" spans="2:31" x14ac:dyDescent="0.2">
      <c r="X66" s="151"/>
      <c r="Y66" s="151"/>
      <c r="AD66" s="151"/>
      <c r="AE66" s="151"/>
    </row>
    <row r="70" spans="2:31" x14ac:dyDescent="0.2">
      <c r="F70" s="300"/>
    </row>
    <row r="71" spans="2:31" x14ac:dyDescent="0.2">
      <c r="E71" s="151"/>
    </row>
    <row r="73" spans="2:31" x14ac:dyDescent="0.2">
      <c r="E73" s="151"/>
    </row>
    <row r="74" spans="2:31" x14ac:dyDescent="0.2">
      <c r="H74" s="200"/>
    </row>
    <row r="76" spans="2:31" x14ac:dyDescent="0.2">
      <c r="I76" s="151"/>
    </row>
  </sheetData>
  <mergeCells count="73">
    <mergeCell ref="C56:D57"/>
    <mergeCell ref="Z56:AC56"/>
    <mergeCell ref="Z57:AC57"/>
    <mergeCell ref="C50:D55"/>
    <mergeCell ref="Z50:AC50"/>
    <mergeCell ref="Z51:AC51"/>
    <mergeCell ref="Z52:AC52"/>
    <mergeCell ref="Z53:AC53"/>
    <mergeCell ref="Z54:AC54"/>
    <mergeCell ref="Z55:AC55"/>
    <mergeCell ref="T47:T48"/>
    <mergeCell ref="U47:U48"/>
    <mergeCell ref="W47:W48"/>
    <mergeCell ref="Z48:AC48"/>
    <mergeCell ref="C49:F49"/>
    <mergeCell ref="Z49:AC49"/>
    <mergeCell ref="C47:F48"/>
    <mergeCell ref="B35:C35"/>
    <mergeCell ref="G36:G41"/>
    <mergeCell ref="I36:I41"/>
    <mergeCell ref="J36:J41"/>
    <mergeCell ref="K36:K41"/>
    <mergeCell ref="B30:C30"/>
    <mergeCell ref="G31:G32"/>
    <mergeCell ref="H31:H32"/>
    <mergeCell ref="I31:I32"/>
    <mergeCell ref="J31:J32"/>
    <mergeCell ref="G33:G34"/>
    <mergeCell ref="H33:H34"/>
    <mergeCell ref="I33:I34"/>
    <mergeCell ref="J33:J34"/>
    <mergeCell ref="Y27:Y28"/>
    <mergeCell ref="Z27:Z28"/>
    <mergeCell ref="AA27:AA28"/>
    <mergeCell ref="AB27:AB28"/>
    <mergeCell ref="AC27:AC28"/>
    <mergeCell ref="G27:G28"/>
    <mergeCell ref="H27:H28"/>
    <mergeCell ref="I27:I28"/>
    <mergeCell ref="J27:J28"/>
    <mergeCell ref="K27:K28"/>
    <mergeCell ref="X27:X28"/>
    <mergeCell ref="B25:C25"/>
    <mergeCell ref="B26:C26"/>
    <mergeCell ref="AA7:AA8"/>
    <mergeCell ref="AB7:AB8"/>
    <mergeCell ref="N7:N8"/>
    <mergeCell ref="O7:O8"/>
    <mergeCell ref="P7:S7"/>
    <mergeCell ref="T7:T8"/>
    <mergeCell ref="X7:X8"/>
    <mergeCell ref="Y7:Y8"/>
    <mergeCell ref="I7:I8"/>
    <mergeCell ref="J7:J8"/>
    <mergeCell ref="L7:L8"/>
    <mergeCell ref="M7:M8"/>
    <mergeCell ref="B11:C11"/>
    <mergeCell ref="B2:AC2"/>
    <mergeCell ref="B3:AC3"/>
    <mergeCell ref="B5:B8"/>
    <mergeCell ref="C5:C8"/>
    <mergeCell ref="D5:F6"/>
    <mergeCell ref="G5:H6"/>
    <mergeCell ref="I5:J6"/>
    <mergeCell ref="T5:AC5"/>
    <mergeCell ref="L6:W6"/>
    <mergeCell ref="X6:Z6"/>
    <mergeCell ref="AA6:AC6"/>
    <mergeCell ref="D7:D8"/>
    <mergeCell ref="E7:E8"/>
    <mergeCell ref="F7:F8"/>
    <mergeCell ref="G7:G8"/>
    <mergeCell ref="H7:H8"/>
  </mergeCells>
  <pageMargins left="0.31496062992125984" right="0.31496062992125984" top="0.74803149606299213" bottom="0.74803149606299213" header="0.31496062992125984" footer="0.31496062992125984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sbm_2018</vt:lpstr>
      <vt:lpstr>kalender_keg</vt:lpstr>
      <vt:lpstr>Matriks PKPT Fix</vt:lpstr>
      <vt:lpstr>SKP</vt:lpstr>
      <vt:lpstr>Matriks PKPT Fix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BPS-Client</cp:lastModifiedBy>
  <cp:lastPrinted>2016-05-04T01:30:14Z</cp:lastPrinted>
  <dcterms:created xsi:type="dcterms:W3CDTF">2016-01-28T03:39:11Z</dcterms:created>
  <dcterms:modified xsi:type="dcterms:W3CDTF">2018-03-07T04:38:13Z</dcterms:modified>
</cp:coreProperties>
</file>