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mp" ContentType="image/png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showInkAnnotation="0"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415934cfb1efa858/Bureaublad/"/>
    </mc:Choice>
  </mc:AlternateContent>
  <xr:revisionPtr revIDLastSave="1780" documentId="8_{8AD1D808-50E1-4AC7-9EFB-634206F6DF62}" xr6:coauthVersionLast="47" xr6:coauthVersionMax="47" xr10:uidLastSave="{13A53340-DFA7-4DB5-A1B4-AD181EC59266}"/>
  <bookViews>
    <workbookView xWindow="-110" yWindow="-110" windowWidth="24220" windowHeight="15860" firstSheet="1" activeTab="1" xr2:uid="{61818780-3DB9-4887-A8A0-DF7F75FF79A9}"/>
  </bookViews>
  <sheets>
    <sheet name="Maxau" sheetId="30" state="hidden" r:id="rId1"/>
    <sheet name="Vuistregel aanpassen" sheetId="32" r:id="rId2"/>
    <sheet name="Alles" sheetId="27" state="hidden" r:id="rId3"/>
    <sheet name="Oestrich" sheetId="20" state="hidden" r:id="rId4"/>
    <sheet name="KAUB" sheetId="9" state="hidden" r:id="rId5"/>
    <sheet name="Keulen" sheetId="22" state="hidden" r:id="rId6"/>
    <sheet name="Duisburg" sheetId="14" state="hidden" r:id="rId7"/>
    <sheet name="Nijmegen" sheetId="29" state="hidden" r:id="rId8"/>
  </sheets>
  <definedNames>
    <definedName name="_xleta.IF" hidden="1" xlm="1">#NAME?</definedName>
    <definedName name="ExternalData_1" localSheetId="2" hidden="1">Alles!$A$1:$CU$165</definedName>
    <definedName name="ExternalData_1" localSheetId="6" hidden="1">Duisburg!$A$1:$H$15</definedName>
    <definedName name="ExternalData_1" localSheetId="4" hidden="1">KAUB!$A$1:$H$14</definedName>
    <definedName name="ExternalData_1" localSheetId="5" hidden="1">Keulen!$A$1:$I$15</definedName>
    <definedName name="ExternalData_1" localSheetId="0" hidden="1">Maxau!$A$1:$B$49</definedName>
    <definedName name="ExternalData_1" localSheetId="7" hidden="1">Nijmegen!$A$1:$B$253</definedName>
    <definedName name="ExternalData_1" localSheetId="3" hidden="1">Oestrich!$A$1:$I$15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1" i="32" l="1"/>
  <c r="X34" i="32"/>
  <c r="W34" i="32"/>
  <c r="V34" i="32"/>
  <c r="U34" i="32"/>
  <c r="T34" i="32"/>
  <c r="O46" i="32" a="1"/>
  <c r="O46" i="32" s="1"/>
  <c r="N46" i="32" a="1"/>
  <c r="N46" i="32" s="1"/>
  <c r="M46" i="32" a="1"/>
  <c r="M46" i="32" s="1"/>
  <c r="L46" i="32" a="1"/>
  <c r="L46" i="32" s="1"/>
  <c r="K46" i="32" a="1"/>
  <c r="K46" i="32" s="1"/>
  <c r="O45" i="32" a="1"/>
  <c r="O45" i="32" s="1"/>
  <c r="N45" i="32" a="1"/>
  <c r="N45" i="32" s="1"/>
  <c r="M45" i="32" a="1"/>
  <c r="M45" i="32" s="1"/>
  <c r="L45" i="32" a="1"/>
  <c r="L45" i="32" s="1"/>
  <c r="K45" i="32" a="1"/>
  <c r="K45" i="32" s="1"/>
  <c r="M12" i="32" s="1"/>
  <c r="O44" i="32" a="1"/>
  <c r="O44" i="32" s="1"/>
  <c r="N44" i="32" a="1"/>
  <c r="N44" i="32" s="1"/>
  <c r="M44" i="32" a="1"/>
  <c r="M44" i="32" s="1"/>
  <c r="L44" i="32" a="1"/>
  <c r="L44" i="32" s="1"/>
  <c r="K44" i="32" a="1"/>
  <c r="K44" i="32" s="1"/>
  <c r="O43" i="32" a="1"/>
  <c r="O43" i="32" s="1"/>
  <c r="N43" i="32" a="1"/>
  <c r="N43" i="32" s="1"/>
  <c r="M43" i="32" a="1"/>
  <c r="M43" i="32" s="1"/>
  <c r="L43" i="32" a="1"/>
  <c r="L43" i="32" s="1"/>
  <c r="K43" i="32" a="1"/>
  <c r="K43" i="32" s="1"/>
  <c r="O42" i="32" a="1"/>
  <c r="O42" i="32" s="1"/>
  <c r="N42" i="32" a="1"/>
  <c r="N42" i="32" s="1"/>
  <c r="M42" i="32" a="1"/>
  <c r="M42" i="32" s="1"/>
  <c r="L42" i="32" a="1"/>
  <c r="L42" i="32" s="1"/>
  <c r="K42" i="32" a="1"/>
  <c r="K42" i="32" s="1"/>
  <c r="O41" i="32" a="1"/>
  <c r="O41" i="32" s="1"/>
  <c r="N41" i="32" a="1"/>
  <c r="N41" i="32" s="1"/>
  <c r="M41" i="32" a="1"/>
  <c r="M41" i="32" s="1"/>
  <c r="L41" i="32" a="1"/>
  <c r="L41" i="32" s="1"/>
  <c r="K41" i="32" a="1"/>
  <c r="K41" i="32" s="1"/>
  <c r="L12" i="32" s="1"/>
  <c r="O40" i="32" a="1"/>
  <c r="O40" i="32" s="1"/>
  <c r="N40" i="32" a="1"/>
  <c r="N40" i="32" s="1"/>
  <c r="M40" i="32" a="1"/>
  <c r="M40" i="32" s="1"/>
  <c r="L40" i="32" a="1"/>
  <c r="L40" i="32" s="1"/>
  <c r="K40" i="32" a="1"/>
  <c r="K40" i="32" s="1"/>
  <c r="O39" i="32" a="1"/>
  <c r="O39" i="32" s="1"/>
  <c r="N39" i="32" a="1"/>
  <c r="N39" i="32" s="1"/>
  <c r="M39" i="32" a="1"/>
  <c r="M39" i="32" s="1"/>
  <c r="L39" i="32" a="1"/>
  <c r="L39" i="32" s="1"/>
  <c r="K39" i="32" a="1"/>
  <c r="K39" i="32" s="1"/>
  <c r="O38" i="32" a="1"/>
  <c r="O38" i="32" s="1"/>
  <c r="N38" i="32" a="1"/>
  <c r="N38" i="32" s="1"/>
  <c r="M38" i="32" a="1"/>
  <c r="M38" i="32" s="1"/>
  <c r="L38" i="32" a="1"/>
  <c r="L38" i="32" s="1"/>
  <c r="K38" i="32" a="1"/>
  <c r="K38" i="32" s="1"/>
  <c r="O37" i="32" a="1"/>
  <c r="O37" i="32" s="1"/>
  <c r="N37" i="32" a="1"/>
  <c r="N37" i="32" s="1"/>
  <c r="M37" i="32" a="1"/>
  <c r="M37" i="32" s="1"/>
  <c r="L37" i="32" a="1"/>
  <c r="L37" i="32" s="1"/>
  <c r="K37" i="32" a="1"/>
  <c r="K37" i="32" s="1"/>
  <c r="K12" i="32" s="1"/>
  <c r="H12" i="32" s="1"/>
  <c r="O36" i="32" a="1"/>
  <c r="O36" i="32" s="1"/>
  <c r="N36" i="32" a="1"/>
  <c r="N36" i="32" s="1"/>
  <c r="M36" i="32" a="1"/>
  <c r="M36" i="32" s="1"/>
  <c r="L36" i="32" a="1"/>
  <c r="L36" i="32" s="1"/>
  <c r="K36" i="32" a="1"/>
  <c r="K36" i="32" s="1"/>
  <c r="O35" i="32" a="1"/>
  <c r="O35" i="32" s="1"/>
  <c r="N35" i="32" a="1"/>
  <c r="N35" i="32" s="1"/>
  <c r="M35" i="32" a="1"/>
  <c r="M35" i="32" s="1"/>
  <c r="L35" i="32" a="1"/>
  <c r="L35" i="32" s="1"/>
  <c r="K35" i="32" a="1"/>
  <c r="K35" i="32" s="1"/>
  <c r="O34" i="32"/>
  <c r="N34" i="32"/>
  <c r="M34" i="32"/>
  <c r="L34" i="32"/>
  <c r="K34" i="32"/>
  <c r="F46" i="32" a="1"/>
  <c r="F46" i="32" s="1"/>
  <c r="E46" i="32" a="1"/>
  <c r="E46" i="32" s="1"/>
  <c r="D46" i="32" a="1"/>
  <c r="D46" i="32" s="1"/>
  <c r="C46" i="32" a="1"/>
  <c r="C46" i="32" s="1"/>
  <c r="B46" i="32" a="1"/>
  <c r="B46" i="32" s="1"/>
  <c r="F45" i="32" a="1"/>
  <c r="F45" i="32" s="1"/>
  <c r="E45" i="32" a="1"/>
  <c r="E45" i="32" s="1"/>
  <c r="D45" i="32" a="1"/>
  <c r="D45" i="32" s="1"/>
  <c r="C45" i="32" a="1"/>
  <c r="C45" i="32" s="1"/>
  <c r="B45" i="32" a="1"/>
  <c r="B45" i="32" s="1"/>
  <c r="M9" i="32" s="1"/>
  <c r="F44" i="32" a="1"/>
  <c r="F44" i="32" s="1"/>
  <c r="E44" i="32" a="1"/>
  <c r="E44" i="32" s="1"/>
  <c r="D44" i="32" a="1"/>
  <c r="D44" i="32" s="1"/>
  <c r="C44" i="32" a="1"/>
  <c r="C44" i="32" s="1"/>
  <c r="B44" i="32" a="1"/>
  <c r="B44" i="32" s="1"/>
  <c r="F43" i="32" a="1"/>
  <c r="F43" i="32" s="1"/>
  <c r="E43" i="32" a="1"/>
  <c r="E43" i="32" s="1"/>
  <c r="D43" i="32" a="1"/>
  <c r="D43" i="32" s="1"/>
  <c r="C43" i="32" a="1"/>
  <c r="C43" i="32" s="1"/>
  <c r="B43" i="32" a="1"/>
  <c r="B43" i="32" s="1"/>
  <c r="F42" i="32" a="1"/>
  <c r="F42" i="32" s="1"/>
  <c r="E42" i="32" a="1"/>
  <c r="E42" i="32" s="1"/>
  <c r="D42" i="32" a="1"/>
  <c r="D42" i="32" s="1"/>
  <c r="C42" i="32" a="1"/>
  <c r="C42" i="32" s="1"/>
  <c r="B42" i="32" a="1"/>
  <c r="B42" i="32" s="1"/>
  <c r="F41" i="32" a="1"/>
  <c r="F41" i="32" s="1"/>
  <c r="E41" i="32" a="1"/>
  <c r="E41" i="32" s="1"/>
  <c r="D41" i="32" a="1"/>
  <c r="D41" i="32" s="1"/>
  <c r="C41" i="32" a="1"/>
  <c r="C41" i="32" s="1"/>
  <c r="B41" i="32" a="1"/>
  <c r="B41" i="32" s="1"/>
  <c r="F40" i="32" a="1"/>
  <c r="F40" i="32" s="1"/>
  <c r="E40" i="32" a="1"/>
  <c r="E40" i="32" s="1"/>
  <c r="D40" i="32" a="1"/>
  <c r="D40" i="32" s="1"/>
  <c r="C40" i="32" a="1"/>
  <c r="C40" i="32" s="1"/>
  <c r="B40" i="32" a="1"/>
  <c r="B40" i="32" s="1"/>
  <c r="F39" i="32" a="1"/>
  <c r="F39" i="32" s="1"/>
  <c r="E39" i="32" a="1"/>
  <c r="E39" i="32" s="1"/>
  <c r="D39" i="32" a="1"/>
  <c r="D39" i="32" s="1"/>
  <c r="C39" i="32" a="1"/>
  <c r="C39" i="32" s="1"/>
  <c r="B39" i="32" a="1"/>
  <c r="B39" i="32" s="1"/>
  <c r="F38" i="32" a="1"/>
  <c r="F38" i="32" s="1"/>
  <c r="E38" i="32" a="1"/>
  <c r="E38" i="32" s="1"/>
  <c r="D38" i="32" a="1"/>
  <c r="D38" i="32" s="1"/>
  <c r="C38" i="32" a="1"/>
  <c r="C38" i="32" s="1"/>
  <c r="B38" i="32" a="1"/>
  <c r="B38" i="32" s="1"/>
  <c r="F37" i="32" a="1"/>
  <c r="F37" i="32" s="1"/>
  <c r="E37" i="32" a="1"/>
  <c r="E37" i="32" s="1"/>
  <c r="D37" i="32" a="1"/>
  <c r="D37" i="32" s="1"/>
  <c r="C37" i="32" a="1"/>
  <c r="C37" i="32" s="1"/>
  <c r="B37" i="32" a="1"/>
  <c r="B37" i="32" s="1"/>
  <c r="H9" i="32" s="1"/>
  <c r="F36" i="32" a="1"/>
  <c r="F36" i="32" s="1"/>
  <c r="E36" i="32" a="1"/>
  <c r="E36" i="32" s="1"/>
  <c r="D36" i="32" a="1"/>
  <c r="D36" i="32" s="1"/>
  <c r="C36" i="32" a="1"/>
  <c r="C36" i="32" s="1"/>
  <c r="B36" i="32" a="1"/>
  <c r="B36" i="32" s="1"/>
  <c r="F35" i="32" a="1"/>
  <c r="F35" i="32" s="1"/>
  <c r="E35" i="32" a="1"/>
  <c r="E35" i="32" s="1"/>
  <c r="D35" i="32" a="1"/>
  <c r="D35" i="32" s="1"/>
  <c r="C35" i="32" a="1"/>
  <c r="C35" i="32" s="1"/>
  <c r="B35" i="32" a="1"/>
  <c r="B35" i="32" s="1"/>
  <c r="F34" i="32"/>
  <c r="E34" i="32"/>
  <c r="D34" i="32"/>
  <c r="C34" i="32"/>
  <c r="B34" i="32"/>
  <c r="O30" i="32" a="1"/>
  <c r="O30" i="32" s="1"/>
  <c r="N30" i="32" a="1"/>
  <c r="N30" i="32" s="1"/>
  <c r="M30" i="32" a="1"/>
  <c r="M30" i="32" s="1"/>
  <c r="L30" i="32" a="1"/>
  <c r="L30" i="32" s="1"/>
  <c r="K30" i="32" a="1"/>
  <c r="K30" i="32" s="1"/>
  <c r="O29" i="32" a="1"/>
  <c r="O29" i="32" s="1"/>
  <c r="N29" i="32" a="1"/>
  <c r="N29" i="32" s="1"/>
  <c r="M29" i="32" a="1"/>
  <c r="M29" i="32" s="1"/>
  <c r="L29" i="32" a="1"/>
  <c r="L29" i="32" s="1"/>
  <c r="K29" i="32" a="1"/>
  <c r="K29" i="32" s="1"/>
  <c r="M6" i="32" s="1"/>
  <c r="O28" i="32" a="1"/>
  <c r="O28" i="32" s="1"/>
  <c r="N28" i="32" a="1"/>
  <c r="N28" i="32" s="1"/>
  <c r="M28" i="32" a="1"/>
  <c r="M28" i="32" s="1"/>
  <c r="L28" i="32" a="1"/>
  <c r="L28" i="32" s="1"/>
  <c r="K28" i="32" a="1"/>
  <c r="K28" i="32" s="1"/>
  <c r="O27" i="32" a="1"/>
  <c r="O27" i="32" s="1"/>
  <c r="N27" i="32" a="1"/>
  <c r="N27" i="32" s="1"/>
  <c r="M27" i="32" a="1"/>
  <c r="M27" i="32" s="1"/>
  <c r="L27" i="32" a="1"/>
  <c r="L27" i="32" s="1"/>
  <c r="K27" i="32" a="1"/>
  <c r="K27" i="32" s="1"/>
  <c r="O26" i="32" a="1"/>
  <c r="O26" i="32" s="1"/>
  <c r="N26" i="32" a="1"/>
  <c r="N26" i="32" s="1"/>
  <c r="M26" i="32" a="1"/>
  <c r="M26" i="32" s="1"/>
  <c r="L26" i="32" a="1"/>
  <c r="L26" i="32" s="1"/>
  <c r="K26" i="32" a="1"/>
  <c r="K26" i="32" s="1"/>
  <c r="O25" i="32" a="1"/>
  <c r="O25" i="32" s="1"/>
  <c r="N25" i="32" a="1"/>
  <c r="N25" i="32" s="1"/>
  <c r="M25" i="32" a="1"/>
  <c r="M25" i="32" s="1"/>
  <c r="L25" i="32" a="1"/>
  <c r="L25" i="32" s="1"/>
  <c r="K25" i="32" a="1"/>
  <c r="K25" i="32" s="1"/>
  <c r="L6" i="32" s="1"/>
  <c r="O24" i="32" a="1"/>
  <c r="O24" i="32" s="1"/>
  <c r="N24" i="32" a="1"/>
  <c r="N24" i="32" s="1"/>
  <c r="M24" i="32" a="1"/>
  <c r="M24" i="32" s="1"/>
  <c r="L24" i="32" a="1"/>
  <c r="L24" i="32" s="1"/>
  <c r="K24" i="32" a="1"/>
  <c r="K24" i="32" s="1"/>
  <c r="O23" i="32" a="1"/>
  <c r="O23" i="32" s="1"/>
  <c r="N23" i="32" a="1"/>
  <c r="N23" i="32" s="1"/>
  <c r="M23" i="32" a="1"/>
  <c r="M23" i="32" s="1"/>
  <c r="L23" i="32" a="1"/>
  <c r="L23" i="32" s="1"/>
  <c r="K23" i="32" a="1"/>
  <c r="K23" i="32" s="1"/>
  <c r="O22" i="32" a="1"/>
  <c r="O22" i="32" s="1"/>
  <c r="N22" i="32" a="1"/>
  <c r="N22" i="32" s="1"/>
  <c r="M22" i="32" a="1"/>
  <c r="M22" i="32" s="1"/>
  <c r="L22" i="32" a="1"/>
  <c r="L22" i="32" s="1"/>
  <c r="K22" i="32" a="1"/>
  <c r="K22" i="32" s="1"/>
  <c r="O21" i="32" a="1"/>
  <c r="O21" i="32" s="1"/>
  <c r="N21" i="32" a="1"/>
  <c r="N21" i="32" s="1"/>
  <c r="M21" i="32" a="1"/>
  <c r="M21" i="32" s="1"/>
  <c r="L21" i="32" a="1"/>
  <c r="L21" i="32" s="1"/>
  <c r="K21" i="32" a="1"/>
  <c r="K21" i="32" s="1"/>
  <c r="H6" i="32" s="1"/>
  <c r="O20" i="32" a="1"/>
  <c r="O20" i="32" s="1"/>
  <c r="N20" i="32" a="1"/>
  <c r="N20" i="32" s="1"/>
  <c r="M20" i="32" a="1"/>
  <c r="M20" i="32" s="1"/>
  <c r="L20" i="32" a="1"/>
  <c r="L20" i="32" s="1"/>
  <c r="K20" i="32" a="1"/>
  <c r="K20" i="32" s="1"/>
  <c r="O19" i="32" a="1"/>
  <c r="O19" i="32" s="1"/>
  <c r="N19" i="32" a="1"/>
  <c r="N19" i="32" s="1"/>
  <c r="M19" i="32" a="1"/>
  <c r="M19" i="32" s="1"/>
  <c r="L19" i="32" a="1"/>
  <c r="L19" i="32" s="1"/>
  <c r="K19" i="32" a="1"/>
  <c r="K19" i="32" s="1"/>
  <c r="O18" i="32"/>
  <c r="N18" i="32"/>
  <c r="M18" i="32"/>
  <c r="L18" i="32"/>
  <c r="K18" i="32"/>
  <c r="F30" i="32"/>
  <c r="E30" i="32"/>
  <c r="D30" i="32"/>
  <c r="C30" i="32"/>
  <c r="B30" i="32"/>
  <c r="F29" i="32"/>
  <c r="E29" i="32"/>
  <c r="D29" i="32"/>
  <c r="C29" i="32"/>
  <c r="B29" i="32"/>
  <c r="M5" i="32" s="1"/>
  <c r="F28" i="32"/>
  <c r="E28" i="32"/>
  <c r="D28" i="32"/>
  <c r="C28" i="32"/>
  <c r="B28" i="32"/>
  <c r="F27" i="32"/>
  <c r="E27" i="32"/>
  <c r="D27" i="32"/>
  <c r="C27" i="32"/>
  <c r="B27" i="32"/>
  <c r="F26" i="32"/>
  <c r="E26" i="32"/>
  <c r="D26" i="32"/>
  <c r="C26" i="32"/>
  <c r="B26" i="32"/>
  <c r="F25" i="32"/>
  <c r="E25" i="32"/>
  <c r="D25" i="32"/>
  <c r="C25" i="32"/>
  <c r="B25" i="32"/>
  <c r="L5" i="32" s="1"/>
  <c r="F24" i="32"/>
  <c r="E24" i="32"/>
  <c r="D24" i="32"/>
  <c r="C24" i="32"/>
  <c r="B24" i="32"/>
  <c r="F23" i="32"/>
  <c r="E23" i="32"/>
  <c r="D23" i="32"/>
  <c r="C23" i="32"/>
  <c r="B23" i="32"/>
  <c r="F22" i="32"/>
  <c r="E22" i="32"/>
  <c r="D22" i="32"/>
  <c r="C22" i="32"/>
  <c r="B22" i="32"/>
  <c r="F21" i="32"/>
  <c r="E21" i="32"/>
  <c r="D21" i="32"/>
  <c r="C21" i="32"/>
  <c r="B21" i="32"/>
  <c r="K5" i="32" s="1"/>
  <c r="F20" i="32"/>
  <c r="E20" i="32"/>
  <c r="D20" i="32"/>
  <c r="C20" i="32"/>
  <c r="B20" i="32"/>
  <c r="F19" i="32"/>
  <c r="E19" i="32"/>
  <c r="D19" i="32"/>
  <c r="C19" i="32"/>
  <c r="B19" i="32"/>
  <c r="F18" i="32"/>
  <c r="E18" i="32"/>
  <c r="D18" i="32"/>
  <c r="C18" i="32"/>
  <c r="B18" i="32"/>
  <c r="X30" i="32" a="1"/>
  <c r="X30" i="32" s="1"/>
  <c r="W30" i="32" a="1"/>
  <c r="W30" i="32" s="1"/>
  <c r="V30" i="32" a="1"/>
  <c r="V30" i="32" s="1"/>
  <c r="U30" i="32" a="1"/>
  <c r="U30" i="32" s="1"/>
  <c r="T30" i="32" a="1"/>
  <c r="T30" i="32" s="1"/>
  <c r="X29" i="32" a="1"/>
  <c r="X29" i="32" s="1"/>
  <c r="W29" i="32" a="1"/>
  <c r="W29" i="32" s="1"/>
  <c r="V29" i="32" a="1"/>
  <c r="V29" i="32" s="1"/>
  <c r="U29" i="32" a="1"/>
  <c r="U29" i="32" s="1"/>
  <c r="T29" i="32" a="1"/>
  <c r="T29" i="32" s="1"/>
  <c r="M7" i="32" s="1"/>
  <c r="X28" i="32" a="1"/>
  <c r="X28" i="32" s="1"/>
  <c r="W28" i="32" a="1"/>
  <c r="W28" i="32" s="1"/>
  <c r="V28" i="32" a="1"/>
  <c r="V28" i="32" s="1"/>
  <c r="U28" i="32" a="1"/>
  <c r="U28" i="32" s="1"/>
  <c r="T28" i="32" a="1"/>
  <c r="T28" i="32" s="1"/>
  <c r="X27" i="32" a="1"/>
  <c r="X27" i="32" s="1"/>
  <c r="W27" i="32" a="1"/>
  <c r="W27" i="32" s="1"/>
  <c r="V27" i="32" a="1"/>
  <c r="V27" i="32" s="1"/>
  <c r="U27" i="32" a="1"/>
  <c r="U27" i="32" s="1"/>
  <c r="T27" i="32" a="1"/>
  <c r="T27" i="32" s="1"/>
  <c r="X26" i="32" a="1"/>
  <c r="X26" i="32" s="1"/>
  <c r="W26" i="32" a="1"/>
  <c r="W26" i="32" s="1"/>
  <c r="V26" i="32" a="1"/>
  <c r="V26" i="32" s="1"/>
  <c r="U26" i="32" a="1"/>
  <c r="U26" i="32" s="1"/>
  <c r="T26" i="32" a="1"/>
  <c r="T26" i="32" s="1"/>
  <c r="X25" i="32" a="1"/>
  <c r="X25" i="32" s="1"/>
  <c r="W25" i="32" a="1"/>
  <c r="W25" i="32" s="1"/>
  <c r="V25" i="32" a="1"/>
  <c r="V25" i="32" s="1"/>
  <c r="U25" i="32" a="1"/>
  <c r="U25" i="32" s="1"/>
  <c r="T25" i="32" a="1"/>
  <c r="T25" i="32" s="1"/>
  <c r="L7" i="32" s="1"/>
  <c r="X24" i="32" a="1"/>
  <c r="X24" i="32" s="1"/>
  <c r="W24" i="32" a="1"/>
  <c r="W24" i="32" s="1"/>
  <c r="V24" i="32" a="1"/>
  <c r="V24" i="32" s="1"/>
  <c r="U24" i="32" a="1"/>
  <c r="U24" i="32" s="1"/>
  <c r="T24" i="32" a="1"/>
  <c r="T24" i="32" s="1"/>
  <c r="X23" i="32" a="1"/>
  <c r="X23" i="32" s="1"/>
  <c r="W23" i="32" a="1"/>
  <c r="W23" i="32" s="1"/>
  <c r="V23" i="32" a="1"/>
  <c r="V23" i="32" s="1"/>
  <c r="U23" i="32" a="1"/>
  <c r="U23" i="32" s="1"/>
  <c r="T23" i="32" a="1"/>
  <c r="T23" i="32" s="1"/>
  <c r="X22" i="32" a="1"/>
  <c r="X22" i="32" s="1"/>
  <c r="W22" i="32" a="1"/>
  <c r="W22" i="32" s="1"/>
  <c r="V22" i="32" a="1"/>
  <c r="V22" i="32" s="1"/>
  <c r="U22" i="32" a="1"/>
  <c r="U22" i="32" s="1"/>
  <c r="T22" i="32" a="1"/>
  <c r="T22" i="32" s="1"/>
  <c r="X21" i="32" a="1"/>
  <c r="X21" i="32" s="1"/>
  <c r="W21" i="32" a="1"/>
  <c r="W21" i="32" s="1"/>
  <c r="V21" i="32" a="1"/>
  <c r="V21" i="32" s="1"/>
  <c r="U21" i="32" a="1"/>
  <c r="U21" i="32" s="1"/>
  <c r="T21" i="32" a="1"/>
  <c r="T21" i="32" s="1"/>
  <c r="K7" i="32" s="1"/>
  <c r="H7" i="32" s="1"/>
  <c r="X20" i="32" a="1"/>
  <c r="X20" i="32" s="1"/>
  <c r="W20" i="32" a="1"/>
  <c r="W20" i="32" s="1"/>
  <c r="V20" i="32" a="1"/>
  <c r="V20" i="32" s="1"/>
  <c r="U20" i="32" a="1"/>
  <c r="U20" i="32" s="1"/>
  <c r="T20" i="32" a="1"/>
  <c r="T20" i="32" s="1"/>
  <c r="X19" i="32" a="1"/>
  <c r="X19" i="32" s="1"/>
  <c r="W19" i="32" a="1"/>
  <c r="W19" i="32" s="1"/>
  <c r="V19" i="32" a="1"/>
  <c r="V19" i="32" s="1"/>
  <c r="U19" i="32" a="1"/>
  <c r="U19" i="32" s="1"/>
  <c r="T19" i="32" a="1"/>
  <c r="T19" i="32" s="1"/>
  <c r="X18" i="32"/>
  <c r="W18" i="32"/>
  <c r="V18" i="32"/>
  <c r="U18" i="32"/>
  <c r="T18" i="32"/>
  <c r="A8" i="32"/>
  <c r="G13" i="29"/>
  <c r="V46" i="32" s="1" a="1"/>
  <c r="V46" i="32" s="1"/>
  <c r="F13" i="29"/>
  <c r="U46" i="32" s="1" a="1"/>
  <c r="U46" i="32" s="1"/>
  <c r="E13" i="29"/>
  <c r="T46" i="32" s="1" a="1"/>
  <c r="T46" i="32" s="1"/>
  <c r="G12" i="29"/>
  <c r="V45" i="32" s="1" a="1"/>
  <c r="V45" i="32" s="1"/>
  <c r="F12" i="29"/>
  <c r="U45" i="32" s="1" a="1"/>
  <c r="U45" i="32" s="1"/>
  <c r="E12" i="29"/>
  <c r="T45" i="32" s="1" a="1"/>
  <c r="T45" i="32" s="1"/>
  <c r="G11" i="29"/>
  <c r="V44" i="32" s="1" a="1"/>
  <c r="V44" i="32" s="1"/>
  <c r="F11" i="29"/>
  <c r="U44" i="32" s="1" a="1"/>
  <c r="U44" i="32" s="1"/>
  <c r="E11" i="29"/>
  <c r="T44" i="32" s="1" a="1"/>
  <c r="T44" i="32" s="1"/>
  <c r="G10" i="29"/>
  <c r="V43" i="32" s="1" a="1"/>
  <c r="V43" i="32" s="1"/>
  <c r="F10" i="29"/>
  <c r="U43" i="32" s="1" a="1"/>
  <c r="U43" i="32" s="1"/>
  <c r="E10" i="29"/>
  <c r="T43" i="32" s="1" a="1"/>
  <c r="T43" i="32" s="1"/>
  <c r="G9" i="29"/>
  <c r="V42" i="32" s="1" a="1"/>
  <c r="V42" i="32" s="1"/>
  <c r="F9" i="29"/>
  <c r="U42" i="32" s="1" a="1"/>
  <c r="U42" i="32" s="1"/>
  <c r="E9" i="29"/>
  <c r="T42" i="32" s="1" a="1"/>
  <c r="T42" i="32" s="1"/>
  <c r="G8" i="29"/>
  <c r="V41" i="32" s="1" a="1"/>
  <c r="V41" i="32" s="1"/>
  <c r="F8" i="29"/>
  <c r="U41" i="32" s="1" a="1"/>
  <c r="U41" i="32" s="1"/>
  <c r="E8" i="29"/>
  <c r="T41" i="32" s="1" a="1"/>
  <c r="T41" i="32" s="1"/>
  <c r="G7" i="29"/>
  <c r="V40" i="32" s="1" a="1"/>
  <c r="V40" i="32" s="1"/>
  <c r="F7" i="29"/>
  <c r="U40" i="32" s="1" a="1"/>
  <c r="U40" i="32" s="1"/>
  <c r="E7" i="29"/>
  <c r="T40" i="32" s="1" a="1"/>
  <c r="T40" i="32" s="1"/>
  <c r="G6" i="29"/>
  <c r="V39" i="32" s="1" a="1"/>
  <c r="V39" i="32" s="1"/>
  <c r="F6" i="29"/>
  <c r="U39" i="32" s="1" a="1"/>
  <c r="U39" i="32" s="1"/>
  <c r="E6" i="29"/>
  <c r="T39" i="32" s="1" a="1"/>
  <c r="T39" i="32" s="1"/>
  <c r="G5" i="29"/>
  <c r="V38" i="32" s="1" a="1"/>
  <c r="V38" i="32" s="1"/>
  <c r="F5" i="29"/>
  <c r="U38" i="32" s="1" a="1"/>
  <c r="U38" i="32" s="1"/>
  <c r="E5" i="29"/>
  <c r="T38" i="32" s="1" a="1"/>
  <c r="T38" i="32" s="1"/>
  <c r="G4" i="29"/>
  <c r="V37" i="32" s="1" a="1"/>
  <c r="V37" i="32" s="1"/>
  <c r="F4" i="29"/>
  <c r="U37" i="32" s="1" a="1"/>
  <c r="U37" i="32" s="1"/>
  <c r="E4" i="29"/>
  <c r="T37" i="32" s="1" a="1"/>
  <c r="T37" i="32" s="1"/>
  <c r="G3" i="29"/>
  <c r="V36" i="32" s="1" a="1"/>
  <c r="V36" i="32" s="1"/>
  <c r="F3" i="29"/>
  <c r="U36" i="32" s="1" a="1"/>
  <c r="U36" i="32" s="1"/>
  <c r="E3" i="29"/>
  <c r="T36" i="32" s="1" a="1"/>
  <c r="T36" i="32" s="1"/>
  <c r="G2" i="29"/>
  <c r="V35" i="32" s="1" a="1"/>
  <c r="V35" i="32" s="1"/>
  <c r="F2" i="29"/>
  <c r="U35" i="32" s="1" a="1"/>
  <c r="U35" i="32" s="1"/>
  <c r="E2" i="29"/>
  <c r="T35" i="32" s="1" a="1"/>
  <c r="T35" i="32" s="1"/>
  <c r="K9" i="32" l="1"/>
  <c r="H5" i="32"/>
  <c r="K6" i="32"/>
  <c r="L9" i="32"/>
  <c r="M13" i="32"/>
  <c r="M11" i="32"/>
  <c r="M10" i="32"/>
  <c r="M8" i="32"/>
  <c r="M4" i="32"/>
  <c r="L13" i="32"/>
  <c r="L11" i="32"/>
  <c r="L10" i="32"/>
  <c r="L8" i="32"/>
  <c r="L4" i="32"/>
  <c r="K13" i="32"/>
  <c r="K10" i="32"/>
  <c r="K8" i="32"/>
  <c r="K4" i="32"/>
  <c r="H13" i="32"/>
  <c r="H11" i="32"/>
  <c r="H10" i="32"/>
  <c r="H8" i="32"/>
  <c r="H4" i="32"/>
  <c r="M14" i="32" l="1"/>
  <c r="L14" i="32"/>
  <c r="K14" i="32"/>
  <c r="H14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Ricardo Verkade</author>
  </authors>
  <commentList>
    <comment ref="J4" authorId="0" shapeId="0" xr:uid="{1EAFE1AF-9F69-4E39-9D4A-BE40324955E9}">
      <text>
        <r>
          <rPr>
            <b/>
            <sz val="9"/>
            <color indexed="81"/>
            <rFont val="Tahoma"/>
            <family val="2"/>
          </rPr>
          <t>Ricardo Verkade:</t>
        </r>
        <r>
          <rPr>
            <sz val="9"/>
            <color indexed="81"/>
            <rFont val="Tahoma"/>
            <family val="2"/>
          </rPr>
          <t xml:space="preserve">
💡 Deze vuistregel-waarde kun je aanpassen.
Wijzig hier het aantal cm voor Basel.</t>
        </r>
      </text>
    </comment>
    <comment ref="J5" authorId="0" shapeId="0" xr:uid="{F956B354-E4FC-48BD-A01D-97A01D08250F}">
      <text>
        <r>
          <rPr>
            <b/>
            <sz val="9"/>
            <color indexed="81"/>
            <rFont val="Tahoma"/>
            <family val="2"/>
          </rPr>
          <t>Ricardo Verkade:</t>
        </r>
        <r>
          <rPr>
            <sz val="9"/>
            <color indexed="81"/>
            <rFont val="Tahoma"/>
            <family val="2"/>
          </rPr>
          <t xml:space="preserve">
💡 Deze vuistregel-waarde kun je aanpassen.
Wijzig hier het aantal cm voor Maxau.</t>
        </r>
      </text>
    </comment>
    <comment ref="J6" authorId="0" shapeId="0" xr:uid="{98A5B3FD-541F-4CBD-AABF-86975EB467D6}">
      <text>
        <r>
          <rPr>
            <b/>
            <sz val="9"/>
            <color indexed="81"/>
            <rFont val="Tahoma"/>
            <family val="2"/>
          </rPr>
          <t>Ricardo Verkade:</t>
        </r>
        <r>
          <rPr>
            <sz val="9"/>
            <color indexed="81"/>
            <rFont val="Tahoma"/>
            <family val="2"/>
          </rPr>
          <t xml:space="preserve">
💡 Deze vuistregel-waarde kun je aanpassen.
Wijzig hier het aantal cm voor Oestrich.</t>
        </r>
      </text>
    </comment>
    <comment ref="J7" authorId="0" shapeId="0" xr:uid="{908C5BFA-1F43-4A89-8668-237F7CDA06DC}">
      <text>
        <r>
          <rPr>
            <b/>
            <sz val="9"/>
            <color indexed="81"/>
            <rFont val="Tahoma"/>
            <family val="2"/>
          </rPr>
          <t>Ricardo Verkade:</t>
        </r>
        <r>
          <rPr>
            <sz val="9"/>
            <color indexed="81"/>
            <rFont val="Tahoma"/>
            <family val="2"/>
          </rPr>
          <t xml:space="preserve">
💡 Deze vuistregel-waarde kun je aanpassen.
Wijzig hier het aantal cm voor Kaub.</t>
        </r>
      </text>
    </comment>
    <comment ref="J8" authorId="0" shapeId="0" xr:uid="{8FC18E80-7669-44DF-88EC-F0EBA088BDFD}">
      <text>
        <r>
          <rPr>
            <b/>
            <sz val="9"/>
            <color indexed="81"/>
            <rFont val="Tahoma"/>
            <family val="2"/>
          </rPr>
          <t>Ricardo Verkade:</t>
        </r>
        <r>
          <rPr>
            <sz val="9"/>
            <color indexed="81"/>
            <rFont val="Tahoma"/>
            <family val="2"/>
          </rPr>
          <t xml:space="preserve">
💡 Deze vuistregel-waarde kun je aanpassen.
Wijzig hier het aantal cm voor Koblenz.</t>
        </r>
      </text>
    </comment>
    <comment ref="J9" authorId="0" shapeId="0" xr:uid="{97232487-53B5-4502-8099-927B61AE5FCD}">
      <text>
        <r>
          <rPr>
            <b/>
            <sz val="9"/>
            <color indexed="81"/>
            <rFont val="Tahoma"/>
            <family val="2"/>
          </rPr>
          <t>Ricardo Verkade:</t>
        </r>
        <r>
          <rPr>
            <sz val="9"/>
            <color indexed="81"/>
            <rFont val="Tahoma"/>
            <family val="2"/>
          </rPr>
          <t xml:space="preserve">
💡 Deze vuistregel-waarde kun je aanpassen.
Wijzig hier het aantal cm voor Keulen.</t>
        </r>
      </text>
    </comment>
    <comment ref="J10" authorId="0" shapeId="0" xr:uid="{38417E24-49D4-4195-84B9-1FE8B0001F48}">
      <text>
        <r>
          <rPr>
            <b/>
            <sz val="9"/>
            <color indexed="81"/>
            <rFont val="Tahoma"/>
            <family val="2"/>
          </rPr>
          <t>Ricardo Verkade:</t>
        </r>
        <r>
          <rPr>
            <sz val="9"/>
            <color indexed="81"/>
            <rFont val="Tahoma"/>
            <family val="2"/>
          </rPr>
          <t xml:space="preserve">
💡 Deze vuistregel-waarde kun je aanpassen.
Wijzig hier het aantal cm voor Dusseldorf.</t>
        </r>
      </text>
    </comment>
    <comment ref="J11" authorId="0" shapeId="0" xr:uid="{E0887A4B-3070-4CE7-AB40-8FB077FC26C4}">
      <text>
        <r>
          <rPr>
            <b/>
            <sz val="9"/>
            <color indexed="81"/>
            <rFont val="Tahoma"/>
            <family val="2"/>
          </rPr>
          <t>Ricardo Verkade:</t>
        </r>
        <r>
          <rPr>
            <sz val="9"/>
            <color indexed="81"/>
            <rFont val="Tahoma"/>
            <family val="2"/>
          </rPr>
          <t xml:space="preserve">
💡 Deze vuistregel-waarde kun je aanpassen.
Wijzig hier het aantal cm voor Tot Neus Duisburg.</t>
        </r>
      </text>
    </comment>
    <comment ref="J12" authorId="0" shapeId="0" xr:uid="{093004A3-3D98-4F72-9F20-4F524845DB7C}">
      <text>
        <r>
          <rPr>
            <b/>
            <sz val="9"/>
            <color indexed="81"/>
            <rFont val="Tahoma"/>
            <family val="2"/>
          </rPr>
          <t>Ricardo Verkade:</t>
        </r>
        <r>
          <rPr>
            <sz val="9"/>
            <color indexed="81"/>
            <rFont val="Tahoma"/>
            <family val="2"/>
          </rPr>
          <t xml:space="preserve">
💡 Deze vuistregel-waarde kun je aanpassen.
Wijzig hier het aantal cm voor Duisburg.</t>
        </r>
      </text>
    </comment>
    <comment ref="J13" authorId="0" shapeId="0" xr:uid="{882F9423-F41E-46D3-B7B8-8663351F1E7E}">
      <text>
        <r>
          <rPr>
            <b/>
            <sz val="9"/>
            <color indexed="81"/>
            <rFont val="Tahoma"/>
            <family val="2"/>
          </rPr>
          <t>Ricardo Verkade:</t>
        </r>
        <r>
          <rPr>
            <sz val="9"/>
            <color indexed="81"/>
            <rFont val="Tahoma"/>
            <family val="2"/>
          </rPr>
          <t xml:space="preserve">
💡 Deze vuistregel-waarde kun je aanpassen.
Wijzig hier het aantal cm voor Wesel.</t>
        </r>
      </text>
    </comment>
    <comment ref="J14" authorId="0" shapeId="0" xr:uid="{132E9AC4-D73F-4C49-8F2B-2B64F94AB1D8}">
      <text>
        <r>
          <rPr>
            <b/>
            <sz val="9"/>
            <color indexed="81"/>
            <rFont val="Tahoma"/>
            <family val="2"/>
          </rPr>
          <t>Ricardo Verkade:</t>
        </r>
        <r>
          <rPr>
            <sz val="9"/>
            <color indexed="81"/>
            <rFont val="Tahoma"/>
            <family val="2"/>
          </rPr>
          <t xml:space="preserve">
💡 Deze vuistregel-waarde kun je aanpassen.
Wijzig hier het aantal cm voor Nijmegen.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C9E8827-CB9C-4768-B474-B9DCFE381080}" keepAlive="1" name="Query - Nijmegen" description="Connection to the 'Nijmegen' query in the workbook." type="5" refreshedVersion="8" saveData="1">
    <dbPr connection="Provider=Microsoft.Mashup.OleDb.1;Data Source=$Workbook$;Location=Nijmegen;Extended Properties=&quot;&quot;" command="SELECT * FROM [Nijmegen]"/>
  </connection>
  <connection id="2" xr16:uid="{3FCAADA6-CC57-4BDF-B061-6A62D5DBF1BA}" keepAlive="1" name="Query - Query1" description="Connection to the 'Query1' query in the workbook." type="5" refreshedVersion="8" saveData="1">
    <dbPr connection="Provider=Microsoft.Mashup.OleDb.1;Data Source=$Workbook$;Location=Query1;Extended Properties=&quot;&quot;" command="SELECT * FROM [Query1]"/>
  </connection>
  <connection id="3" xr16:uid="{06FD145E-3688-4864-A22F-943B5E5D0F48}" keepAlive="1" name="Query - Tabel 1" description="Verbinding maken met de query Tabel 1 in de werkmap." type="5" refreshedVersion="8" saveData="1">
    <dbPr connection="Provider=Microsoft.Mashup.OleDb.1;Data Source=$Workbook$;Location=&quot;Tabel 1&quot;;Extended Properties=&quot;&quot;" command="SELECT * FROM [Tabel 1]"/>
  </connection>
  <connection id="4" xr16:uid="{420F49A7-270E-446B-8225-CDAFFF1D8B5D}" keepAlive="1" name="Query - Tabel 1 (2)" description="Verbinding maken met de query Tabel 1 (2) in de werkmap." type="5" refreshedVersion="8" saveData="1">
    <dbPr connection="Provider=Microsoft.Mashup.OleDb.1;Data Source=$Workbook$;Location=&quot;Tabel 1 (2)&quot;;Extended Properties=&quot;&quot;" command="SELECT * FROM [Tabel 1 (2)]"/>
  </connection>
  <connection id="5" xr16:uid="{5035FE40-9C37-4E0B-AC25-11E9FC00BF82}" keepAlive="1" name="Query - Tabel 1 (3)" description="Verbinding maken met de query Tabel 1 (3) in de werkmap." type="5" refreshedVersion="8" saveData="1">
    <dbPr connection="Provider=Microsoft.Mashup.OleDb.1;Data Source=$Workbook$;Location=&quot;Tabel 1 (3)&quot;;Extended Properties=&quot;&quot;" command="SELECT * FROM [Tabel 1 (3)]"/>
  </connection>
  <connection id="6" xr16:uid="{94C23F3F-0DA8-4718-BFFD-F91730992085}" keepAlive="1" name="Query - Tabel 1 (4)" description="Verbinding maken met de query Tabel 1 (4) in de werkmap." type="5" refreshedVersion="8" saveData="1">
    <dbPr connection="Provider=Microsoft.Mashup.OleDb.1;Data Source=$Workbook$;Location=&quot;Tabel 1 (4)&quot;;Extended Properties=&quot;&quot;" command="SELECT * FROM [Tabel 1 (4)]"/>
  </connection>
  <connection id="7" xr16:uid="{EC37FD9A-1981-4ECF-9B1F-35941845B87C}" keepAlive="1" name="Query - Tabel 1 (5)" description="Verbinding maken met de query Tabel 1 (5) in de werkmap." type="5" refreshedVersion="8" saveData="1">
    <dbPr connection="Provider=Microsoft.Mashup.OleDb.1;Data Source=$Workbook$;Location=&quot;Tabel 1 (5)&quot;;Extended Properties=&quot;&quot;" command="SELECT * FROM [Tabel 1 (5)]"/>
  </connection>
  <connection id="8" xr16:uid="{FCBA30FA-3170-4F53-8375-8EE9068377F6}" keepAlive="1" name="Query - Table 1" description="Connection to the 'Table 1' query in the workbook." type="5" refreshedVersion="8" saveData="1">
    <dbPr connection="Provider=Microsoft.Mashup.OleDb.1;Data Source=$Workbook$;Location=&quot;Table 1&quot;;Extended Properties=&quot;&quot;" command="SELECT * FROM [Table 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<sst xmlns="http://schemas.openxmlformats.org/spreadsheetml/2006/main" count="3186" uniqueCount="763">
  <si>
    <t>-</t>
  </si>
  <si>
    <t>Maxau</t>
  </si>
  <si>
    <t>+</t>
  </si>
  <si>
    <t>Koblenz</t>
  </si>
  <si>
    <t>Keulen</t>
  </si>
  <si>
    <t>Dusseldorf</t>
  </si>
  <si>
    <t>Duisburg</t>
  </si>
  <si>
    <t>Wesel</t>
  </si>
  <si>
    <t>Nijmegen</t>
  </si>
  <si>
    <t>Column1</t>
  </si>
  <si>
    <t>Column2</t>
  </si>
  <si>
    <t>Column3</t>
  </si>
  <si>
    <t>Column5</t>
  </si>
  <si>
    <t>Column7</t>
  </si>
  <si>
    <t>Column8</t>
  </si>
  <si>
    <t>Column9</t>
  </si>
  <si>
    <t>Column10</t>
  </si>
  <si>
    <t>Column11</t>
  </si>
  <si>
    <t>Column12</t>
  </si>
  <si>
    <t>Uhr</t>
  </si>
  <si>
    <t>BASEL-RHEINHALLE
                                                        *
                                                                                            n.d.                                /
                                                                        700                                    /
                                                                                501</t>
  </si>
  <si>
    <t>05:00:00</t>
  </si>
  <si>
    <t>13:00:00</t>
  </si>
  <si>
    <t>21:00:00</t>
  </si>
  <si>
    <t>--</t>
  </si>
  <si>
    <t>IFFEZHEIM
                                                                                            n.d.                                /
                                                                        n.d.                                    /
                                                                                n.d.</t>
  </si>
  <si>
    <t>203</t>
  </si>
  <si>
    <t>MAXAU
                                                                                            n.d.                                /
                                                                        620                                    /
                                                                                372</t>
  </si>
  <si>
    <t>SPEYER
                                                                                            n.d.                                /
                                                                        620                                    /
                                                                                237</t>
  </si>
  <si>
    <t>MANNHEIM
                                                                                            n.d.                                /
                                                                        650                                    /
                                                                                155</t>
  </si>
  <si>
    <t>WORMS
                                                                                            n.d.                                /
                                                                        440                                    /
                                                                                68</t>
  </si>
  <si>
    <t>157</t>
  </si>
  <si>
    <t>163</t>
  </si>
  <si>
    <t>150</t>
  </si>
  <si>
    <t>MAINZ
                                                                                            n.d.                                /
                                                                        475                                    /
                                                                                171</t>
  </si>
  <si>
    <t>OESTRICH
                                                                                            n.d.                                /
                                                                        n.d.                                    /
                                                                                92</t>
  </si>
  <si>
    <t>BINGEN
                                                                                            n.d.                                /
                                                                        350                                    /
                                                                                97</t>
  </si>
  <si>
    <t>178</t>
  </si>
  <si>
    <t>KAUB
                                                                                            n.d.                                /
                                                                        460                                    /
                                                                                77</t>
  </si>
  <si>
    <t>KOBLENZ
                                                                                            n.d.                                /
                                                                        470                                    /
                                                                                77</t>
  </si>
  <si>
    <t>220</t>
  </si>
  <si>
    <t>213</t>
  </si>
  <si>
    <t>234</t>
  </si>
  <si>
    <t>ANDERNACH
                                                                                            n.d.                                /
                                                                        550                                    /
                                                                                91</t>
  </si>
  <si>
    <t>OBERWINTER
                                                                                            n.d.                                /
                                                                        490                                    /
                                                                                n.d.</t>
  </si>
  <si>
    <t>216</t>
  </si>
  <si>
    <t>232</t>
  </si>
  <si>
    <t>226</t>
  </si>
  <si>
    <t>201</t>
  </si>
  <si>
    <t>154</t>
  </si>
  <si>
    <t>139</t>
  </si>
  <si>
    <t>229</t>
  </si>
  <si>
    <t>138</t>
  </si>
  <si>
    <t>233</t>
  </si>
  <si>
    <t>236</t>
  </si>
  <si>
    <t>159</t>
  </si>
  <si>
    <t>225</t>
  </si>
  <si>
    <t>222</t>
  </si>
  <si>
    <t>132</t>
  </si>
  <si>
    <t>162</t>
  </si>
  <si>
    <t>230</t>
  </si>
  <si>
    <t>130</t>
  </si>
  <si>
    <t>149</t>
  </si>
  <si>
    <t>223</t>
  </si>
  <si>
    <t>212</t>
  </si>
  <si>
    <t>146</t>
  </si>
  <si>
    <t>158</t>
  </si>
  <si>
    <t>227</t>
  </si>
  <si>
    <t>219</t>
  </si>
  <si>
    <t>Vorhersage</t>
  </si>
  <si>
    <t>Abschätzung</t>
  </si>
  <si>
    <t>01:00:00</t>
  </si>
  <si>
    <t>03:00:00</t>
  </si>
  <si>
    <t>07:00:00</t>
  </si>
  <si>
    <t>09:00:00</t>
  </si>
  <si>
    <t>11:00:00</t>
  </si>
  <si>
    <t>140</t>
  </si>
  <si>
    <t>155</t>
  </si>
  <si>
    <t>15:00:00</t>
  </si>
  <si>
    <t>17:00:00</t>
  </si>
  <si>
    <t>19:00:00</t>
  </si>
  <si>
    <t>23:00:00</t>
  </si>
  <si>
    <t>210</t>
  </si>
  <si>
    <t>Oestrich</t>
  </si>
  <si>
    <t>Pegel
                    DUISBURG-RUHRORT</t>
  </si>
  <si>
    <t>Vandaag</t>
  </si>
  <si>
    <t>Kaub</t>
  </si>
  <si>
    <t>Basel</t>
  </si>
  <si>
    <t>Pegel
                    OESTRICH</t>
  </si>
  <si>
    <t xml:space="preserve">Pegel </t>
  </si>
  <si>
    <t>Pegel
                    KÖLN</t>
  </si>
  <si>
    <t>117</t>
  </si>
  <si>
    <t>231</t>
  </si>
  <si>
    <t>134</t>
  </si>
  <si>
    <t>131</t>
  </si>
  <si>
    <t>133</t>
  </si>
  <si>
    <t>126</t>
  </si>
  <si>
    <t>127</t>
  </si>
  <si>
    <t>207</t>
  </si>
  <si>
    <t>215</t>
  </si>
  <si>
    <t>228</t>
  </si>
  <si>
    <t>224</t>
  </si>
  <si>
    <t>196</t>
  </si>
  <si>
    <t>193</t>
  </si>
  <si>
    <t>214</t>
  </si>
  <si>
    <t/>
  </si>
  <si>
    <t>RHEINGEBIET</t>
  </si>
  <si>
    <t>Gewässer</t>
  </si>
  <si>
    <t>Pegel</t>
  </si>
  <si>
    <t>BODENSEE</t>
  </si>
  <si>
    <t>KONSTANZ</t>
  </si>
  <si>
    <t>RHEIN
                        HSW=                        M_II
                            /M_I
                                /GlW                                                                    (n.d. = nicht definiert)</t>
  </si>
  <si>
    <t>BONN
                                                                                            n.d.                                /
                                                                        n.d.                                    /
                                                                                142</t>
  </si>
  <si>
    <t>KÖLN
                                                                                            n.d.                                /
                                                                        620                                    /
                                                                                139</t>
  </si>
  <si>
    <t>DÜSSELDORF
                                                                                            n.d.                                /
                                                                        710                                    /
                                                                                91</t>
  </si>
  <si>
    <t>DUISBURG-RUHRORT
                                                                                            n.d.                                /
                                                                        930                                    /
                                                                                227</t>
  </si>
  <si>
    <t>WESEL
                                                                                            n.d.                                /
                                                                        870                                    /
                                                                                174</t>
  </si>
  <si>
    <t>REES
                                                                                            n.d.                                /
                                                                        n.d.                                    /
                                                                                118</t>
  </si>
  <si>
    <t>EMMERICH
                                                                                            n.d.                                /
                                                                        700                                    /
                                                                                74</t>
  </si>
  <si>
    <t>LOBITH
                                                        *
                                                                                            n.d.                                /
                                                                        n.d.                                    /
                                                                                n.d.</t>
  </si>
  <si>
    <t>PANNERDENSE KOP
                                                        *
                                                                                            n.d.                                /
                                                                        n.d.                                    /
                                                                                n.d.</t>
  </si>
  <si>
    <t>NEUE MAAS
                                                HSW
                                                                    (n.d. = nicht definiert)</t>
  </si>
  <si>
    <t>ALTE MAAS
                                                HSW
                                                                    (n.d. = nicht definiert)</t>
  </si>
  <si>
    <t>IJSSEL
                                                HSW
                                                                    (n.d. = nicht definiert)</t>
  </si>
  <si>
    <t>IJSSELKOP
                                                        *
                                                                                            n.d.</t>
  </si>
  <si>
    <t>LEK
                                                HSW
                                                                    (n.d. = nicht definiert)</t>
  </si>
  <si>
    <t>WAAL
                                                HSW
                                                                    (n.d. = nicht definiert)</t>
  </si>
  <si>
    <t>NECKAR
                                                HSW
                                                                    (n.d. = nicht definiert)</t>
  </si>
  <si>
    <t>PLOCHINGEN
                                                                                            n.d.</t>
  </si>
  <si>
    <t>HESSIGHEIM SCHLEUSE UP
                                                                                            330</t>
  </si>
  <si>
    <t>GUNDELSHEIM UP
                                                                                            380</t>
  </si>
  <si>
    <t>238</t>
  </si>
  <si>
    <t>HEIDELBERG UP
                                                                                            260</t>
  </si>
  <si>
    <t>MAIN-DONAU-KANAL
                                                HSW
                            /M_I
                                                                                                    (n.d. = nicht definiert)</t>
  </si>
  <si>
    <t>BAMBERG
                                                                                            370                                /
                                                                        330</t>
  </si>
  <si>
    <t>249</t>
  </si>
  <si>
    <t>RIEDENBURG_UP
                                                                                            520                                /
                                                                        n.d.</t>
  </si>
  <si>
    <t>MAIN
                                                HSW
                            /M_I
                                                                                                    (n.d. = nicht definiert)</t>
  </si>
  <si>
    <t>TRUNSTADT
                                                                                            340                                /
                                                                        280</t>
  </si>
  <si>
    <t>SCHWEINFURT NEUER HAFEN
                                                                                            370                                /
                                                                        300</t>
  </si>
  <si>
    <t>WÜRZBURG
                                                                                            340                                /
                                                                        270</t>
  </si>
  <si>
    <t>151</t>
  </si>
  <si>
    <t>STEINBACH
                                                                                            370                                /
                                                                        300</t>
  </si>
  <si>
    <t>KLEINHEUBACH
                                                                                            370                                /
                                                                        300</t>
  </si>
  <si>
    <t>OBERNAU
                                                                                            380                                /
                                                                        300</t>
  </si>
  <si>
    <t>AUHEIM BRÜCKE DFH</t>
  </si>
  <si>
    <t>Brückendurchfahrtshöhe-Pegel</t>
  </si>
  <si>
    <t>HANAU BRÜCKE DFH</t>
  </si>
  <si>
    <t>FRANKFURT OSTHAFEN
                                                                                            370                                /
                                                                        300</t>
  </si>
  <si>
    <t>RAUNHEIM
                                                                                            400                                /
                                                                        300</t>
  </si>
  <si>
    <t>LAHN
                                                HSW
                                                                    (n.d. = nicht definiert)</t>
  </si>
  <si>
    <t>MARBURG
                                                                                            n.d.</t>
  </si>
  <si>
    <t>188</t>
  </si>
  <si>
    <t>LEUN NEU
                                                                                            360</t>
  </si>
  <si>
    <t>187</t>
  </si>
  <si>
    <t>DIEZ HAFEN
                                                                                            n.d.</t>
  </si>
  <si>
    <t>KALKOFEN NEU
                                                                                            360</t>
  </si>
  <si>
    <t>LAHNSTEIN SCHLEUSE UP
                                                                                            n.d.</t>
  </si>
  <si>
    <t>MOSEL
                        HSW=                        M_III
                            /M_II
                                /M_I                                                                    (n.d. = nicht definiert)</t>
  </si>
  <si>
    <t>PERL
                                                                                            n.d.                                /
                                                                        n.d.                                    /
                                                                                n.d.</t>
  </si>
  <si>
    <t>STADTBREDIMUS UP
                                                        *
                                                                                            n.d.                                /
                                                                        530                                    /
                                                                                370</t>
  </si>
  <si>
    <t>242</t>
  </si>
  <si>
    <t>GREVENMACHER UP
                                                        *
                                                                                            n.d.                                /
                                                                        520                                    /
                                                                                n.d.</t>
  </si>
  <si>
    <t>TRIER UP
                                                                                            n.d.                                /
                                                                        695                                    /
                                                                                520</t>
  </si>
  <si>
    <t>RUWER
                                                                                            n.d.                                /
                                                                        n.d.                                    /
                                                                                n.d.</t>
  </si>
  <si>
    <t>COCHEM
                                                                                            n.d.                                /
                                                                        600                                    /
                                                                                450</t>
  </si>
  <si>
    <t>KOBLENZ-LüTZEL DFH</t>
  </si>
  <si>
    <t>SAAR
                                                HSW
                                                                    (n.d. = nicht definiert)</t>
  </si>
  <si>
    <t>SANKT ARNUAL
                                                                                            230</t>
  </si>
  <si>
    <t>FREMERSDORF
                                                                                            390</t>
  </si>
  <si>
    <t>307</t>
  </si>
  <si>
    <t>129</t>
  </si>
  <si>
    <t>125</t>
  </si>
  <si>
    <t>Column4</t>
  </si>
  <si>
    <t>Column6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</si>
  <si>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</si>
  <si>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</si>
  <si>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</si>
  <si>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</si>
  <si>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</si>
  <si>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</si>
  <si>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</si>
  <si>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</si>
  <si>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</si>
  <si>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</si>
  <si>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</si>
  <si>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</si>
  <si>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</si>
  <si>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</si>
  <si>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</si>
  <si>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</si>
  <si>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</si>
  <si>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Column30</t>
  </si>
  <si>
    <t>Column31</t>
  </si>
  <si>
    <t>Column32</t>
  </si>
  <si>
    <t>Column33</t>
  </si>
  <si>
    <t>Column34</t>
  </si>
  <si>
    <t>Column35</t>
  </si>
  <si>
    <t>Column36</t>
  </si>
  <si>
    <t>Column37</t>
  </si>
  <si>
    <t>Column38</t>
  </si>
  <si>
    <t>Column39</t>
  </si>
  <si>
    <t>Column40</t>
  </si>
  <si>
    <t>Column41</t>
  </si>
  <si>
    <t>Column42</t>
  </si>
  <si>
    <t>Column43</t>
  </si>
  <si>
    <t>Column44</t>
  </si>
  <si>
    <t>Column45</t>
  </si>
  <si>
    <t>Column46</t>
  </si>
  <si>
    <t>Column47</t>
  </si>
  <si>
    <t>Column48</t>
  </si>
  <si>
    <t>Column49</t>
  </si>
  <si>
    <t>Column50</t>
  </si>
  <si>
    <t>Column51</t>
  </si>
  <si>
    <t>Column52</t>
  </si>
  <si>
    <t>Column53</t>
  </si>
  <si>
    <t>Column54</t>
  </si>
  <si>
    <t>Column55</t>
  </si>
  <si>
    <t>Column56</t>
  </si>
  <si>
    <t>Column57</t>
  </si>
  <si>
    <t>Column58</t>
  </si>
  <si>
    <t>Column59</t>
  </si>
  <si>
    <t>Column60</t>
  </si>
  <si>
    <t>Column61</t>
  </si>
  <si>
    <t>Column62</t>
  </si>
  <si>
    <t>Column63</t>
  </si>
  <si>
    <t>Column64</t>
  </si>
  <si>
    <t>Column65</t>
  </si>
  <si>
    <t>Column66</t>
  </si>
  <si>
    <t>Column67</t>
  </si>
  <si>
    <t>Column68</t>
  </si>
  <si>
    <t>Column69</t>
  </si>
  <si>
    <t>Column70</t>
  </si>
  <si>
    <t>Column71</t>
  </si>
  <si>
    <t>Column72</t>
  </si>
  <si>
    <t>Column73</t>
  </si>
  <si>
    <t>Column74</t>
  </si>
  <si>
    <t>Column75</t>
  </si>
  <si>
    <t>Column76</t>
  </si>
  <si>
    <t>Column77</t>
  </si>
  <si>
    <t>Column78</t>
  </si>
  <si>
    <t>Column79</t>
  </si>
  <si>
    <t>Column80</t>
  </si>
  <si>
    <t>Column81</t>
  </si>
  <si>
    <t>Column82</t>
  </si>
  <si>
    <t>Column83</t>
  </si>
  <si>
    <t>Column84</t>
  </si>
  <si>
    <t>Column85</t>
  </si>
  <si>
    <t>Column86</t>
  </si>
  <si>
    <t>Column87</t>
  </si>
  <si>
    <t>Column88</t>
  </si>
  <si>
    <t>Column89</t>
  </si>
  <si>
    <t>Column90</t>
  </si>
  <si>
    <t>Column91</t>
  </si>
  <si>
    <t>Column92</t>
  </si>
  <si>
    <t>Column93</t>
  </si>
  <si>
    <t>Column94</t>
  </si>
  <si>
    <t>Column95</t>
  </si>
  <si>
    <t>Column96</t>
  </si>
  <si>
    <t>Column97</t>
  </si>
  <si>
    <t>Column98</t>
  </si>
  <si>
    <t>Column99</t>
  </si>
  <si>
    <t>(+/-0)</t>
  </si>
  <si>
    <t>(-1)</t>
  </si>
  <si>
    <t>(-2)</t>
  </si>
  <si>
    <t>(--)</t>
  </si>
  <si>
    <t>(+4)</t>
  </si>
  <si>
    <t>(-7)</t>
  </si>
  <si>
    <t>(+1)</t>
  </si>
  <si>
    <t>(+6)</t>
  </si>
  <si>
    <t>(-5)</t>
  </si>
  <si>
    <t>(-3)</t>
  </si>
  <si>
    <t>(-6)</t>
  </si>
  <si>
    <t>(+2)</t>
  </si>
  <si>
    <t>165</t>
  </si>
  <si>
    <t>(-8)</t>
  </si>
  <si>
    <t>176</t>
  </si>
  <si>
    <t>(+11)</t>
  </si>
  <si>
    <t>171</t>
  </si>
  <si>
    <t>(-12)</t>
  </si>
  <si>
    <t>185</t>
  </si>
  <si>
    <t>147</t>
  </si>
  <si>
    <t>(-11)</t>
  </si>
  <si>
    <t>(+8)</t>
  </si>
  <si>
    <t>(+15)</t>
  </si>
  <si>
    <t>(-4)</t>
  </si>
  <si>
    <t>211</t>
  </si>
  <si>
    <t>(-10)</t>
  </si>
  <si>
    <t>(-9)</t>
  </si>
  <si>
    <t>209</t>
  </si>
  <si>
    <t>120</t>
  </si>
  <si>
    <t>(+7)</t>
  </si>
  <si>
    <t>111</t>
  </si>
  <si>
    <t>(+9)</t>
  </si>
  <si>
    <t>107</t>
  </si>
  <si>
    <t>114</t>
  </si>
  <si>
    <t>(+5)</t>
  </si>
  <si>
    <t>(+3)</t>
  </si>
  <si>
    <t>141</t>
  </si>
  <si>
    <t>145</t>
  </si>
  <si>
    <t>161</t>
  </si>
  <si>
    <t>156</t>
  </si>
  <si>
    <t>152</t>
  </si>
  <si>
    <t>177</t>
  </si>
  <si>
    <t>175</t>
  </si>
  <si>
    <t>179</t>
  </si>
  <si>
    <t>167</t>
  </si>
  <si>
    <t>(+10)</t>
  </si>
  <si>
    <t>250</t>
  </si>
  <si>
    <t>252</t>
  </si>
  <si>
    <t>251</t>
  </si>
  <si>
    <t>204</t>
  </si>
  <si>
    <t>200</t>
  </si>
  <si>
    <t>202</t>
  </si>
  <si>
    <t>153</t>
  </si>
  <si>
    <t>148</t>
  </si>
  <si>
    <t>(+12)</t>
  </si>
  <si>
    <t>105</t>
  </si>
  <si>
    <t>110</t>
  </si>
  <si>
    <t>(-13)</t>
  </si>
  <si>
    <t>124</t>
  </si>
  <si>
    <t>244</t>
  </si>
  <si>
    <t>243</t>
  </si>
  <si>
    <t>Voorspelling</t>
  </si>
  <si>
    <t>Text Between Delimiters</t>
  </si>
  <si>
    <t>Morgen</t>
  </si>
  <si>
    <t>Overmorgen</t>
  </si>
  <si>
    <t>112</t>
  </si>
  <si>
    <t>186</t>
  </si>
  <si>
    <t>(+13)</t>
  </si>
  <si>
    <t>144</t>
  </si>
  <si>
    <t>109</t>
  </si>
  <si>
    <t>260</t>
  </si>
  <si>
    <t>322</t>
  </si>
  <si>
    <t>217</t>
  </si>
  <si>
    <t>172</t>
  </si>
  <si>
    <t>106</t>
  </si>
  <si>
    <t>Tijd</t>
  </si>
  <si>
    <t>191</t>
  </si>
  <si>
    <t>182</t>
  </si>
  <si>
    <t>174</t>
  </si>
  <si>
    <t>194</t>
  </si>
  <si>
    <t>208</t>
  </si>
  <si>
    <t>(+16)</t>
  </si>
  <si>
    <t>246</t>
  </si>
  <si>
    <t>245</t>
  </si>
  <si>
    <t>247</t>
  </si>
  <si>
    <t>826</t>
  </si>
  <si>
    <t>104</t>
  </si>
  <si>
    <t>190</t>
  </si>
  <si>
    <t>168</t>
  </si>
  <si>
    <t>170</t>
  </si>
  <si>
    <t>169</t>
  </si>
  <si>
    <t>164</t>
  </si>
  <si>
    <t>166</t>
  </si>
  <si>
    <t>199</t>
  </si>
  <si>
    <t>(+14)</t>
  </si>
  <si>
    <t>101</t>
  </si>
  <si>
    <t>276</t>
  </si>
  <si>
    <t>Vuistregels</t>
  </si>
  <si>
    <t>Laatste update:</t>
  </si>
  <si>
    <t>Disclaimer: met zorg samengesteld,</t>
  </si>
  <si>
    <t>Uur</t>
  </si>
  <si>
    <t>(-16)</t>
  </si>
  <si>
    <t>(-17)</t>
  </si>
  <si>
    <t>103</t>
  </si>
  <si>
    <t>205</t>
  </si>
  <si>
    <t>100</t>
  </si>
  <si>
    <t>maar kan fouten bevatten.</t>
  </si>
  <si>
    <t>Gebruik op eigen risico.</t>
  </si>
  <si>
    <t>Geen rechten of aansprakelijkheid</t>
  </si>
  <si>
    <t>aan te ontlenen.</t>
  </si>
  <si>
    <t>Mi.22.04.2026</t>
  </si>
  <si>
    <t>300</t>
  </si>
  <si>
    <t>197</t>
  </si>
  <si>
    <t>195</t>
  </si>
  <si>
    <t>310</t>
  </si>
  <si>
    <t>(-14)</t>
  </si>
  <si>
    <t>198</t>
  </si>
  <si>
    <t>189</t>
  </si>
  <si>
    <t>282</t>
  </si>
  <si>
    <t>270</t>
  </si>
  <si>
    <t>286</t>
  </si>
  <si>
    <t>275</t>
  </si>
  <si>
    <t>795</t>
  </si>
  <si>
    <t>801</t>
  </si>
  <si>
    <t>(+23)</t>
  </si>
  <si>
    <t>784</t>
  </si>
  <si>
    <t>122</t>
  </si>
  <si>
    <t>218</t>
  </si>
  <si>
    <t>121</t>
  </si>
  <si>
    <t>128</t>
  </si>
  <si>
    <t>(-20)</t>
  </si>
  <si>
    <t>136</t>
  </si>
  <si>
    <t>(-19)</t>
  </si>
  <si>
    <t>Gebied</t>
  </si>
  <si>
    <t>Aanpassen</t>
  </si>
  <si>
    <t>Duisburg tot Neuss</t>
  </si>
  <si>
    <t>Fr.24.04.2026</t>
  </si>
  <si>
    <t>Dashboard</t>
  </si>
  <si>
    <t>Sa.25.04.2026</t>
  </si>
  <si>
    <t>143</t>
  </si>
  <si>
    <t>137</t>
  </si>
  <si>
    <t>142</t>
  </si>
  <si>
    <t>135</t>
  </si>
  <si>
    <t>314</t>
  </si>
  <si>
    <t>303</t>
  </si>
  <si>
    <t>306</t>
  </si>
  <si>
    <t>319</t>
  </si>
  <si>
    <t>301</t>
  </si>
  <si>
    <t>534</t>
  </si>
  <si>
    <t>535</t>
  </si>
  <si>
    <t>531</t>
  </si>
  <si>
    <t>530</t>
  </si>
  <si>
    <t>183</t>
  </si>
  <si>
    <t>435</t>
  </si>
  <si>
    <t>434</t>
  </si>
  <si>
    <t>294</t>
  </si>
  <si>
    <t>293</t>
  </si>
  <si>
    <t>221</t>
  </si>
  <si>
    <t>192</t>
  </si>
  <si>
    <t>279</t>
  </si>
  <si>
    <t>271</t>
  </si>
  <si>
    <t>277</t>
  </si>
  <si>
    <t>206</t>
  </si>
  <si>
    <t>402</t>
  </si>
  <si>
    <t>411</t>
  </si>
  <si>
    <t>404</t>
  </si>
  <si>
    <t>118</t>
  </si>
  <si>
    <t>123</t>
  </si>
  <si>
    <t>116</t>
  </si>
  <si>
    <t>115</t>
  </si>
  <si>
    <t>(-15)</t>
  </si>
  <si>
    <t>(-18)</t>
  </si>
  <si>
    <t>181</t>
  </si>
  <si>
    <t>240</t>
  </si>
  <si>
    <t>259</t>
  </si>
  <si>
    <t>Mo.27.04.2026</t>
  </si>
  <si>
    <t>290</t>
  </si>
  <si>
    <t>296</t>
  </si>
  <si>
    <t>288</t>
  </si>
  <si>
    <t>295</t>
  </si>
  <si>
    <t>291</t>
  </si>
  <si>
    <t>520</t>
  </si>
  <si>
    <t>532</t>
  </si>
  <si>
    <t>430</t>
  </si>
  <si>
    <t>431</t>
  </si>
  <si>
    <t>318</t>
  </si>
  <si>
    <t>265</t>
  </si>
  <si>
    <t>266</t>
  </si>
  <si>
    <t>775</t>
  </si>
  <si>
    <t>108</t>
  </si>
  <si>
    <t>255</t>
  </si>
  <si>
    <t>521</t>
  </si>
  <si>
    <t>422</t>
  </si>
  <si>
    <t>119</t>
  </si>
  <si>
    <t>(-24)</t>
  </si>
  <si>
    <t>419</t>
  </si>
  <si>
    <t>820</t>
  </si>
  <si>
    <t>788</t>
  </si>
  <si>
    <t>769</t>
  </si>
  <si>
    <t>Di.28.04.2026</t>
  </si>
  <si>
    <t>284</t>
  </si>
  <si>
    <t>280</t>
  </si>
  <si>
    <t>283</t>
  </si>
  <si>
    <t>287</t>
  </si>
  <si>
    <t>281</t>
  </si>
  <si>
    <t>285</t>
  </si>
  <si>
    <t>Do.23.04.2026</t>
  </si>
  <si>
    <t>423</t>
  </si>
  <si>
    <t>254</t>
  </si>
  <si>
    <t>815</t>
  </si>
  <si>
    <t>764</t>
  </si>
  <si>
    <t>400</t>
  </si>
  <si>
    <t>173</t>
  </si>
  <si>
    <t>248</t>
  </si>
  <si>
    <t>523</t>
  </si>
  <si>
    <t>428</t>
  </si>
  <si>
    <t>590</t>
  </si>
  <si>
    <t>26 Apr, 11:10 Unterschied im Vergleich zu NAP: 590 cm</t>
  </si>
  <si>
    <t>26 Apr, 11:20 Unterschied im Vergleich zu NAP: 590 cm</t>
  </si>
  <si>
    <t>26 Apr, 11:30 Unterschied im Vergleich zu NAP: 590 cm</t>
  </si>
  <si>
    <t>26 Apr, 11:40 Unterschied im Vergleich zu NAP: 590 cm</t>
  </si>
  <si>
    <t>26 Apr, 11:50 Unterschied im Vergleich zu NAP: 590 cm</t>
  </si>
  <si>
    <t>26 Apr, 12:00 Unterschied im Vergleich zu NAP: 590 cm</t>
  </si>
  <si>
    <t>26 Apr, 12:10 Unterschied im Vergleich zu NAP: 590 cm</t>
  </si>
  <si>
    <t>26 Apr, 12:20 Unterschied im Vergleich zu NAP: 590 cm</t>
  </si>
  <si>
    <t>26 Apr, 12:30 Unterschied im Vergleich zu NAP: 590 cm</t>
  </si>
  <si>
    <t>26 Apr, 12:40 Unterschied im Vergleich zu NAP: 590 cm</t>
  </si>
  <si>
    <t>26 Apr, 12:50 Unterschied im Vergleich zu NAP: 590 cm</t>
  </si>
  <si>
    <t>26 Apr, 13:00 Unterschied im Vergleich zu NAP: 590 cm</t>
  </si>
  <si>
    <t>26 Apr, 13:10 Unterschied im Vergleich zu NAP: 590 cm</t>
  </si>
  <si>
    <t>26 Apr, 13:20 Unterschied im Vergleich zu NAP: 590 cm</t>
  </si>
  <si>
    <t>26 Apr, 13:30 Unterschied im Vergleich zu NAP: 590 cm</t>
  </si>
  <si>
    <t>26 Apr, 13:40 Unterschied im Vergleich zu NAP: 590 cm</t>
  </si>
  <si>
    <t>26 Apr, 13:50 Unterschied im Vergleich zu NAP: 590 cm</t>
  </si>
  <si>
    <t>26 Apr, 14:00 Unterschied im Vergleich zu NAP: 590 cm</t>
  </si>
  <si>
    <t>26 Apr, 14:10 Unterschied im Vergleich zu NAP: 590 cm</t>
  </si>
  <si>
    <t>26 Apr, 14:20 Unterschied im Vergleich zu NAP: 590 cm</t>
  </si>
  <si>
    <t>26 Apr, 14:30 Unterschied im Vergleich zu NAP: 590 cm</t>
  </si>
  <si>
    <t>26 Apr, 14:40 Unterschied im Vergleich zu NAP: 590 cm</t>
  </si>
  <si>
    <t>26 Apr, 14:50 Unterschied im Vergleich zu NAP: 590 cm</t>
  </si>
  <si>
    <t>26 Apr, 15:00 Unterschied im Vergleich zu NAP: 590 cm</t>
  </si>
  <si>
    <t>26 Apr, 15:10 Unterschied im Vergleich zu NAP: 590 cm</t>
  </si>
  <si>
    <t>26 Apr, 15:20 Unterschied im Vergleich zu NAP: 590 cm</t>
  </si>
  <si>
    <t>26 Apr, 15:30 Unterschied im Vergleich zu NAP: 590 cm</t>
  </si>
  <si>
    <t>26 Apr, 15:40 Unterschied im Vergleich zu NAP: 590 cm</t>
  </si>
  <si>
    <t>26 Apr, 15:50 Unterschied im Vergleich zu NAP: 590 cm</t>
  </si>
  <si>
    <t>26 Apr, 16:00 Unterschied im Vergleich zu NAP: 590 cm</t>
  </si>
  <si>
    <t>26 Apr, 16:10 Unterschied im Vergleich zu NAP: 590 cm</t>
  </si>
  <si>
    <t>26 Apr, 16:20 Unterschied im Vergleich zu NAP: 590 cm</t>
  </si>
  <si>
    <t>26 Apr, 16:30 Unterschied im Vergleich zu NAP: 590 cm</t>
  </si>
  <si>
    <t>26 Apr, 16:40 Unterschied im Vergleich zu NAP: 590 cm</t>
  </si>
  <si>
    <t>26 Apr, 16:50 Unterschied im Vergleich zu NAP: 590 cm</t>
  </si>
  <si>
    <t>26 Apr, 17:00 Unterschied im Vergleich zu NAP: 589 cm</t>
  </si>
  <si>
    <t>589</t>
  </si>
  <si>
    <t>26 Apr, 17:10 Unterschied im Vergleich zu NAP: 589 cm</t>
  </si>
  <si>
    <t>26 Apr, 17:20 Unterschied im Vergleich zu NAP: 589 cm</t>
  </si>
  <si>
    <t>26 Apr, 17:30 Unterschied im Vergleich zu NAP: 589 cm</t>
  </si>
  <si>
    <t>26 Apr, 17:40 Unterschied im Vergleich zu NAP: 589 cm</t>
  </si>
  <si>
    <t>26 Apr, 17:50 Unterschied im Vergleich zu NAP: 589 cm</t>
  </si>
  <si>
    <t>26 Apr, 18:00 Unterschied im Vergleich zu NAP: 589 cm</t>
  </si>
  <si>
    <t>26 Apr, 18:10 Unterschied im Vergleich zu NAP: 589 cm</t>
  </si>
  <si>
    <t>26 Apr, 18:20 Unterschied im Vergleich zu NAP: 589 cm</t>
  </si>
  <si>
    <t>26 Apr, 18:30 Unterschied im Vergleich zu NAP: 589 cm</t>
  </si>
  <si>
    <t>26 Apr, 18:40 Unterschied im Vergleich zu NAP: 589 cm</t>
  </si>
  <si>
    <t>26 Apr, 18:50 Unterschied im Vergleich zu NAP: 589 cm</t>
  </si>
  <si>
    <t>26 Apr, 19:00 Unterschied im Vergleich zu NAP: 589 cm</t>
  </si>
  <si>
    <t>26 Apr, 19:10 Unterschied im Vergleich zu NAP: 589 cm</t>
  </si>
  <si>
    <t>26 Apr, 19:20 Unterschied im Vergleich zu NAP: 589 cm</t>
  </si>
  <si>
    <t>26 Apr, 19:30 Unterschied im Vergleich zu NAP: 589 cm</t>
  </si>
  <si>
    <t>26 Apr, 19:40 Unterschied im Vergleich zu NAP: 589 cm</t>
  </si>
  <si>
    <t>26 Apr, 19:50 Unterschied im Vergleich zu NAP: 589 cm</t>
  </si>
  <si>
    <t>26 Apr, 20:00 Unterschied im Vergleich zu NAP: 589 cm</t>
  </si>
  <si>
    <t>26 Apr, 20:10 Unterschied im Vergleich zu NAP: 589 cm</t>
  </si>
  <si>
    <t>26 Apr, 20:20 Unterschied im Vergleich zu NAP: 589 cm</t>
  </si>
  <si>
    <t>26 Apr, 20:30 Unterschied im Vergleich zu NAP: 589 cm</t>
  </si>
  <si>
    <t>26 Apr, 20:40 Unterschied im Vergleich zu NAP: 589 cm</t>
  </si>
  <si>
    <t>26 Apr, 20:50 Unterschied im Vergleich zu NAP: 589 cm</t>
  </si>
  <si>
    <t>26 Apr, 21:00 Unterschied im Vergleich zu NAP: 589 cm</t>
  </si>
  <si>
    <t>26 Apr, 21:10 Unterschied im Vergleich zu NAP: 589 cm</t>
  </si>
  <si>
    <t>26 Apr, 21:20 Unterschied im Vergleich zu NAP: 589 cm</t>
  </si>
  <si>
    <t>26 Apr, 21:30 Unterschied im Vergleich zu NAP: 589 cm</t>
  </si>
  <si>
    <t>26 Apr, 21:40 Unterschied im Vergleich zu NAP: 589 cm</t>
  </si>
  <si>
    <t>26 Apr, 21:50 Unterschied im Vergleich zu NAP: 589 cm</t>
  </si>
  <si>
    <t>26 Apr, 22:00 Unterschied im Vergleich zu NAP: 589 cm</t>
  </si>
  <si>
    <t>26 Apr, 22:10 Unterschied im Vergleich zu NAP: 589 cm</t>
  </si>
  <si>
    <t>26 Apr, 22:20 Unterschied im Vergleich zu NAP: 589 cm</t>
  </si>
  <si>
    <t>26 Apr, 22:30 Unterschied im Vergleich zu NAP: 589 cm</t>
  </si>
  <si>
    <t>26 Apr, 22:40 Unterschied im Vergleich zu NAP: 589 cm</t>
  </si>
  <si>
    <t>26 Apr, 22:50 Unterschied im Vergleich zu NAP: 589 cm</t>
  </si>
  <si>
    <t>26 Apr, 23:00 Unterschied im Vergleich zu NAP: 588 cm</t>
  </si>
  <si>
    <t>588</t>
  </si>
  <si>
    <t>26 Apr, 23:10 Unterschied im Vergleich zu NAP: 588 cm</t>
  </si>
  <si>
    <t>26 Apr, 23:20 Unterschied im Vergleich zu NAP: 588 cm</t>
  </si>
  <si>
    <t>26 Apr, 23:30 Unterschied im Vergleich zu NAP: 588 cm</t>
  </si>
  <si>
    <t>26 Apr, 23:40 Unterschied im Vergleich zu NAP: 588 cm</t>
  </si>
  <si>
    <t>26 Apr, 23:50 Unterschied im Vergleich zu NAP: 588 cm</t>
  </si>
  <si>
    <t>27 Apr, 00:00 Unterschied im Vergleich zu NAP: 588 cm</t>
  </si>
  <si>
    <t>27 Apr, 00:10 Unterschied im Vergleich zu NAP: 588 cm</t>
  </si>
  <si>
    <t>27 Apr, 00:20 Unterschied im Vergleich zu NAP: 588 cm</t>
  </si>
  <si>
    <t>27 Apr, 00:30 Unterschied im Vergleich zu NAP: 588 cm</t>
  </si>
  <si>
    <t>27 Apr, 00:40 Unterschied im Vergleich zu NAP: 588 cm</t>
  </si>
  <si>
    <t>27 Apr, 00:50 Unterschied im Vergleich zu NAP: 588 cm</t>
  </si>
  <si>
    <t>27 Apr, 01:00 Unterschied im Vergleich zu NAP: 588 cm</t>
  </si>
  <si>
    <t>27 Apr, 01:10 Unterschied im Vergleich zu NAP: 588 cm</t>
  </si>
  <si>
    <t>27 Apr, 01:20 Unterschied im Vergleich zu NAP: 588 cm</t>
  </si>
  <si>
    <t>27 Apr, 01:30 Unterschied im Vergleich zu NAP: 588 cm</t>
  </si>
  <si>
    <t>27 Apr, 01:40 Unterschied im Vergleich zu NAP: 588 cm</t>
  </si>
  <si>
    <t>27 Apr, 01:50 Unterschied im Vergleich zu NAP: 588 cm</t>
  </si>
  <si>
    <t>27 Apr, 02:00 Unterschied im Vergleich zu NAP: 588 cm</t>
  </si>
  <si>
    <t>27 Apr, 02:10 Unterschied im Vergleich zu NAP: 588 cm</t>
  </si>
  <si>
    <t>27 Apr, 02:20 Unterschied im Vergleich zu NAP: 588 cm</t>
  </si>
  <si>
    <t>27 Apr, 02:30 Unterschied im Vergleich zu NAP: 588 cm</t>
  </si>
  <si>
    <t>27 Apr, 02:40 Unterschied im Vergleich zu NAP: 588 cm</t>
  </si>
  <si>
    <t>27 Apr, 02:50 Unterschied im Vergleich zu NAP: 588 cm</t>
  </si>
  <si>
    <t>27 Apr, 03:00 Unterschied im Vergleich zu NAP: 588 cm</t>
  </si>
  <si>
    <t>27 Apr, 03:10 Unterschied im Vergleich zu NAP: 588 cm</t>
  </si>
  <si>
    <t>27 Apr, 03:20 Unterschied im Vergleich zu NAP: 588 cm</t>
  </si>
  <si>
    <t>27 Apr, 03:30 Unterschied im Vergleich zu NAP: 588 cm</t>
  </si>
  <si>
    <t>27 Apr, 03:40 Unterschied im Vergleich zu NAP: 588 cm</t>
  </si>
  <si>
    <t>27 Apr, 03:50 Unterschied im Vergleich zu NAP: 588 cm</t>
  </si>
  <si>
    <t>27 Apr, 04:00 Unterschied im Vergleich zu NAP: 588 cm</t>
  </si>
  <si>
    <t>27 Apr, 04:10 Unterschied im Vergleich zu NAP: 588 cm</t>
  </si>
  <si>
    <t>27 Apr, 04:20 Unterschied im Vergleich zu NAP: 588 cm</t>
  </si>
  <si>
    <t>27 Apr, 04:30 Unterschied im Vergleich zu NAP: 588 cm</t>
  </si>
  <si>
    <t>27 Apr, 04:40 Unterschied im Vergleich zu NAP: 588 cm</t>
  </si>
  <si>
    <t>27 Apr, 04:50 Unterschied im Vergleich zu NAP: 588 cm</t>
  </si>
  <si>
    <t>27 Apr, 05:00 Unterschied im Vergleich zu NAP: 588 cm</t>
  </si>
  <si>
    <t>27 Apr, 05:10 Unterschied im Vergleich zu NAP: 588 cm</t>
  </si>
  <si>
    <t>27 Apr, 05:20 Unterschied im Vergleich zu NAP: 588 cm</t>
  </si>
  <si>
    <t>27 Apr, 05:30 Unterschied im Vergleich zu NAP: 588 cm</t>
  </si>
  <si>
    <t>27 Apr, 05:40 Unterschied im Vergleich zu NAP: 588 cm</t>
  </si>
  <si>
    <t>27 Apr, 05:50 Unterschied im Vergleich zu NAP: 588 cm</t>
  </si>
  <si>
    <t>27 Apr, 06:00 Unterschied im Vergleich zu NAP: 588 cm</t>
  </si>
  <si>
    <t>27 Apr, 06:10 Unterschied im Vergleich zu NAP: 588 cm</t>
  </si>
  <si>
    <t>27 Apr, 06:20 Unterschied im Vergleich zu NAP: 588 cm</t>
  </si>
  <si>
    <t>27 Apr, 06:30 Unterschied im Vergleich zu NAP: 588 cm</t>
  </si>
  <si>
    <t>27 Apr, 06:40 Unterschied im Vergleich zu NAP: 588 cm</t>
  </si>
  <si>
    <t>27 Apr, 06:50 Unterschied im Vergleich zu NAP: 587 cm</t>
  </si>
  <si>
    <t>587</t>
  </si>
  <si>
    <t>27 Apr, 07:00 Unterschied im Vergleich zu NAP: 587 cm</t>
  </si>
  <si>
    <t>27 Apr, 07:10 Unterschied im Vergleich zu NAP: 587 cm</t>
  </si>
  <si>
    <t>27 Apr, 07:20 Unterschied im Vergleich zu NAP: 587 cm</t>
  </si>
  <si>
    <t>27 Apr, 07:30 Unterschied im Vergleich zu NAP: 587 cm</t>
  </si>
  <si>
    <t>27 Apr, 07:40 Unterschied im Vergleich zu NAP: 587 cm</t>
  </si>
  <si>
    <t>27 Apr, 07:50 Unterschied im Vergleich zu NAP: 587 cm</t>
  </si>
  <si>
    <t>27 Apr, 08:00 Unterschied im Vergleich zu NAP: 587 cm</t>
  </si>
  <si>
    <t>27 Apr, 08:10 Unterschied im Vergleich zu NAP: 587 cm</t>
  </si>
  <si>
    <t>27 Apr, 08:20 Unterschied im Vergleich zu NAP: 587 cm</t>
  </si>
  <si>
    <t>27 Apr, 08:30 Unterschied im Vergleich zu NAP: 587 cm</t>
  </si>
  <si>
    <t>27 Apr, 08:40 Unterschied im Vergleich zu NAP: 587 cm</t>
  </si>
  <si>
    <t>27 Apr, 08:50 Unterschied im Vergleich zu NAP: 587 cm</t>
  </si>
  <si>
    <t>27 Apr, 09:00 Unterschied im Vergleich zu NAP: 587 cm</t>
  </si>
  <si>
    <t>27 Apr, 09:10 Unterschied im Vergleich zu NAP: 587 cm</t>
  </si>
  <si>
    <t>27 Apr, 09:20 Unterschied im Vergleich zu NAP: 587 cm</t>
  </si>
  <si>
    <t>27 Apr, 09:30 Unterschied im Vergleich zu NAP: 587 cm</t>
  </si>
  <si>
    <t>27 Apr, 09:40 Unterschied im Vergleich zu NAP: 587 cm</t>
  </si>
  <si>
    <t>27 Apr, 09:50 Unterschied im Vergleich zu NAP: 587 cm</t>
  </si>
  <si>
    <t>27 Apr, 10:00 Unterschied im Vergleich zu NAP: 587 cm</t>
  </si>
  <si>
    <t>27 Apr, 10:10 Unterschied im Vergleich zu NAP: 587 cm</t>
  </si>
  <si>
    <t>27 Apr, 10:20 Unterschied im Vergleich zu NAP: 587 cm</t>
  </si>
  <si>
    <t>27 Apr, 10:30 Unterschied im Vergleich zu NAP: 587 cm</t>
  </si>
  <si>
    <t>27 Apr, 10:40 Unterschied im Vergleich zu NAP: 587 cm</t>
  </si>
  <si>
    <t>27 Apr, 10:50 Unterschied im Vergleich zu NAP: 587 cm</t>
  </si>
  <si>
    <t>27 Apr, 11:00 Unterschied im Vergleich zu NAP: 587 cm</t>
  </si>
  <si>
    <t>27 Apr, 11:10 Unterschied im Vergleich zu NAP: 587 cm</t>
  </si>
  <si>
    <t>27 Apr, 11:20 Unterschied im Vergleich zu NAP: 587 cm</t>
  </si>
  <si>
    <t>27 Apr, 11:30 Unterschied im Vergleich zu NAP: 587 cm</t>
  </si>
  <si>
    <t>27 Apr, 11:40 Unterschied im Vergleich zu NAP: 587 cm</t>
  </si>
  <si>
    <t>27 Apr, 11:50 Unterschied im Vergleich zu NAP: 587 cm</t>
  </si>
  <si>
    <t>27 Apr, 12:00 Unterschied im Vergleich zu NAP: 587 cm</t>
  </si>
  <si>
    <t>27 Apr, 12:10 Unterschied im Vergleich zu NAP: 587 cm</t>
  </si>
  <si>
    <t>27 Apr, 12:20 Unterschied im Vergleich zu NAP: 587 cm</t>
  </si>
  <si>
    <t>27 Apr, 12:30 Unterschied im Vergleich zu NAP: 587 cm</t>
  </si>
  <si>
    <t>27 Apr, 12:40 Unterschied im Vergleich zu NAP: 587 cm</t>
  </si>
  <si>
    <t>27 Apr, 12:50 Unterschied im Vergleich zu NAP: 587 cm</t>
  </si>
  <si>
    <t>27 Apr, 13:00 Unterschied im Vergleich zu NAP: 587 cm</t>
  </si>
  <si>
    <t>27 Apr, 13:10 Unterschied im Vergleich zu NAP: 587 cm</t>
  </si>
  <si>
    <t>27 Apr, 13:20 Unterschied im Vergleich zu NAP: 587 cm</t>
  </si>
  <si>
    <t>27 Apr, 13:30 Unterschied im Vergleich zu NAP: 587 cm</t>
  </si>
  <si>
    <t>27 Apr, 13:40 Unterschied im Vergleich zu NAP: 587 cm</t>
  </si>
  <si>
    <t>27 Apr, 13:50 Unterschied im Vergleich zu NAP: 587 cm</t>
  </si>
  <si>
    <t>27 Apr, 14:00 Unterschied im Vergleich zu NAP: 586 cm</t>
  </si>
  <si>
    <t>586</t>
  </si>
  <si>
    <t>27 Apr, 14:10 Unterschied im Vergleich zu NAP: 586 cm</t>
  </si>
  <si>
    <t>27 Apr, 14:20 Unterschied im Vergleich zu NAP: 586 cm</t>
  </si>
  <si>
    <t>27 Apr, 14:30 Unterschied im Vergleich zu NAP: 586 cm</t>
  </si>
  <si>
    <t>27 Apr, 14:40 Unterschied im Vergleich zu NAP: 586 cm</t>
  </si>
  <si>
    <t>27 Apr, 14:50 Unterschied im Vergleich zu NAP: 586 cm</t>
  </si>
  <si>
    <t>27 Apr, 15:00 Unterschied im Vergleich zu NAP: 586 cm</t>
  </si>
  <si>
    <t>27 Apr, 15:10 Unterschied im Vergleich zu NAP: 586 cm</t>
  </si>
  <si>
    <t>27 Apr, 15:20 Unterschied im Vergleich zu NAP: 586 cm</t>
  </si>
  <si>
    <t>27 Apr, 15:30 Unterschied im Vergleich zu NAP: 586 cm</t>
  </si>
  <si>
    <t>27 Apr, 15:40 Unterschied im Vergleich zu NAP: 586 cm</t>
  </si>
  <si>
    <t>27 Apr, 15:50 Unterschied im Vergleich zu NAP: 586 cm</t>
  </si>
  <si>
    <t>27 Apr, 16:00 Unterschied im Vergleich zu NAP: 586 cm</t>
  </si>
  <si>
    <t>27 Apr, 16:10 Unterschied im Vergleich zu NAP: 586 cm</t>
  </si>
  <si>
    <t>27 Apr, 16:20 Unterschied im Vergleich zu NAP: 586 cm</t>
  </si>
  <si>
    <t>27 Apr, 16:30 Unterschied im Vergleich zu NAP: 586 cm</t>
  </si>
  <si>
    <t>27 Apr, 16:40 Unterschied im Vergleich zu NAP: 586 cm</t>
  </si>
  <si>
    <t>27 Apr, 16:50 Unterschied im Vergleich zu NAP: 586 cm</t>
  </si>
  <si>
    <t>27 Apr, 17:00 Unterschied im Vergleich zu NAP: 586 cm</t>
  </si>
  <si>
    <t>27 Apr, 17:10 Unterschied im Vergleich zu NAP: 586 cm</t>
  </si>
  <si>
    <t>27 Apr, 17:20 Unterschied im Vergleich zu NAP: 586 cm</t>
  </si>
  <si>
    <t>27 Apr, 17:30 Unterschied im Vergleich zu NAP: 586 cm</t>
  </si>
  <si>
    <t>27 Apr, 17:40 Unterschied im Vergleich zu NAP: 586 cm</t>
  </si>
  <si>
    <t>27 Apr, 17:50 Unterschied im Vergleich zu NAP: 585 cm</t>
  </si>
  <si>
    <t>585</t>
  </si>
  <si>
    <t>27 Apr, 18:00 Unterschied im Vergleich zu NAP: 585 cm</t>
  </si>
  <si>
    <t>27 Apr, 18:10 Unterschied im Vergleich zu NAP: 585 cm</t>
  </si>
  <si>
    <t>27 Apr, 18:20 Unterschied im Vergleich zu NAP: 585 cm</t>
  </si>
  <si>
    <t>27 Apr, 18:30 Unterschied im Vergleich zu NAP: 585 cm</t>
  </si>
  <si>
    <t>27 Apr, 18:40 Unterschied im Vergleich zu NAP: 585 cm</t>
  </si>
  <si>
    <t>27 Apr, 18:50 Unterschied im Vergleich zu NAP: 585 cm</t>
  </si>
  <si>
    <t>27 Apr, 19:00 Unterschied im Vergleich zu NAP: 585 cm</t>
  </si>
  <si>
    <t>27 Apr, 19:10 Unterschied im Vergleich zu NAP: 585 cm</t>
  </si>
  <si>
    <t>27 Apr, 19:20 Unterschied im Vergleich zu NAP: 585 cm</t>
  </si>
  <si>
    <t>27 Apr, 19:30 Unterschied im Vergleich zu NAP: 585 cm</t>
  </si>
  <si>
    <t>27 Apr, 19:40 Unterschied im Vergleich zu NAP: 585 cm</t>
  </si>
  <si>
    <t>27 Apr, 19:50 Unterschied im Vergleich zu NAP: 585 cm</t>
  </si>
  <si>
    <t>27 Apr, 20:00 Unterschied im Vergleich zu NAP: 585 cm</t>
  </si>
  <si>
    <t>27 Apr, 20:10 Unterschied im Vergleich zu NAP: 585 cm</t>
  </si>
  <si>
    <t>27 Apr, 20:20 Unterschied im Vergleich zu NAP: 585 cm</t>
  </si>
  <si>
    <t>27 Apr, 20:30 Unterschied im Vergleich zu NAP: 585 cm</t>
  </si>
  <si>
    <t>27 Apr, 20:40 Unterschied im Vergleich zu NAP: 585 cm</t>
  </si>
  <si>
    <t>27 Apr, 20:50 Unterschied im Vergleich zu NAP: 585 cm</t>
  </si>
  <si>
    <t>27 Apr, 21:00 Unterschied im Vergleich zu NAP: 584 cm</t>
  </si>
  <si>
    <t>584</t>
  </si>
  <si>
    <t>27 Apr, 21:10 Unterschied im Vergleich zu NAP: 584 cm</t>
  </si>
  <si>
    <t>27 Apr, 21:20 Unterschied im Vergleich zu NAP: 584 cm</t>
  </si>
  <si>
    <t>27 Apr, 21:30 Unterschied im Vergleich zu NAP: 584 cm</t>
  </si>
  <si>
    <t>27 Apr, 21:40 Unterschied im Vergleich zu NAP: 584 cm</t>
  </si>
  <si>
    <t>27 Apr, 21:50 Unterschied im Vergleich zu NAP: 584 cm</t>
  </si>
  <si>
    <t>27 Apr, 22:00 Unterschied im Vergleich zu NAP: 584 cm</t>
  </si>
  <si>
    <t>27 Apr, 22:10 Unterschied im Vergleich zu NAP: 584 cm</t>
  </si>
  <si>
    <t>27 Apr, 22:20 Unterschied im Vergleich zu NAP: 584 cm</t>
  </si>
  <si>
    <t>27 Apr, 22:30 Unterschied im Vergleich zu NAP: 584 cm</t>
  </si>
  <si>
    <t>27 Apr, 22:40 Unterschied im Vergleich zu NAP: 584 cm</t>
  </si>
  <si>
    <t>27 Apr, 22:50 Unterschied im Vergleich zu NAP: 584 cm</t>
  </si>
  <si>
    <t>27 Apr, 23:00 Unterschied im Vergleich zu NAP: 584 cm</t>
  </si>
  <si>
    <t>27 Apr, 23:10 Unterschied im Vergleich zu NAP: 584 cm</t>
  </si>
  <si>
    <t>27 Apr, 23:20 Unterschied im Vergleich zu NAP: 584 cm</t>
  </si>
  <si>
    <t>27 Apr, 23:30 Unterschied im Vergleich zu NAP: 583 cm</t>
  </si>
  <si>
    <t>583</t>
  </si>
  <si>
    <t>27 Apr, 23:40 Unterschied im Vergleich zu NAP: 583 cm</t>
  </si>
  <si>
    <t>27 Apr, 23:50 Unterschied im Vergleich zu NAP: 583 cm</t>
  </si>
  <si>
    <t>28 Apr, 00:00 Unterschied im Vergleich zu NAP: 583 cm</t>
  </si>
  <si>
    <t>28 Apr, 00:10 Unterschied im Vergleich zu NAP: 583 cm</t>
  </si>
  <si>
    <t>28 Apr, 00:20 Unterschied im Vergleich zu NAP: 583 cm</t>
  </si>
  <si>
    <t>28 Apr, 00:30 Unterschied im Vergleich zu NAP: 583 cm</t>
  </si>
  <si>
    <t>28 Apr, 00:40 Unterschied im Vergleich zu NAP: 583 cm</t>
  </si>
  <si>
    <t>28 Apr, 00:50 Unterschied im Vergleich zu NAP: 583 cm</t>
  </si>
  <si>
    <t>28 Apr, 01:00 Unterschied im Vergleich zu NAP: 583 cm</t>
  </si>
  <si>
    <t>28 Apr, 01:10 Unterschied im Vergleich zu NAP: 583 cm</t>
  </si>
  <si>
    <t>28 Apr, 01:20 Unterschied im Vergleich zu NAP: 583 cm</t>
  </si>
  <si>
    <t>28 Apr, 01:30 Unterschied im Vergleich zu NAP: 583 cm</t>
  </si>
  <si>
    <t>28 Apr, 01:40 Unterschied im Vergleich zu NAP: 583 cm</t>
  </si>
  <si>
    <t>28 Apr, 01:50 Unterschied im Vergleich zu NAP: 582 cm</t>
  </si>
  <si>
    <t>582</t>
  </si>
  <si>
    <t>28 Apr, 02:00 Unterschied im Vergleich zu NAP: 582 cm</t>
  </si>
  <si>
    <t>28 Apr, 02:10 Unterschied im Vergleich zu NAP: 582 cm</t>
  </si>
  <si>
    <t>28 Apr, 02:20 Unterschied im Vergleich zu NAP: 582 cm</t>
  </si>
  <si>
    <t>28 Apr, 02:30 Unterschied im Vergleich zu NAP: 582 cm</t>
  </si>
  <si>
    <t>28 Apr, 02:40 Unterschied im Vergleich zu NAP: 582 cm</t>
  </si>
  <si>
    <t>28 Apr, 02:50 Unterschied im Vergleich zu NAP: 582 cm</t>
  </si>
  <si>
    <t>28 Apr, 03:00 Unterschied im Vergleich zu NAP: 582 cm</t>
  </si>
  <si>
    <t>28 Apr, 03:10 Unterschied im Vergleich zu NAP: 582 cm</t>
  </si>
  <si>
    <t>28 Apr, 03:20 Unterschied im Vergleich zu NAP: 582 cm</t>
  </si>
  <si>
    <t>28 Apr, 03:30 Unterschied im Vergleich zu NAP: 582 cm</t>
  </si>
  <si>
    <t>28 Apr, 03:40 Unterschied im Vergleich zu NAP: 582 cm</t>
  </si>
  <si>
    <t>28 Apr, 03:50 Unterschied im Vergleich zu NAP: 582 cm</t>
  </si>
  <si>
    <t>28 Apr, 04:00 Unterschied im Vergleich zu NAP: 582 cm</t>
  </si>
  <si>
    <t>28 Apr, 04:10 Unterschied im Vergleich zu NAP: 582 cm</t>
  </si>
  <si>
    <t>28 Apr, 04:20 Unterschied im Vergleich zu NAP: 581 cm</t>
  </si>
  <si>
    <t>581</t>
  </si>
  <si>
    <t>28 Apr, 04:30 Unterschied im Vergleich zu NAP: 581 cm</t>
  </si>
  <si>
    <t>28 Apr, 04:40 Unterschied im Vergleich zu NAP: 581 cm</t>
  </si>
  <si>
    <t>28 Apr, 04:50 Unterschied im Vergleich zu NAP: 581 cm</t>
  </si>
  <si>
    <t>28 Apr, 05:00 Unterschied im Vergleich zu NAP: 581 cm</t>
  </si>
  <si>
    <t>Heute26.04.2026</t>
  </si>
  <si>
    <t>Mi.29.04.2026</t>
  </si>
  <si>
    <t>Do.30.04.2026</t>
  </si>
  <si>
    <t>528</t>
  </si>
  <si>
    <t>525</t>
  </si>
  <si>
    <t>529</t>
  </si>
  <si>
    <t>526</t>
  </si>
  <si>
    <t>427</t>
  </si>
  <si>
    <t>418</t>
  </si>
  <si>
    <t>807</t>
  </si>
  <si>
    <t>771</t>
  </si>
  <si>
    <t>758</t>
  </si>
  <si>
    <t>751</t>
  </si>
  <si>
    <t>397</t>
  </si>
  <si>
    <t>401</t>
  </si>
  <si>
    <t>403</t>
  </si>
  <si>
    <t>102</t>
  </si>
  <si>
    <t>299</t>
  </si>
  <si>
    <t>518</t>
  </si>
  <si>
    <t>415</t>
  </si>
  <si>
    <t>235</t>
  </si>
  <si>
    <t>180</t>
  </si>
  <si>
    <t>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</si>
</sst>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"/>
  </numFmts>
  <fonts count="18" x14ac:knownFonts="1">
    <font>
      <sz val="11"/>
      <color theme="1"/>
      <name val="Aptos Narrow"/>
      <family val="2"/>
      <scheme val="minor"/>
    </font>
    <font>
      <sz val="26"/>
      <color rgb="FF008000"/>
      <name val="Aptos Narrow"/>
      <family val="2"/>
    </font>
    <font>
      <sz val="11"/>
      <color rgb="FFFF0000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color theme="9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9"/>
      <color rgb="FFFF0000"/>
      <name val="Aptos Narrow"/>
      <family val="2"/>
      <scheme val="minor"/>
    </font>
    <font>
      <i/>
      <sz val="12"/>
      <color rgb="FFFF0000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2"/>
      <color rgb="FFFFFFFF"/>
      <name val="Aptos Narrow"/>
      <family val="2"/>
      <scheme val="minor"/>
    </font>
    <font>
      <u/>
      <sz val="11"/>
      <color rgb="FF000000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theme="9"/>
      <name val="Aptos Narrow"/>
      <family val="2"/>
      <scheme val="minor"/>
    </font>
    <font>
      <b/>
      <sz val="11"/>
      <color rgb="FF00B050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0D0D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0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theme="9"/>
      </left>
      <right style="medium">
        <color theme="9"/>
      </right>
      <top/>
      <bottom/>
      <diagonal/>
    </border>
    <border>
      <left style="thin">
        <color rgb="FF8ED973"/>
      </left>
      <right style="thin">
        <color rgb="FF8ED973"/>
      </right>
      <top style="thin">
        <color rgb="FF8ED973"/>
      </top>
      <bottom style="thin">
        <color rgb="FF8ED973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/>
      <top style="medium">
        <color indexed="64"/>
      </top>
      <bottom style="medium">
        <color rgb="FF000000"/>
      </bottom>
      <diagonal/>
    </border>
    <border>
      <left style="medium">
        <color auto="1"/>
      </left>
      <right/>
      <top style="medium">
        <color indexed="64"/>
      </top>
      <bottom style="medium">
        <color rgb="FF000000"/>
      </bottom>
      <diagonal/>
    </border>
    <border>
      <left style="medium">
        <color rgb="FF000000"/>
      </left>
      <right/>
      <top style="medium">
        <color indexed="64"/>
      </top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8ED973"/>
      </bottom>
      <diagonal/>
    </border>
    <border>
      <left style="medium">
        <color rgb="FF000000"/>
      </left>
      <right style="medium">
        <color rgb="FF000000"/>
      </right>
      <top style="thin">
        <color rgb="FF8ED973"/>
      </top>
      <bottom style="thin">
        <color rgb="FF8ED973"/>
      </bottom>
      <diagonal/>
    </border>
    <border>
      <left style="medium">
        <color rgb="FF000000"/>
      </left>
      <right style="medium">
        <color rgb="FF000000"/>
      </right>
      <top style="thin">
        <color rgb="FF8ED973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/>
      <top style="medium">
        <color indexed="64"/>
      </top>
      <bottom style="medium">
        <color indexed="6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rgb="FF000000"/>
      </left>
      <right style="thin">
        <color theme="0"/>
      </right>
      <top style="medium">
        <color rgb="FF000000"/>
      </top>
      <bottom style="medium">
        <color rgb="FF000000"/>
      </bottom>
      <diagonal/>
    </border>
    <border>
      <left style="thin">
        <color theme="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theme="3"/>
      </left>
      <right/>
      <top/>
      <bottom/>
      <diagonal/>
    </border>
  </borders>
  <cellStyleXfs count="1">
    <xf numFmtId="0" fontId="0" fillId="0" borderId="0"/>
  </cellStyleXfs>
  <cellXfs count="94">
    <xf numFmtId="0" fontId="0" fillId="0" borderId="0" xfId="0"/>
    <xf numFmtId="0" fontId="0" fillId="3" borderId="14" xfId="0" applyFill="1" applyBorder="1" applyAlignment="1">
      <alignment horizontal="center"/>
    </xf>
    <xf numFmtId="0" fontId="6" fillId="4" borderId="14" xfId="0" applyFont="1" applyFill="1" applyBorder="1" applyAlignment="1">
      <alignment horizontal="center"/>
    </xf>
    <xf numFmtId="20" fontId="0" fillId="3" borderId="14" xfId="0" applyNumberFormat="1" applyFill="1" applyBorder="1" applyAlignment="1">
      <alignment horizontal="center"/>
    </xf>
    <xf numFmtId="20" fontId="0" fillId="5" borderId="14" xfId="0" applyNumberFormat="1" applyFill="1" applyBorder="1" applyAlignment="1">
      <alignment horizontal="center"/>
    </xf>
    <xf numFmtId="22" fontId="0" fillId="0" borderId="0" xfId="0" applyNumberFormat="1"/>
    <xf numFmtId="20" fontId="0" fillId="10" borderId="6" xfId="0" applyNumberFormat="1" applyFill="1" applyBorder="1" applyAlignment="1">
      <alignment horizontal="center" vertical="center" wrapText="1"/>
    </xf>
    <xf numFmtId="20" fontId="0" fillId="10" borderId="8" xfId="0" applyNumberForma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4" fillId="0" borderId="9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0" borderId="33" xfId="0" applyBorder="1" applyAlignment="1">
      <alignment horizontal="center"/>
    </xf>
    <xf numFmtId="0" fontId="3" fillId="0" borderId="18" xfId="0" applyFont="1" applyBorder="1" applyAlignment="1">
      <alignment horizontal="center" vertical="center"/>
    </xf>
    <xf numFmtId="0" fontId="0" fillId="2" borderId="32" xfId="0" applyFill="1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2" borderId="33" xfId="0" applyFill="1" applyBorder="1" applyAlignment="1">
      <alignment horizontal="center" vertical="center"/>
    </xf>
    <xf numFmtId="0" fontId="4" fillId="8" borderId="40" xfId="0" applyFont="1" applyFill="1" applyBorder="1" applyAlignment="1">
      <alignment horizontal="center" vertical="center"/>
    </xf>
    <xf numFmtId="0" fontId="4" fillId="8" borderId="15" xfId="0" applyFont="1" applyFill="1" applyBorder="1" applyAlignment="1">
      <alignment horizontal="center" vertical="center"/>
    </xf>
    <xf numFmtId="0" fontId="12" fillId="7" borderId="26" xfId="0" applyFont="1" applyFill="1" applyBorder="1" applyAlignment="1">
      <alignment horizontal="center"/>
    </xf>
    <xf numFmtId="0" fontId="12" fillId="10" borderId="24" xfId="0" applyFont="1" applyFill="1" applyBorder="1" applyAlignment="1">
      <alignment horizontal="center"/>
    </xf>
    <xf numFmtId="164" fontId="7" fillId="8" borderId="29" xfId="0" applyNumberFormat="1" applyFont="1" applyFill="1" applyBorder="1" applyAlignment="1">
      <alignment horizontal="center"/>
    </xf>
    <xf numFmtId="0" fontId="13" fillId="2" borderId="22" xfId="0" applyFont="1" applyFill="1" applyBorder="1" applyAlignment="1">
      <alignment horizontal="center"/>
    </xf>
    <xf numFmtId="0" fontId="13" fillId="3" borderId="27" xfId="0" applyFont="1" applyFill="1" applyBorder="1" applyAlignment="1">
      <alignment horizontal="center"/>
    </xf>
    <xf numFmtId="0" fontId="13" fillId="2" borderId="27" xfId="0" applyFont="1" applyFill="1" applyBorder="1" applyAlignment="1">
      <alignment horizontal="center"/>
    </xf>
    <xf numFmtId="164" fontId="7" fillId="8" borderId="30" xfId="0" applyNumberFormat="1" applyFont="1" applyFill="1" applyBorder="1" applyAlignment="1">
      <alignment horizontal="center"/>
    </xf>
    <xf numFmtId="0" fontId="0" fillId="0" borderId="39" xfId="0" applyBorder="1"/>
    <xf numFmtId="164" fontId="7" fillId="8" borderId="31" xfId="0" applyNumberFormat="1" applyFont="1" applyFill="1" applyBorder="1" applyAlignment="1">
      <alignment horizontal="center"/>
    </xf>
    <xf numFmtId="0" fontId="13" fillId="2" borderId="21" xfId="0" applyFont="1" applyFill="1" applyBorder="1" applyAlignment="1">
      <alignment horizontal="center"/>
    </xf>
    <xf numFmtId="0" fontId="13" fillId="3" borderId="28" xfId="0" applyFont="1" applyFill="1" applyBorder="1" applyAlignment="1">
      <alignment horizontal="center"/>
    </xf>
    <xf numFmtId="0" fontId="13" fillId="2" borderId="28" xfId="0" applyFont="1" applyFill="1" applyBorder="1" applyAlignment="1">
      <alignment horizontal="center"/>
    </xf>
    <xf numFmtId="164" fontId="10" fillId="8" borderId="29" xfId="0" applyNumberFormat="1" applyFont="1" applyFill="1" applyBorder="1" applyAlignment="1">
      <alignment horizontal="center"/>
    </xf>
    <xf numFmtId="164" fontId="10" fillId="8" borderId="30" xfId="0" applyNumberFormat="1" applyFont="1" applyFill="1" applyBorder="1" applyAlignment="1">
      <alignment horizontal="center"/>
    </xf>
    <xf numFmtId="164" fontId="10" fillId="8" borderId="31" xfId="0" applyNumberFormat="1" applyFont="1" applyFill="1" applyBorder="1" applyAlignment="1">
      <alignment horizontal="center"/>
    </xf>
    <xf numFmtId="0" fontId="3" fillId="9" borderId="36" xfId="0" applyFont="1" applyFill="1" applyBorder="1" applyAlignment="1" applyProtection="1">
      <alignment horizontal="center" vertical="center"/>
      <protection locked="0"/>
    </xf>
    <xf numFmtId="0" fontId="3" fillId="9" borderId="35" xfId="0" applyFont="1" applyFill="1" applyBorder="1" applyAlignment="1" applyProtection="1">
      <alignment horizontal="center" vertical="center"/>
      <protection locked="0"/>
    </xf>
    <xf numFmtId="0" fontId="3" fillId="9" borderId="34" xfId="0" applyFont="1" applyFill="1" applyBorder="1" applyAlignment="1" applyProtection="1">
      <alignment horizontal="center" vertical="center"/>
      <protection locked="0"/>
    </xf>
    <xf numFmtId="0" fontId="4" fillId="9" borderId="35" xfId="0" applyFont="1" applyFill="1" applyBorder="1" applyAlignment="1" applyProtection="1">
      <alignment horizontal="center" vertical="center"/>
      <protection locked="0"/>
    </xf>
    <xf numFmtId="0" fontId="11" fillId="6" borderId="26" xfId="0" applyFont="1" applyFill="1" applyBorder="1" applyAlignment="1">
      <alignment horizontal="center" vertical="center"/>
    </xf>
    <xf numFmtId="20" fontId="0" fillId="10" borderId="7" xfId="0" applyNumberFormat="1" applyFill="1" applyBorder="1" applyAlignment="1">
      <alignment horizontal="center" vertical="center"/>
    </xf>
    <xf numFmtId="0" fontId="17" fillId="8" borderId="37" xfId="0" applyFont="1" applyFill="1" applyBorder="1" applyAlignment="1">
      <alignment horizontal="center" vertical="center"/>
    </xf>
    <xf numFmtId="0" fontId="0" fillId="0" borderId="42" xfId="0" applyBorder="1"/>
    <xf numFmtId="0" fontId="10" fillId="0" borderId="0" xfId="0" applyFont="1"/>
    <xf numFmtId="0" fontId="0" fillId="11" borderId="0" xfId="0" applyFill="1"/>
    <xf numFmtId="0" fontId="0" fillId="0" borderId="0" xfId="0" applyAlignment="1">
      <alignment horizontal="center"/>
    </xf>
    <xf numFmtId="0" fontId="0" fillId="0" borderId="5" xfId="0" applyBorder="1" applyAlignment="1">
      <alignment horizontal="center"/>
    </xf>
    <xf numFmtId="0" fontId="3" fillId="8" borderId="25" xfId="0" applyFont="1" applyFill="1" applyBorder="1" applyAlignment="1">
      <alignment horizontal="center" vertical="center"/>
    </xf>
    <xf numFmtId="0" fontId="3" fillId="8" borderId="26" xfId="0" applyFont="1" applyFill="1" applyBorder="1" applyAlignment="1">
      <alignment horizontal="center" vertical="center"/>
    </xf>
    <xf numFmtId="0" fontId="3" fillId="8" borderId="41" xfId="0" applyFont="1" applyFill="1" applyBorder="1" applyAlignment="1">
      <alignment horizontal="center" vertical="center"/>
    </xf>
    <xf numFmtId="0" fontId="3" fillId="8" borderId="24" xfId="0" applyFont="1" applyFill="1" applyBorder="1" applyAlignment="1">
      <alignment horizontal="center" vertical="center"/>
    </xf>
    <xf numFmtId="0" fontId="17" fillId="8" borderId="9" xfId="0" applyFont="1" applyFill="1" applyBorder="1" applyAlignment="1">
      <alignment horizontal="center" vertical="center"/>
    </xf>
    <xf numFmtId="0" fontId="17" fillId="8" borderId="11" xfId="0" applyFont="1" applyFill="1" applyBorder="1" applyAlignment="1">
      <alignment horizontal="center" vertical="center"/>
    </xf>
    <xf numFmtId="0" fontId="3" fillId="8" borderId="11" xfId="0" applyFont="1" applyFill="1" applyBorder="1" applyAlignment="1">
      <alignment horizontal="center" vertical="center"/>
    </xf>
    <xf numFmtId="0" fontId="0" fillId="10" borderId="9" xfId="0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 wrapText="1"/>
    </xf>
    <xf numFmtId="0" fontId="7" fillId="6" borderId="9" xfId="0" applyFont="1" applyFill="1" applyBorder="1" applyAlignment="1">
      <alignment horizontal="center" vertical="center"/>
    </xf>
    <xf numFmtId="0" fontId="7" fillId="6" borderId="3" xfId="0" applyFont="1" applyFill="1" applyBorder="1" applyAlignment="1">
      <alignment horizontal="center" vertical="center"/>
    </xf>
    <xf numFmtId="0" fontId="0" fillId="2" borderId="9" xfId="0" applyFill="1" applyBorder="1" applyAlignment="1">
      <alignment horizontal="left"/>
    </xf>
    <xf numFmtId="0" fontId="0" fillId="2" borderId="11" xfId="0" applyFill="1" applyBorder="1" applyAlignment="1">
      <alignment horizontal="left"/>
    </xf>
    <xf numFmtId="0" fontId="0" fillId="2" borderId="10" xfId="0" applyFill="1" applyBorder="1" applyAlignment="1">
      <alignment horizontal="left"/>
    </xf>
    <xf numFmtId="0" fontId="17" fillId="8" borderId="38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left"/>
    </xf>
    <xf numFmtId="0" fontId="2" fillId="2" borderId="11" xfId="0" applyFont="1" applyFill="1" applyBorder="1" applyAlignment="1">
      <alignment horizontal="left"/>
    </xf>
    <xf numFmtId="0" fontId="2" fillId="2" borderId="10" xfId="0" applyFont="1" applyFill="1" applyBorder="1" applyAlignment="1">
      <alignment horizontal="left"/>
    </xf>
    <xf numFmtId="0" fontId="0" fillId="2" borderId="4" xfId="0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5" xfId="0" applyFill="1" applyBorder="1" applyAlignment="1">
      <alignment horizontal="left"/>
    </xf>
    <xf numFmtId="0" fontId="8" fillId="0" borderId="0" xfId="0" applyFont="1" applyAlignment="1" applyProtection="1">
      <alignment horizontal="center"/>
      <protection locked="0"/>
    </xf>
    <xf numFmtId="0" fontId="8" fillId="0" borderId="5" xfId="0" applyFont="1" applyBorder="1" applyAlignment="1" applyProtection="1">
      <alignment horizontal="center"/>
      <protection locked="0"/>
    </xf>
    <xf numFmtId="0" fontId="16" fillId="0" borderId="0" xfId="0" applyFont="1" applyAlignment="1" applyProtection="1">
      <alignment horizontal="center"/>
      <protection locked="0"/>
    </xf>
    <xf numFmtId="0" fontId="16" fillId="0" borderId="0" xfId="0" applyFont="1" applyAlignment="1">
      <alignment horizontal="center"/>
    </xf>
    <xf numFmtId="0" fontId="16" fillId="0" borderId="5" xfId="0" applyFont="1" applyBorder="1" applyAlignment="1">
      <alignment horizontal="center"/>
    </xf>
    <xf numFmtId="0" fontId="0" fillId="2" borderId="2" xfId="0" applyFill="1" applyBorder="1" applyAlignment="1">
      <alignment horizontal="left"/>
    </xf>
    <xf numFmtId="0" fontId="0" fillId="2" borderId="3" xfId="0" applyFill="1" applyBorder="1" applyAlignment="1">
      <alignment horizontal="left"/>
    </xf>
    <xf numFmtId="0" fontId="2" fillId="2" borderId="19" xfId="0" applyFont="1" applyFill="1" applyBorder="1" applyAlignment="1">
      <alignment horizontal="left"/>
    </xf>
    <xf numFmtId="0" fontId="2" fillId="2" borderId="17" xfId="0" applyFont="1" applyFill="1" applyBorder="1" applyAlignment="1">
      <alignment horizontal="left"/>
    </xf>
    <xf numFmtId="0" fontId="2" fillId="2" borderId="32" xfId="0" applyFont="1" applyFill="1" applyBorder="1" applyAlignment="1">
      <alignment horizontal="left"/>
    </xf>
    <xf numFmtId="0" fontId="9" fillId="3" borderId="15" xfId="0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3" borderId="16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0" fontId="9" fillId="3" borderId="23" xfId="0" applyFont="1" applyFill="1" applyBorder="1" applyAlignment="1">
      <alignment horizontal="center" vertical="center"/>
    </xf>
    <xf numFmtId="0" fontId="9" fillId="3" borderId="20" xfId="0" applyFont="1" applyFill="1" applyBorder="1" applyAlignment="1">
      <alignment horizontal="center" vertical="center"/>
    </xf>
  </cellXfs>
  <cellStyles count="1">
    <cellStyle name="Normal" xfId="0" builtinId="0"/>
  </cellStyles>
  <dxfs count="144">
    <dxf>
      <numFmt numFmtId="27" formatCode="d/m/yyyy\ hh:mm"/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mp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215900</xdr:colOff>
          <xdr:row>1</xdr:row>
          <xdr:rowOff>152400</xdr:rowOff>
        </xdr:from>
        <xdr:to>
          <xdr:col>3</xdr:col>
          <xdr:colOff>450850</xdr:colOff>
          <xdr:row>5</xdr:row>
          <xdr:rowOff>152400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1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77724" rIns="73152" bIns="77724" anchor="ctr" upright="1"/>
            <a:lstStyle/>
            <a:p>
              <a:pPr algn="ctr" rtl="0">
                <a:defRPr sz="1000"/>
              </a:pPr>
              <a:r>
                <a:rPr lang="nl-NL" sz="2600" b="0" i="0" u="none" strike="noStrike" baseline="0">
                  <a:solidFill>
                    <a:srgbClr val="008000"/>
                  </a:solidFill>
                  <a:latin typeface="Aptos Narrow"/>
                </a:rPr>
                <a:t>UPDATE ELWIS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14</xdr:col>
      <xdr:colOff>89646</xdr:colOff>
      <xdr:row>0</xdr:row>
      <xdr:rowOff>176845</xdr:rowOff>
    </xdr:from>
    <xdr:to>
      <xdr:col>24</xdr:col>
      <xdr:colOff>4925</xdr:colOff>
      <xdr:row>14</xdr:row>
      <xdr:rowOff>14942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BDA47586-19D8-5A2B-783A-3DB38EFEEF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57881" y="176845"/>
          <a:ext cx="5286632" cy="2647038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4F9BFBAE-017D-4842-91FC-0483A0E6B8F2}" autoFormatId="16" applyNumberFormats="0" applyBorderFormats="0" applyFontFormats="0" applyPatternFormats="0" applyAlignmentFormats="0" applyWidthHeightFormats="0">
  <queryTableRefresh nextId="3">
    <queryTableFields count="2">
      <queryTableField id="1" name="Tijd" tableColumnId="1"/>
      <queryTableField id="2" name="Pegel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8" xr16:uid="{D1860EB8-7A7D-4823-B740-CC79109F619F}" autoFormatId="16" applyNumberFormats="0" applyBorderFormats="0" applyFontFormats="0" applyPatternFormats="0" applyAlignmentFormats="0" applyWidthHeightFormats="0">
  <queryTableRefresh nextId="206">
    <queryTableFields count="99">
      <queryTableField id="1" name="Column1" tableColumnId="1"/>
      <queryTableField id="100" name="Column2" tableColumnId="2"/>
      <queryTableField id="101" name="Column3" tableColumnId="3"/>
      <queryTableField id="102" name="Column4" tableColumnId="4"/>
      <queryTableField id="103" name="Column5" tableColumnId="5"/>
      <queryTableField id="104" name="Column6" tableColumnId="6"/>
      <queryTableField id="105" name="Column7" tableColumnId="7"/>
      <queryTableField id="106" name="Column8" tableColumnId="8"/>
      <queryTableField id="107" name="Column9" tableColumnId="9"/>
      <queryTableField id="108" name="Column10" tableColumnId="10"/>
      <queryTableField id="11" name="Column11" tableColumnId="11"/>
      <queryTableField id="109" name="Column12" tableColumnId="12"/>
      <queryTableField id="110" name="Column13" tableColumnId="13"/>
      <queryTableField id="111" name="Column14" tableColumnId="14"/>
      <queryTableField id="112" name="Column15" tableColumnId="15"/>
      <queryTableField id="113" name="Column16" tableColumnId="16"/>
      <queryTableField id="114" name="Column17" tableColumnId="17"/>
      <queryTableField id="115" name="Column18" tableColumnId="18"/>
      <queryTableField id="116" name="Column19" tableColumnId="19"/>
      <queryTableField id="117" name="Column20" tableColumnId="20"/>
      <queryTableField id="118" name="Column21" tableColumnId="21"/>
      <queryTableField id="119" name="Column22" tableColumnId="22"/>
      <queryTableField id="120" name="Column23" tableColumnId="23"/>
      <queryTableField id="121" name="Column24" tableColumnId="24"/>
      <queryTableField id="122" name="Column25" tableColumnId="25"/>
      <queryTableField id="123" name="Column26" tableColumnId="26"/>
      <queryTableField id="124" name="Column27" tableColumnId="27"/>
      <queryTableField id="125" name="Column28" tableColumnId="28"/>
      <queryTableField id="126" name="Column29" tableColumnId="29"/>
      <queryTableField id="127" name="Column30" tableColumnId="30"/>
      <queryTableField id="128" name="Column31" tableColumnId="31"/>
      <queryTableField id="129" name="Column32" tableColumnId="32"/>
      <queryTableField id="130" name="Column33" tableColumnId="33"/>
      <queryTableField id="131" name="Column34" tableColumnId="34"/>
      <queryTableField id="132" name="Column35" tableColumnId="35"/>
      <queryTableField id="133" name="Column36" tableColumnId="36"/>
      <queryTableField id="134" name="Column37" tableColumnId="37"/>
      <queryTableField id="135" name="Column38" tableColumnId="38"/>
      <queryTableField id="136" name="Column39" tableColumnId="39"/>
      <queryTableField id="137" name="Column40" tableColumnId="40"/>
      <queryTableField id="138" name="Column41" tableColumnId="41"/>
      <queryTableField id="139" name="Column42" tableColumnId="42"/>
      <queryTableField id="140" name="Column43" tableColumnId="43"/>
      <queryTableField id="141" name="Column44" tableColumnId="44"/>
      <queryTableField id="142" name="Column45" tableColumnId="45"/>
      <queryTableField id="143" name="Column46" tableColumnId="46"/>
      <queryTableField id="144" name="Column47" tableColumnId="47"/>
      <queryTableField id="145" name="Column48" tableColumnId="48"/>
      <queryTableField id="146" name="Column49" tableColumnId="49"/>
      <queryTableField id="147" name="Column50" tableColumnId="50"/>
      <queryTableField id="148" name="Column51" tableColumnId="51"/>
      <queryTableField id="149" name="Column52" tableColumnId="52"/>
      <queryTableField id="150" name="Column53" tableColumnId="53"/>
      <queryTableField id="151" name="Column54" tableColumnId="54"/>
      <queryTableField id="152" name="Column55" tableColumnId="55"/>
      <queryTableField id="153" name="Column56" tableColumnId="56"/>
      <queryTableField id="154" name="Column57" tableColumnId="57"/>
      <queryTableField id="155" name="Column58" tableColumnId="58"/>
      <queryTableField id="156" name="Column59" tableColumnId="59"/>
      <queryTableField id="157" name="Column60" tableColumnId="60"/>
      <queryTableField id="158" name="Column61" tableColumnId="61"/>
      <queryTableField id="159" name="Column62" tableColumnId="62"/>
      <queryTableField id="160" name="Column63" tableColumnId="63"/>
      <queryTableField id="161" name="Column64" tableColumnId="64"/>
      <queryTableField id="162" name="Column65" tableColumnId="65"/>
      <queryTableField id="163" name="Column66" tableColumnId="66"/>
      <queryTableField id="164" name="Column67" tableColumnId="67"/>
      <queryTableField id="165" name="Column68" tableColumnId="68"/>
      <queryTableField id="166" name="Column69" tableColumnId="69"/>
      <queryTableField id="167" name="Column70" tableColumnId="70"/>
      <queryTableField id="168" name="Column71" tableColumnId="71"/>
      <queryTableField id="169" name="Column72" tableColumnId="72"/>
      <queryTableField id="170" name="Column73" tableColumnId="73"/>
      <queryTableField id="171" name="Column74" tableColumnId="74"/>
      <queryTableField id="172" name="Column75" tableColumnId="75"/>
      <queryTableField id="173" name="Column76" tableColumnId="76"/>
      <queryTableField id="174" name="Column77" tableColumnId="77"/>
      <queryTableField id="175" name="Column78" tableColumnId="78"/>
      <queryTableField id="176" name="Column79" tableColumnId="79"/>
      <queryTableField id="177" name="Column80" tableColumnId="80"/>
      <queryTableField id="178" name="Column81" tableColumnId="81"/>
      <queryTableField id="179" name="Column82" tableColumnId="82"/>
      <queryTableField id="180" name="Column83" tableColumnId="83"/>
      <queryTableField id="181" name="Column84" tableColumnId="84"/>
      <queryTableField id="182" name="Column85" tableColumnId="85"/>
      <queryTableField id="183" name="Column86" tableColumnId="86"/>
      <queryTableField id="184" name="Column87" tableColumnId="87"/>
      <queryTableField id="185" name="Column88" tableColumnId="88"/>
      <queryTableField id="186" name="Column89" tableColumnId="89"/>
      <queryTableField id="187" name="Column90" tableColumnId="90"/>
      <queryTableField id="188" name="Column91" tableColumnId="91"/>
      <queryTableField id="189" name="Column92" tableColumnId="92"/>
      <queryTableField id="190" name="Column93" tableColumnId="93"/>
      <queryTableField id="191" name="Column94" tableColumnId="94"/>
      <queryTableField id="192" name="Column95" tableColumnId="95"/>
      <queryTableField id="193" name="Column96" tableColumnId="96"/>
      <queryTableField id="194" name="Column97" tableColumnId="97"/>
      <queryTableField id="195" name="Column98" tableColumnId="98"/>
      <queryTableField id="196" name="Column99" tableColumnId="99"/>
    </queryTableFields>
    <queryTableDeletedFields count="97">
      <deletedField name="Column10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9"/>
      <deletedField name="Column8"/>
      <deletedField name="Column2"/>
      <deletedField name="Column3"/>
      <deletedField name="Column4"/>
      <deletedField name="Column5"/>
      <deletedField name="Column6"/>
      <deletedField name="Column7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  <deletedField name="Column57"/>
      <deletedField name="Column58"/>
      <deletedField name="Column59"/>
      <deletedField name="Column60"/>
      <deletedField name="Column61"/>
      <deletedField name="Column62"/>
      <deletedField name="Column63"/>
      <deletedField name="Column64"/>
      <deletedField name="Column65"/>
      <deletedField name="Column66"/>
      <deletedField name="Column67"/>
      <deletedField name="Column68"/>
      <deletedField name="Column69"/>
      <deletedField name="Column70"/>
      <deletedField name="Column71"/>
      <deletedField name="Column72"/>
      <deletedField name="Column73"/>
      <deletedField name="Column74"/>
      <deletedField name="Column75"/>
      <deletedField name="Column76"/>
      <deletedField name="Column77"/>
      <deletedField name="Column78"/>
      <deletedField name="Column79"/>
      <deletedField name="Column80"/>
      <deletedField name="Column81"/>
      <deletedField name="Column82"/>
      <deletedField name="Column83"/>
      <deletedField name="Column84"/>
      <deletedField name="Column85"/>
      <deletedField name="Column86"/>
      <deletedField name="Column87"/>
      <deletedField name="Column88"/>
      <deletedField name="Column89"/>
      <deletedField name="Column90"/>
      <deletedField name="Column91"/>
      <deletedField name="Column92"/>
      <deletedField name="Column93"/>
      <deletedField name="Column94"/>
      <deletedField name="Column95"/>
      <deletedField name="Column96"/>
      <deletedField name="Column97"/>
      <deletedField name="Column98"/>
      <deletedField name="Column99"/>
    </queryTableDeleted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41F2AC1D-237E-4340-8822-DA7724D6762B}" autoFormatId="16" applyNumberFormats="0" applyBorderFormats="0" applyFontFormats="0" applyPatternFormats="0" applyAlignmentFormats="0" applyWidthHeightFormats="0">
  <queryTableRefresh nextId="10">
    <queryTableFields count="9">
      <queryTableField id="1" name="Column2" tableColumnId="1"/>
      <queryTableField id="2" name="Column3" tableColumnId="2"/>
      <queryTableField id="3" name="Column5" tableColumnId="3"/>
      <queryTableField id="4" name="Column7" tableColumnId="4"/>
      <queryTableField id="5" name="Column8" tableColumnId="5"/>
      <queryTableField id="6" name="Column9" tableColumnId="6"/>
      <queryTableField id="7" name="Column10" tableColumnId="7"/>
      <queryTableField id="8" name="Column11" tableColumnId="8"/>
      <queryTableField id="9" name="Column12" tableColumnId="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E14E1DBD-7F45-48EA-AB83-3D308390557E}" autoFormatId="16" applyNumberFormats="0" applyBorderFormats="0" applyFontFormats="0" applyPatternFormats="0" applyAlignmentFormats="0" applyWidthHeightFormats="0">
  <queryTableRefresh nextId="9">
    <queryTableFields count="8">
      <queryTableField id="1" name="Column2" tableColumnId="1"/>
      <queryTableField id="2" name="Column5" tableColumnId="2"/>
      <queryTableField id="3" name="Column7" tableColumnId="3"/>
      <queryTableField id="4" name="Column8" tableColumnId="4"/>
      <queryTableField id="5" name="Column9" tableColumnId="5"/>
      <queryTableField id="6" name="Column10" tableColumnId="6"/>
      <queryTableField id="7" name="Column11" tableColumnId="7"/>
      <queryTableField id="8" name="Column12" tableColumnId="8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7" xr16:uid="{78BC11C8-B56F-4432-82E1-89D174053121}" autoFormatId="16" applyNumberFormats="0" applyBorderFormats="0" applyFontFormats="0" applyPatternFormats="0" applyAlignmentFormats="0" applyWidthHeightFormats="0">
  <queryTableRefresh nextId="10">
    <queryTableFields count="9">
      <queryTableField id="1" name="Column2" tableColumnId="1"/>
      <queryTableField id="2" name="Column3" tableColumnId="2"/>
      <queryTableField id="3" name="Column5" tableColumnId="3"/>
      <queryTableField id="4" name="Column7" tableColumnId="4"/>
      <queryTableField id="5" name="Column8" tableColumnId="5"/>
      <queryTableField id="6" name="Column9" tableColumnId="6"/>
      <queryTableField id="7" name="Column10" tableColumnId="7"/>
      <queryTableField id="8" name="Column11" tableColumnId="8"/>
      <queryTableField id="9" name="Column12" tableColumnId="9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0F637E57-B971-46F6-A1BC-4FB4CC8F0420}" autoFormatId="16" applyNumberFormats="0" applyBorderFormats="0" applyFontFormats="0" applyPatternFormats="0" applyAlignmentFormats="0" applyWidthHeightFormats="0">
  <queryTableRefresh nextId="9">
    <queryTableFields count="8">
      <queryTableField id="1" name="Column2" tableColumnId="1"/>
      <queryTableField id="2" name="Column5" tableColumnId="2"/>
      <queryTableField id="3" name="Column7" tableColumnId="3"/>
      <queryTableField id="4" name="Column8" tableColumnId="4"/>
      <queryTableField id="5" name="Column9" tableColumnId="5"/>
      <queryTableField id="6" name="Column10" tableColumnId="6"/>
      <queryTableField id="7" name="Column11" tableColumnId="7"/>
      <queryTableField id="8" name="Column12" tableColumnId="8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16C0C403-D53C-4AA2-A03F-00A6459DA946}" autoFormatId="16" applyNumberFormats="0" applyBorderFormats="0" applyFontFormats="0" applyPatternFormats="0" applyAlignmentFormats="0" applyWidthHeightFormats="0">
  <queryTableRefresh nextId="3">
    <queryTableFields count="2">
      <queryTableField id="1" name="Column1" tableColumnId="1"/>
      <queryTableField id="2" name="Text Between Delimiters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3CC4522-37BE-455B-9F6D-770E8A9DE8C5}" name="Query1" displayName="Query1" ref="A1:B49" tableType="queryTable" totalsRowShown="0">
  <autoFilter ref="A1:B49" xr:uid="{23CC4522-37BE-455B-9F6D-770E8A9DE8C5}"/>
  <tableColumns count="2">
    <tableColumn id="1" xr3:uid="{55930E8E-A4E5-4556-B929-AC601AA53089}" uniqueName="1" name="Tijd" queryTableFieldId="1" dataDxfId="0"/>
    <tableColumn id="2" xr3:uid="{E29A5FE1-AB35-4785-AE23-6302CC2C7E4B}" uniqueName="2" name="Pegel" queryTableField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8D5EBD8-A831-43D8-96BE-5422372304DE}" name="Table_1" displayName="Table_1" ref="A1:CU165" tableType="queryTable" totalsRowShown="0">
  <autoFilter ref="A1:CU165" xr:uid="{08D5EBD8-A831-43D8-96BE-5422372304DE}"/>
  <tableColumns count="99">
    <tableColumn id="1" xr3:uid="{3CCB99F5-4D1C-411B-BA2B-6AC17BEFEA53}" uniqueName="1" name="Column1" queryTableFieldId="1" dataDxfId="143"/>
    <tableColumn id="2" xr3:uid="{F6E529E3-3A3F-4F70-8A9E-6DFEFF2E6381}" uniqueName="2" name="Column2" queryTableFieldId="100" dataDxfId="142"/>
    <tableColumn id="3" xr3:uid="{42208060-E68D-41F2-9C8A-46BE4AF05404}" uniqueName="3" name="Column3" queryTableFieldId="101" dataDxfId="141"/>
    <tableColumn id="4" xr3:uid="{EC3E1F25-AA47-41DA-B936-82994A1F5A46}" uniqueName="4" name="Column4" queryTableFieldId="102" dataDxfId="140"/>
    <tableColumn id="5" xr3:uid="{C883670C-A1E5-4E18-88B9-DCBAA8988D9B}" uniqueName="5" name="Column5" queryTableFieldId="103" dataDxfId="139"/>
    <tableColumn id="6" xr3:uid="{72A076B7-59EF-4DC3-BEAC-C800476C3F20}" uniqueName="6" name="Column6" queryTableFieldId="104" dataDxfId="138"/>
    <tableColumn id="7" xr3:uid="{E5AABABA-13B0-4C39-BE91-58A1DAA89CB1}" uniqueName="7" name="Column7" queryTableFieldId="105" dataDxfId="137"/>
    <tableColumn id="8" xr3:uid="{797FA8ED-88E1-42BF-876F-F4D9000E08BA}" uniqueName="8" name="Column8" queryTableFieldId="106" dataDxfId="136"/>
    <tableColumn id="9" xr3:uid="{4409F6D6-7015-47FB-8F55-5202F2C9BBB2}" uniqueName="9" name="Column9" queryTableFieldId="107" dataDxfId="135"/>
    <tableColumn id="10" xr3:uid="{D0953F66-E346-4C21-9CA2-66733F6D452C}" uniqueName="10" name="Column10" queryTableFieldId="108" dataDxfId="134"/>
    <tableColumn id="11" xr3:uid="{7B12F272-5124-4EA0-B4F0-66A2215CDC9C}" uniqueName="11" name="Column11" queryTableFieldId="11" dataDxfId="133"/>
    <tableColumn id="12" xr3:uid="{68BCDABA-83A5-4B3D-ABD5-2C94D0E4BD7F}" uniqueName="12" name="Column12" queryTableFieldId="109" dataDxfId="132"/>
    <tableColumn id="13" xr3:uid="{92D78ADF-D076-47B6-B1F1-6042DE610D74}" uniqueName="13" name="Column13" queryTableFieldId="110" dataDxfId="131"/>
    <tableColumn id="14" xr3:uid="{3F4EBD1B-7BE4-4504-98FA-8B0985243503}" uniqueName="14" name="Column14" queryTableFieldId="111" dataDxfId="130"/>
    <tableColumn id="15" xr3:uid="{289F7F12-A0DC-4EBF-B7C3-AE033448A48C}" uniqueName="15" name="Column15" queryTableFieldId="112" dataDxfId="129"/>
    <tableColumn id="16" xr3:uid="{57DF45EA-806E-48C6-9A58-1B75110F5230}" uniqueName="16" name="Column16" queryTableFieldId="113" dataDxfId="128"/>
    <tableColumn id="17" xr3:uid="{26D7BB6A-6B98-4E8D-882D-0806CAFD06CE}" uniqueName="17" name="Column17" queryTableFieldId="114" dataDxfId="127"/>
    <tableColumn id="18" xr3:uid="{9CC21F84-495A-448E-8528-7E27CB4000A4}" uniqueName="18" name="Column18" queryTableFieldId="115" dataDxfId="126"/>
    <tableColumn id="19" xr3:uid="{B5AF709A-EF35-4FAE-8710-5C707178E953}" uniqueName="19" name="Column19" queryTableFieldId="116" dataDxfId="125"/>
    <tableColumn id="20" xr3:uid="{A07DD67A-8EE5-4B9C-B2F6-6562A3ABA239}" uniqueName="20" name="Column20" queryTableFieldId="117" dataDxfId="124"/>
    <tableColumn id="21" xr3:uid="{F507F91D-AE36-4B13-9254-6467DBB7E2E7}" uniqueName="21" name="Column21" queryTableFieldId="118" dataDxfId="123"/>
    <tableColumn id="22" xr3:uid="{CFE4F160-C16D-44B5-B1DD-9D3E44BC9BB8}" uniqueName="22" name="Column22" queryTableFieldId="119" dataDxfId="122"/>
    <tableColumn id="23" xr3:uid="{80BAC9B2-07D8-4BAA-9E09-2E11FEE0779C}" uniqueName="23" name="Column23" queryTableFieldId="120" dataDxfId="121"/>
    <tableColumn id="24" xr3:uid="{ED66C276-61E0-421C-B3EC-7E65B8E03F1F}" uniqueName="24" name="Column24" queryTableFieldId="121" dataDxfId="120"/>
    <tableColumn id="25" xr3:uid="{B5067416-2D33-4C68-9E9B-55FD40FCDD76}" uniqueName="25" name="Column25" queryTableFieldId="122" dataDxfId="119"/>
    <tableColumn id="26" xr3:uid="{CABCA5A0-1406-40BB-AA9E-669961A410DC}" uniqueName="26" name="Column26" queryTableFieldId="123" dataDxfId="118"/>
    <tableColumn id="27" xr3:uid="{4FB18605-9660-47E0-9DD8-9673A2B23D1D}" uniqueName="27" name="Column27" queryTableFieldId="124" dataDxfId="117"/>
    <tableColumn id="28" xr3:uid="{9B0A4310-59F1-4F64-8D16-3C3FC576C71E}" uniqueName="28" name="Column28" queryTableFieldId="125" dataDxfId="116"/>
    <tableColumn id="29" xr3:uid="{1BF49AC4-482B-4746-868A-48287F66BC21}" uniqueName="29" name="Column29" queryTableFieldId="126" dataDxfId="115"/>
    <tableColumn id="30" xr3:uid="{37669DA5-D41C-4D7F-8C3D-93A24C7F9906}" uniqueName="30" name="Column30" queryTableFieldId="127" dataDxfId="114"/>
    <tableColumn id="31" xr3:uid="{982A9446-031B-40B6-9BB2-7D3B824181FB}" uniqueName="31" name="Column31" queryTableFieldId="128" dataDxfId="113"/>
    <tableColumn id="32" xr3:uid="{4EE4E46D-FF8B-4C30-927C-B9BD58370BD6}" uniqueName="32" name="Column32" queryTableFieldId="129" dataDxfId="112"/>
    <tableColumn id="33" xr3:uid="{789752E9-208B-4A42-835E-0253549ADE1E}" uniqueName="33" name="Column33" queryTableFieldId="130" dataDxfId="111"/>
    <tableColumn id="34" xr3:uid="{5C1524BB-E471-418A-B307-DABE36DC96DC}" uniqueName="34" name="Column34" queryTableFieldId="131" dataDxfId="110"/>
    <tableColumn id="35" xr3:uid="{D99F6768-AA8F-4446-AFC9-E25624F211CE}" uniqueName="35" name="Column35" queryTableFieldId="132" dataDxfId="109"/>
    <tableColumn id="36" xr3:uid="{1DCABD06-37C0-4D2E-A45D-8585083A1AD8}" uniqueName="36" name="Column36" queryTableFieldId="133" dataDxfId="108"/>
    <tableColumn id="37" xr3:uid="{EC9D45B3-A30D-4141-89D3-393140FC9965}" uniqueName="37" name="Column37" queryTableFieldId="134" dataDxfId="107"/>
    <tableColumn id="38" xr3:uid="{F1D971F0-035C-4877-977B-0340114B7957}" uniqueName="38" name="Column38" queryTableFieldId="135" dataDxfId="106"/>
    <tableColumn id="39" xr3:uid="{3006FC96-ACBB-4CD0-BEF2-62F68D48E256}" uniqueName="39" name="Column39" queryTableFieldId="136" dataDxfId="105"/>
    <tableColumn id="40" xr3:uid="{27158B5B-3911-40F0-B75E-53A74E573D0F}" uniqueName="40" name="Column40" queryTableFieldId="137" dataDxfId="104"/>
    <tableColumn id="41" xr3:uid="{70D92A17-1747-45A3-AB4D-3FE3DCF02444}" uniqueName="41" name="Column41" queryTableFieldId="138" dataDxfId="103"/>
    <tableColumn id="42" xr3:uid="{53D507F2-B717-4582-94F3-65635B15CC40}" uniqueName="42" name="Column42" queryTableFieldId="139" dataDxfId="102"/>
    <tableColumn id="43" xr3:uid="{C0BA03B0-5D0F-43A9-BB25-A2E9D695C577}" uniqueName="43" name="Column43" queryTableFieldId="140" dataDxfId="101"/>
    <tableColumn id="44" xr3:uid="{25492066-BCE4-49BD-874C-06FFC67DEB5D}" uniqueName="44" name="Column44" queryTableFieldId="141" dataDxfId="100"/>
    <tableColumn id="45" xr3:uid="{39335B60-6691-4EB5-AA2C-3685D21CA936}" uniqueName="45" name="Column45" queryTableFieldId="142" dataDxfId="99"/>
    <tableColumn id="46" xr3:uid="{B236FF5A-1DF6-4417-8B32-C0F323931D2C}" uniqueName="46" name="Column46" queryTableFieldId="143" dataDxfId="98"/>
    <tableColumn id="47" xr3:uid="{B7A4BF35-4F15-4493-80F9-75AA68E954FE}" uniqueName="47" name="Column47" queryTableFieldId="144" dataDxfId="97"/>
    <tableColumn id="48" xr3:uid="{E7876655-3B66-4207-B989-F17FA5EE0C1F}" uniqueName="48" name="Column48" queryTableFieldId="145" dataDxfId="96"/>
    <tableColumn id="49" xr3:uid="{2AEA4AE7-72D5-4D4D-A3DE-621A854FD725}" uniqueName="49" name="Column49" queryTableFieldId="146" dataDxfId="95"/>
    <tableColumn id="50" xr3:uid="{3D41F9EA-5A07-41D5-B4DB-A7968A6460C7}" uniqueName="50" name="Column50" queryTableFieldId="147" dataDxfId="94"/>
    <tableColumn id="51" xr3:uid="{69EC5CA4-50A4-4254-92B5-0FB8A7BD7F2E}" uniqueName="51" name="Column51" queryTableFieldId="148" dataDxfId="93"/>
    <tableColumn id="52" xr3:uid="{95AF209C-5373-4236-9C4F-582821DECA2C}" uniqueName="52" name="Column52" queryTableFieldId="149" dataDxfId="92"/>
    <tableColumn id="53" xr3:uid="{C2053E1C-8B3F-4C79-A2BA-82464FEF73B2}" uniqueName="53" name="Column53" queryTableFieldId="150" dataDxfId="91"/>
    <tableColumn id="54" xr3:uid="{D26905F2-8279-4B51-AA9C-5090A63B2490}" uniqueName="54" name="Column54" queryTableFieldId="151" dataDxfId="90"/>
    <tableColumn id="55" xr3:uid="{199E7519-38D2-4EC2-B49B-24FADF7679E4}" uniqueName="55" name="Column55" queryTableFieldId="152" dataDxfId="89"/>
    <tableColumn id="56" xr3:uid="{C4E90EA3-4641-463C-88F8-87E07A52F1E8}" uniqueName="56" name="Column56" queryTableFieldId="153" dataDxfId="88"/>
    <tableColumn id="57" xr3:uid="{728B503D-ADA1-4288-9512-395AFBDE025F}" uniqueName="57" name="Column57" queryTableFieldId="154" dataDxfId="87"/>
    <tableColumn id="58" xr3:uid="{C5D2C418-CA79-4022-BEBB-A2A35352F8EE}" uniqueName="58" name="Column58" queryTableFieldId="155" dataDxfId="86"/>
    <tableColumn id="59" xr3:uid="{4DBC88DB-4410-4024-9D2C-80B873FDA779}" uniqueName="59" name="Column59" queryTableFieldId="156" dataDxfId="85"/>
    <tableColumn id="60" xr3:uid="{62528900-30CD-4B90-B767-CCA6B0DBFED3}" uniqueName="60" name="Column60" queryTableFieldId="157" dataDxfId="84"/>
    <tableColumn id="61" xr3:uid="{E4867A08-6C6A-4570-8A17-72AD2174A267}" uniqueName="61" name="Column61" queryTableFieldId="158" dataDxfId="83"/>
    <tableColumn id="62" xr3:uid="{DE4C59FF-215A-4D9C-81AE-8E6C3C304679}" uniqueName="62" name="Column62" queryTableFieldId="159" dataDxfId="82"/>
    <tableColumn id="63" xr3:uid="{A16A2AC8-BBDB-4467-A236-7872D49AC0CE}" uniqueName="63" name="Column63" queryTableFieldId="160" dataDxfId="81"/>
    <tableColumn id="64" xr3:uid="{0CBB04B5-11A3-459C-9847-302BDC85E23A}" uniqueName="64" name="Column64" queryTableFieldId="161" dataDxfId="80"/>
    <tableColumn id="65" xr3:uid="{3E166162-DDBA-4500-8AD7-49F637FA95CC}" uniqueName="65" name="Column65" queryTableFieldId="162" dataDxfId="79"/>
    <tableColumn id="66" xr3:uid="{17FA34D2-73DB-433A-AC5F-FA359CF2FE06}" uniqueName="66" name="Column66" queryTableFieldId="163" dataDxfId="78"/>
    <tableColumn id="67" xr3:uid="{037DDBFC-14F7-4294-997C-6E147DD6F3AF}" uniqueName="67" name="Column67" queryTableFieldId="164" dataDxfId="77"/>
    <tableColumn id="68" xr3:uid="{4F39AAE6-3382-4591-9389-0B114AC91583}" uniqueName="68" name="Column68" queryTableFieldId="165" dataDxfId="76"/>
    <tableColumn id="69" xr3:uid="{AE5DC27D-CB39-4422-A386-9CCDFE0AC8D7}" uniqueName="69" name="Column69" queryTableFieldId="166" dataDxfId="75"/>
    <tableColumn id="70" xr3:uid="{FCF4032A-8E2C-4AC9-B8D5-EAC8A68B9E10}" uniqueName="70" name="Column70" queryTableFieldId="167" dataDxfId="74"/>
    <tableColumn id="71" xr3:uid="{4232AE47-9C98-4D8A-A40C-974AFFD01EBA}" uniqueName="71" name="Column71" queryTableFieldId="168" dataDxfId="73"/>
    <tableColumn id="72" xr3:uid="{DE6B81AF-8A6D-47C0-8409-07ECF7AACDC9}" uniqueName="72" name="Column72" queryTableFieldId="169" dataDxfId="72"/>
    <tableColumn id="73" xr3:uid="{94158F5B-155B-4D9C-AF51-B98C7B4F0DD9}" uniqueName="73" name="Column73" queryTableFieldId="170" dataDxfId="71"/>
    <tableColumn id="74" xr3:uid="{A202DCD4-563D-4F9F-AD07-D5644787A645}" uniqueName="74" name="Column74" queryTableFieldId="171" dataDxfId="70"/>
    <tableColumn id="75" xr3:uid="{4FD40AB8-3464-4212-99BD-25418C29616F}" uniqueName="75" name="Column75" queryTableFieldId="172" dataDxfId="69"/>
    <tableColumn id="76" xr3:uid="{95A2A6F4-4F35-4D07-91C2-48A50F53A7BD}" uniqueName="76" name="Column76" queryTableFieldId="173" dataDxfId="68"/>
    <tableColumn id="77" xr3:uid="{266E1622-8252-401D-A9D7-3F096F9D5322}" uniqueName="77" name="Column77" queryTableFieldId="174" dataDxfId="67"/>
    <tableColumn id="78" xr3:uid="{78D0AAB1-9D1F-444F-8DA6-B7856493009D}" uniqueName="78" name="Column78" queryTableFieldId="175" dataDxfId="66"/>
    <tableColumn id="79" xr3:uid="{B67807F9-DC48-42BF-85C2-76BA589F2DEC}" uniqueName="79" name="Column79" queryTableFieldId="176" dataDxfId="65"/>
    <tableColumn id="80" xr3:uid="{77897110-83E8-4E83-AF03-FD4944788A80}" uniqueName="80" name="Column80" queryTableFieldId="177" dataDxfId="64"/>
    <tableColumn id="81" xr3:uid="{232DC5EC-FC03-4E42-9838-E67510FFF884}" uniqueName="81" name="Column81" queryTableFieldId="178" dataDxfId="63"/>
    <tableColumn id="82" xr3:uid="{8FA1A375-7949-414B-925E-B7D916337124}" uniqueName="82" name="Column82" queryTableFieldId="179" dataDxfId="62"/>
    <tableColumn id="83" xr3:uid="{15427324-CBC2-43E4-B574-66145849B1DD}" uniqueName="83" name="Column83" queryTableFieldId="180" dataDxfId="61"/>
    <tableColumn id="84" xr3:uid="{EAA14DC4-1B06-434E-9105-0FD435419930}" uniqueName="84" name="Column84" queryTableFieldId="181" dataDxfId="60"/>
    <tableColumn id="85" xr3:uid="{8F3F4F92-4348-4BCD-9195-E1E4D32022AB}" uniqueName="85" name="Column85" queryTableFieldId="182" dataDxfId="59"/>
    <tableColumn id="86" xr3:uid="{CC63B652-4149-42E3-B348-3B4C6CC3E830}" uniqueName="86" name="Column86" queryTableFieldId="183" dataDxfId="58"/>
    <tableColumn id="87" xr3:uid="{79ABEF88-94E6-4BE1-A854-344D01D0AEBB}" uniqueName="87" name="Column87" queryTableFieldId="184" dataDxfId="57"/>
    <tableColumn id="88" xr3:uid="{6BB5D76D-672E-4A2E-8F55-650B2E598FF9}" uniqueName="88" name="Column88" queryTableFieldId="185" dataDxfId="56"/>
    <tableColumn id="89" xr3:uid="{ADDD2F72-51B0-4BA6-8BBD-24DB02986645}" uniqueName="89" name="Column89" queryTableFieldId="186" dataDxfId="55"/>
    <tableColumn id="90" xr3:uid="{8CF2E969-1C61-482E-AF25-B77BA0B2E714}" uniqueName="90" name="Column90" queryTableFieldId="187" dataDxfId="54"/>
    <tableColumn id="91" xr3:uid="{94AB8C50-D9E4-4C70-9EB3-3C8FAA6CC020}" uniqueName="91" name="Column91" queryTableFieldId="188" dataDxfId="53"/>
    <tableColumn id="92" xr3:uid="{2CF30127-E4F7-4D12-8140-AB98C30E7562}" uniqueName="92" name="Column92" queryTableFieldId="189" dataDxfId="52"/>
    <tableColumn id="93" xr3:uid="{186B03D3-76D3-4609-B3D0-6B9601CC24D2}" uniqueName="93" name="Column93" queryTableFieldId="190" dataDxfId="51"/>
    <tableColumn id="94" xr3:uid="{09F3F458-B6C4-498D-A855-1B800D9FCED6}" uniqueName="94" name="Column94" queryTableFieldId="191" dataDxfId="50"/>
    <tableColumn id="95" xr3:uid="{3445A21C-E44A-4705-99E5-17DED5FE294C}" uniqueName="95" name="Column95" queryTableFieldId="192" dataDxfId="49"/>
    <tableColumn id="96" xr3:uid="{E35B95A7-EDAB-44D4-A183-E6440C54F09A}" uniqueName="96" name="Column96" queryTableFieldId="193" dataDxfId="48"/>
    <tableColumn id="97" xr3:uid="{9EBE6584-3D4C-4FE6-AC89-74B9E2DFFCB3}" uniqueName="97" name="Column97" queryTableFieldId="194" dataDxfId="47"/>
    <tableColumn id="98" xr3:uid="{F301946C-7D06-480F-B39E-3C5AD8F1A5AD}" uniqueName="98" name="Column98" queryTableFieldId="195" dataDxfId="46"/>
    <tableColumn id="99" xr3:uid="{57E9C880-CB2A-4586-BEB5-019B6842E9DF}" uniqueName="99" name="Column99" queryTableFieldId="196" dataDxfId="45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73F5421-BE89-4D60-A18D-2020D776E5E9}" name="Tabel_1__4" displayName="Tabel_1__4" ref="A1:I15" tableType="queryTable" totalsRowShown="0">
  <autoFilter ref="A1:I15" xr:uid="{473F5421-BE89-4D60-A18D-2020D776E5E9}"/>
  <tableColumns count="9">
    <tableColumn id="1" xr3:uid="{9A0BB932-F782-40E0-BDAE-8EEF4B2F79A4}" uniqueName="1" name="Column2" queryTableFieldId="1" dataDxfId="44"/>
    <tableColumn id="2" xr3:uid="{D41EFC25-C16F-4DE4-AAA2-CAD0DC9934D2}" uniqueName="2" name="Column3" queryTableFieldId="2" dataDxfId="43"/>
    <tableColumn id="3" xr3:uid="{EAA0A654-1F54-44C4-A1D3-D6F385948108}" uniqueName="3" name="Column5" queryTableFieldId="3" dataDxfId="42"/>
    <tableColumn id="4" xr3:uid="{04E1F694-A1D2-41DD-8E4E-3D102D979683}" uniqueName="4" name="Column7" queryTableFieldId="4" dataDxfId="41"/>
    <tableColumn id="5" xr3:uid="{FEA36C1B-43C3-4375-90FA-D23A510D1381}" uniqueName="5" name="Column8" queryTableFieldId="5" dataDxfId="40"/>
    <tableColumn id="6" xr3:uid="{C7759C96-C301-4B5F-8A0F-7A522A95CB11}" uniqueName="6" name="Column9" queryTableFieldId="6" dataDxfId="39"/>
    <tableColumn id="7" xr3:uid="{3811527C-C751-401C-9E89-7C1B775F7375}" uniqueName="7" name="Column10" queryTableFieldId="7" dataDxfId="38"/>
    <tableColumn id="8" xr3:uid="{C195B9D5-185D-42B5-B413-DD336A595F80}" uniqueName="8" name="Column11" queryTableFieldId="8" dataDxfId="37"/>
    <tableColumn id="9" xr3:uid="{318714C7-4D89-46BD-B627-53D25B61864D}" uniqueName="9" name="Column12" queryTableFieldId="9" dataDxfId="3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8386D44-62D5-41F8-AC95-5C215577DBE1}" name="Tabel_1__2" displayName="Tabel_1__2" ref="A1:H14" tableType="queryTable" totalsRowShown="0">
  <autoFilter ref="A1:H14" xr:uid="{38386D44-62D5-41F8-AC95-5C215577DBE1}"/>
  <tableColumns count="8">
    <tableColumn id="1" xr3:uid="{10A639A4-75F3-4A5D-A396-B361E01F9870}" uniqueName="1" name="Column2" queryTableFieldId="1" dataDxfId="35"/>
    <tableColumn id="2" xr3:uid="{80253DA1-DA3C-4064-89EF-4716C60D5AFF}" uniqueName="2" name="Column5" queryTableFieldId="2" dataDxfId="34"/>
    <tableColumn id="3" xr3:uid="{205D7CC8-E5A0-4947-B17D-F5A827ED31BC}" uniqueName="3" name="Column7" queryTableFieldId="3" dataDxfId="33"/>
    <tableColumn id="4" xr3:uid="{7B159F4E-C654-40E1-BAE1-4A7846B1A379}" uniqueName="4" name="Column8" queryTableFieldId="4" dataDxfId="32"/>
    <tableColumn id="5" xr3:uid="{59B2D19F-1AD5-451A-86D8-E1D1112B874E}" uniqueName="5" name="Column9" queryTableFieldId="5" dataDxfId="31"/>
    <tableColumn id="6" xr3:uid="{4C1F039F-E83D-4B0E-A1AF-885D4F6CA179}" uniqueName="6" name="Column10" queryTableFieldId="6" dataDxfId="30"/>
    <tableColumn id="7" xr3:uid="{54234FBF-2FCA-49DC-B1DE-23BD28B9E067}" uniqueName="7" name="Column11" queryTableFieldId="7" dataDxfId="29"/>
    <tableColumn id="8" xr3:uid="{6E39A13B-C3AE-4D14-BCEE-8DF94AF8F429}" uniqueName="8" name="Column12" queryTableFieldId="8" dataDxfId="2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597C9B5-813B-4D49-97FC-74F18A959D38}" name="Tabel_1__5" displayName="Tabel_1__5" ref="A1:I15" tableType="queryTable" totalsRowShown="0">
  <autoFilter ref="A1:I15" xr:uid="{F597C9B5-813B-4D49-97FC-74F18A959D38}"/>
  <tableColumns count="9">
    <tableColumn id="1" xr3:uid="{8128EF18-E36D-4A96-8001-12C48C43C703}" uniqueName="1" name="Column2" queryTableFieldId="1" dataDxfId="27"/>
    <tableColumn id="2" xr3:uid="{A80C8D49-5ACF-40DC-8EC0-C2F65ECA1944}" uniqueName="2" name="Column3" queryTableFieldId="2" dataDxfId="26"/>
    <tableColumn id="3" xr3:uid="{2F68285E-50DF-494F-90E2-54A30582D3F5}" uniqueName="3" name="Column5" queryTableFieldId="3" dataDxfId="25"/>
    <tableColumn id="4" xr3:uid="{0206D4FB-E25E-47F9-9ECE-DCE0C886E3DE}" uniqueName="4" name="Column7" queryTableFieldId="4" dataDxfId="24"/>
    <tableColumn id="5" xr3:uid="{7876C374-1B81-43F0-8D60-CF24F44785EF}" uniqueName="5" name="Column8" queryTableFieldId="5" dataDxfId="23"/>
    <tableColumn id="6" xr3:uid="{B603AD54-BA84-4A5B-9DDC-F48219724A86}" uniqueName="6" name="Column9" queryTableFieldId="6" dataDxfId="22"/>
    <tableColumn id="7" xr3:uid="{70BF66A7-BA2B-49BF-839F-901078C8C461}" uniqueName="7" name="Column10" queryTableFieldId="7" dataDxfId="21"/>
    <tableColumn id="8" xr3:uid="{50695C80-E097-4D60-ABFB-0B088EF44D86}" uniqueName="8" name="Column11" queryTableFieldId="8" dataDxfId="20"/>
    <tableColumn id="9" xr3:uid="{E1AAC989-1270-42AE-9F26-EDF208B0C700}" uniqueName="9" name="Column12" queryTableFieldId="9" dataDxfId="19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AFDCE56-B0AB-473F-A72E-3BFEC3666E6C}" name="Tabel_1__3" displayName="Tabel_1__3" ref="A1:H15" tableType="queryTable" totalsRowShown="0">
  <autoFilter ref="A1:H15" xr:uid="{4AFDCE56-B0AB-473F-A72E-3BFEC3666E6C}"/>
  <tableColumns count="8">
    <tableColumn id="1" xr3:uid="{B76C3F8B-8C14-41D3-9A90-82D158753976}" uniqueName="1" name="Column2" queryTableFieldId="1" dataDxfId="18"/>
    <tableColumn id="2" xr3:uid="{093B12C4-4E73-4581-9A4C-C35F96C3BF0D}" uniqueName="2" name="Column5" queryTableFieldId="2" dataDxfId="17"/>
    <tableColumn id="3" xr3:uid="{00A5782F-36D4-449D-9B8D-CE53DAFCA27D}" uniqueName="3" name="Column7" queryTableFieldId="3" dataDxfId="16"/>
    <tableColumn id="4" xr3:uid="{4AB7DF92-7259-4078-8278-B999F1C73E38}" uniqueName="4" name="Column8" queryTableFieldId="4" dataDxfId="15"/>
    <tableColumn id="5" xr3:uid="{50771CE5-F2C4-4AEB-B577-6FEC060B853C}" uniqueName="5" name="Column9" queryTableFieldId="5" dataDxfId="14"/>
    <tableColumn id="6" xr3:uid="{BE7CF9B8-6B07-4E19-90B6-7F49F7BB54B2}" uniqueName="6" name="Column10" queryTableFieldId="6" dataDxfId="13"/>
    <tableColumn id="7" xr3:uid="{D8840672-C823-46F6-BD87-4A09B115C802}" uniqueName="7" name="Column11" queryTableFieldId="7" dataDxfId="12"/>
    <tableColumn id="8" xr3:uid="{61412C43-723D-43CE-9AB9-CC963120EFE2}" uniqueName="8" name="Column12" queryTableFieldId="8" dataDxfId="11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737D0ED-627C-430F-A2CA-DE0BB8B3E809}" name="Nijmegen" displayName="Nijmegen" ref="A1:B253" tableType="queryTable" totalsRowShown="0">
  <autoFilter ref="A1:B253" xr:uid="{F737D0ED-627C-430F-A2CA-DE0BB8B3E809}"/>
  <tableColumns count="2">
    <tableColumn id="1" xr3:uid="{0AA8884F-95E2-4DF9-9CDD-4397FA6A9E95}" uniqueName="1" name="Column1" queryTableFieldId="1" dataDxfId="10"/>
    <tableColumn id="2" xr3:uid="{08A6A4FD-445B-4AC2-BC4C-6F1B5BC12FA2}" uniqueName="2" name="Text Between Delimiters" queryTableFieldId="2" dataDxfId="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4">
    <wetp:webextensionref xmlns:r="http://schemas.openxmlformats.org/officeDocument/2006/relationships" r:id="rId1"/>
  </wetp:taskpane>
  <wetp:taskpane dockstate="right" visibility="0" width="525" row="5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F2A44072-D233-4762-85EA-20498261F87F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8843985d-c65b-4c3d-933a-3073e20662ec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8E7C29B2-77D5-461F-BA22-539FFD9823A1}">
  <we:reference id="wa200010215" version="1.0.0.0" store="en-US" storeType="OMEX"/>
  <we:alternateReferences>
    <we:reference id="wa200010215" version="1.0.0.0" store="wa200010215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F99878-BE8A-41D3-B28A-51ED95BF3877}">
  <sheetPr codeName="Sheet1"/>
  <dimension ref="A1:B49"/>
  <sheetViews>
    <sheetView topLeftCell="A19" workbookViewId="0">
      <selection activeCell="A49" sqref="A49"/>
    </sheetView>
  </sheetViews>
  <sheetFormatPr defaultRowHeight="14.5" x14ac:dyDescent="0.35"/>
  <cols>
    <col min="1" max="1" width="14.08984375" bestFit="1" customWidth="1"/>
    <col min="2" max="2" width="7.6328125" bestFit="1" customWidth="1"/>
  </cols>
  <sheetData>
    <row r="1" spans="1:2" x14ac:dyDescent="0.35">
      <c r="A1" t="s">
        <v>337</v>
      </c>
      <c r="B1" t="s">
        <v>108</v>
      </c>
    </row>
    <row r="2" spans="1:2" x14ac:dyDescent="0.35">
      <c r="A2" s="5">
        <v>46138.458333333336</v>
      </c>
      <c r="B2">
        <v>417</v>
      </c>
    </row>
    <row r="3" spans="1:2" x14ac:dyDescent="0.35">
      <c r="A3" s="5">
        <v>46138.5</v>
      </c>
      <c r="B3">
        <v>418</v>
      </c>
    </row>
    <row r="4" spans="1:2" x14ac:dyDescent="0.35">
      <c r="A4" s="5">
        <v>46138.541666666664</v>
      </c>
      <c r="B4">
        <v>419</v>
      </c>
    </row>
    <row r="5" spans="1:2" x14ac:dyDescent="0.35">
      <c r="A5" s="5">
        <v>46138.583333333336</v>
      </c>
      <c r="B5">
        <v>419</v>
      </c>
    </row>
    <row r="6" spans="1:2" x14ac:dyDescent="0.35">
      <c r="A6" s="5">
        <v>46138.625</v>
      </c>
      <c r="B6">
        <v>419</v>
      </c>
    </row>
    <row r="7" spans="1:2" x14ac:dyDescent="0.35">
      <c r="A7" s="5">
        <v>46138.666666666664</v>
      </c>
      <c r="B7">
        <v>420</v>
      </c>
    </row>
    <row r="8" spans="1:2" x14ac:dyDescent="0.35">
      <c r="A8" s="5">
        <v>46138.708333333336</v>
      </c>
      <c r="B8">
        <v>420</v>
      </c>
    </row>
    <row r="9" spans="1:2" x14ac:dyDescent="0.35">
      <c r="A9" s="5">
        <v>46138.75</v>
      </c>
      <c r="B9">
        <v>420</v>
      </c>
    </row>
    <row r="10" spans="1:2" x14ac:dyDescent="0.35">
      <c r="A10" s="5">
        <v>46138.791666666664</v>
      </c>
      <c r="B10">
        <v>420</v>
      </c>
    </row>
    <row r="11" spans="1:2" x14ac:dyDescent="0.35">
      <c r="A11" s="5">
        <v>46138.833333333336</v>
      </c>
      <c r="B11">
        <v>421</v>
      </c>
    </row>
    <row r="12" spans="1:2" x14ac:dyDescent="0.35">
      <c r="A12" s="5">
        <v>46138.875</v>
      </c>
      <c r="B12">
        <v>421</v>
      </c>
    </row>
    <row r="13" spans="1:2" x14ac:dyDescent="0.35">
      <c r="A13" s="5">
        <v>46138.916666666664</v>
      </c>
      <c r="B13">
        <v>422</v>
      </c>
    </row>
    <row r="14" spans="1:2" x14ac:dyDescent="0.35">
      <c r="A14" s="5">
        <v>46138.958333333336</v>
      </c>
      <c r="B14">
        <v>422</v>
      </c>
    </row>
    <row r="15" spans="1:2" x14ac:dyDescent="0.35">
      <c r="A15" s="5">
        <v>46139</v>
      </c>
      <c r="B15">
        <v>421</v>
      </c>
    </row>
    <row r="16" spans="1:2" x14ac:dyDescent="0.35">
      <c r="A16" s="5">
        <v>46139.041666666664</v>
      </c>
      <c r="B16">
        <v>421</v>
      </c>
    </row>
    <row r="17" spans="1:2" x14ac:dyDescent="0.35">
      <c r="A17" s="5">
        <v>46139.083333333336</v>
      </c>
      <c r="B17">
        <v>421</v>
      </c>
    </row>
    <row r="18" spans="1:2" x14ac:dyDescent="0.35">
      <c r="A18" s="5">
        <v>46139.125</v>
      </c>
      <c r="B18">
        <v>422</v>
      </c>
    </row>
    <row r="19" spans="1:2" x14ac:dyDescent="0.35">
      <c r="A19" s="5">
        <v>46139.166666666664</v>
      </c>
      <c r="B19">
        <v>422</v>
      </c>
    </row>
    <row r="20" spans="1:2" x14ac:dyDescent="0.35">
      <c r="A20" s="5">
        <v>46139.208333333336</v>
      </c>
      <c r="B20">
        <v>422</v>
      </c>
    </row>
    <row r="21" spans="1:2" x14ac:dyDescent="0.35">
      <c r="A21" s="5">
        <v>46139.25</v>
      </c>
      <c r="B21">
        <v>422</v>
      </c>
    </row>
    <row r="22" spans="1:2" x14ac:dyDescent="0.35">
      <c r="A22" s="5">
        <v>46139.291666666664</v>
      </c>
      <c r="B22">
        <v>422</v>
      </c>
    </row>
    <row r="23" spans="1:2" x14ac:dyDescent="0.35">
      <c r="A23" s="5">
        <v>46139.333333333336</v>
      </c>
      <c r="B23">
        <v>422</v>
      </c>
    </row>
    <row r="24" spans="1:2" x14ac:dyDescent="0.35">
      <c r="A24" s="5">
        <v>46139.375</v>
      </c>
      <c r="B24">
        <v>422</v>
      </c>
    </row>
    <row r="25" spans="1:2" x14ac:dyDescent="0.35">
      <c r="A25" s="5">
        <v>46139.416666666664</v>
      </c>
      <c r="B25">
        <v>422</v>
      </c>
    </row>
    <row r="26" spans="1:2" x14ac:dyDescent="0.35">
      <c r="A26" s="5">
        <v>46139.458333333336</v>
      </c>
      <c r="B26">
        <v>423</v>
      </c>
    </row>
    <row r="27" spans="1:2" x14ac:dyDescent="0.35">
      <c r="A27" s="5">
        <v>46139.5</v>
      </c>
      <c r="B27">
        <v>422</v>
      </c>
    </row>
    <row r="28" spans="1:2" x14ac:dyDescent="0.35">
      <c r="A28" s="5">
        <v>46139.541666666664</v>
      </c>
      <c r="B28">
        <v>422</v>
      </c>
    </row>
    <row r="29" spans="1:2" x14ac:dyDescent="0.35">
      <c r="A29" s="5">
        <v>46139.583333333336</v>
      </c>
      <c r="B29">
        <v>422</v>
      </c>
    </row>
    <row r="30" spans="1:2" x14ac:dyDescent="0.35">
      <c r="A30" s="5">
        <v>46139.625</v>
      </c>
      <c r="B30">
        <v>422</v>
      </c>
    </row>
    <row r="31" spans="1:2" x14ac:dyDescent="0.35">
      <c r="A31" s="5">
        <v>46139.666666666664</v>
      </c>
      <c r="B31">
        <v>422</v>
      </c>
    </row>
    <row r="32" spans="1:2" x14ac:dyDescent="0.35">
      <c r="A32" s="5">
        <v>46139.708333333336</v>
      </c>
      <c r="B32">
        <v>421</v>
      </c>
    </row>
    <row r="33" spans="1:2" x14ac:dyDescent="0.35">
      <c r="A33" s="5">
        <v>46139.75</v>
      </c>
      <c r="B33">
        <v>421</v>
      </c>
    </row>
    <row r="34" spans="1:2" x14ac:dyDescent="0.35">
      <c r="A34" s="5">
        <v>46139.791666666664</v>
      </c>
      <c r="B34">
        <v>421</v>
      </c>
    </row>
    <row r="35" spans="1:2" x14ac:dyDescent="0.35">
      <c r="A35" s="5">
        <v>46139.833333333336</v>
      </c>
      <c r="B35">
        <v>421</v>
      </c>
    </row>
    <row r="36" spans="1:2" x14ac:dyDescent="0.35">
      <c r="A36" s="5">
        <v>46139.875</v>
      </c>
      <c r="B36">
        <v>421</v>
      </c>
    </row>
    <row r="37" spans="1:2" x14ac:dyDescent="0.35">
      <c r="A37" s="5">
        <v>46139.916666666664</v>
      </c>
      <c r="B37">
        <v>421</v>
      </c>
    </row>
    <row r="38" spans="1:2" x14ac:dyDescent="0.35">
      <c r="A38" s="5">
        <v>46139.958333333336</v>
      </c>
      <c r="B38">
        <v>420</v>
      </c>
    </row>
    <row r="39" spans="1:2" x14ac:dyDescent="0.35">
      <c r="A39" s="5">
        <v>46140</v>
      </c>
      <c r="B39">
        <v>420</v>
      </c>
    </row>
    <row r="40" spans="1:2" x14ac:dyDescent="0.35">
      <c r="A40" s="5">
        <v>46140.041666666664</v>
      </c>
      <c r="B40">
        <v>420</v>
      </c>
    </row>
    <row r="41" spans="1:2" x14ac:dyDescent="0.35">
      <c r="A41" s="5">
        <v>46140.083333333336</v>
      </c>
      <c r="B41">
        <v>420</v>
      </c>
    </row>
    <row r="42" spans="1:2" x14ac:dyDescent="0.35">
      <c r="A42" s="5">
        <v>46140.125</v>
      </c>
      <c r="B42">
        <v>420</v>
      </c>
    </row>
    <row r="43" spans="1:2" x14ac:dyDescent="0.35">
      <c r="A43" s="5">
        <v>46140.166666666664</v>
      </c>
      <c r="B43">
        <v>419</v>
      </c>
    </row>
    <row r="44" spans="1:2" x14ac:dyDescent="0.35">
      <c r="A44" s="5">
        <v>46140.208333333336</v>
      </c>
      <c r="B44">
        <v>419</v>
      </c>
    </row>
    <row r="45" spans="1:2" x14ac:dyDescent="0.35">
      <c r="A45" s="5">
        <v>46140.25</v>
      </c>
      <c r="B45">
        <v>419</v>
      </c>
    </row>
    <row r="46" spans="1:2" x14ac:dyDescent="0.35">
      <c r="A46" s="5">
        <v>46140.291666666664</v>
      </c>
      <c r="B46">
        <v>419</v>
      </c>
    </row>
    <row r="47" spans="1:2" x14ac:dyDescent="0.35">
      <c r="A47" s="5">
        <v>46140.333333333336</v>
      </c>
      <c r="B47">
        <v>419</v>
      </c>
    </row>
    <row r="48" spans="1:2" x14ac:dyDescent="0.35">
      <c r="A48" s="5">
        <v>46140.375</v>
      </c>
      <c r="B48">
        <v>419</v>
      </c>
    </row>
    <row r="49" spans="1:2" x14ac:dyDescent="0.35">
      <c r="A49" s="5">
        <v>46140.416666666664</v>
      </c>
      <c r="B49">
        <v>419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BCA073-C1B5-48B0-A60A-CB14B7E8962D}">
  <sheetPr codeName="Sheet7"/>
  <dimension ref="A1:AB49"/>
  <sheetViews>
    <sheetView showGridLines="0" tabSelected="1" zoomScale="83" zoomScaleNormal="83" workbookViewId="0">
      <selection activeCell="J12" sqref="J12"/>
    </sheetView>
  </sheetViews>
  <sheetFormatPr defaultRowHeight="14.5" x14ac:dyDescent="0.35"/>
  <cols>
    <col min="1" max="1" width="10.453125" customWidth="1"/>
    <col min="2" max="3" width="8.7265625" customWidth="1"/>
    <col min="5" max="6" width="8.7265625" customWidth="1"/>
    <col min="7" max="7" width="4.54296875" customWidth="1"/>
    <col min="8" max="8" width="6.453125" customWidth="1"/>
    <col min="9" max="9" width="4.54296875" customWidth="1"/>
    <col min="10" max="10" width="10.453125" customWidth="1"/>
    <col min="11" max="12" width="8.7265625" customWidth="1"/>
    <col min="14" max="15" width="8.7265625" customWidth="1"/>
    <col min="16" max="18" width="4.54296875" customWidth="1"/>
    <col min="19" max="19" width="10.453125" customWidth="1"/>
    <col min="20" max="21" width="8.7265625" customWidth="1"/>
    <col min="23" max="24" width="8.7265625" customWidth="1"/>
    <col min="25" max="26" width="4.54296875" customWidth="1"/>
  </cols>
  <sheetData>
    <row r="1" spans="1:14" ht="15" thickBot="1" x14ac:dyDescent="0.4"/>
    <row r="2" spans="1:14" ht="15" thickBot="1" x14ac:dyDescent="0.4">
      <c r="A2" s="52"/>
      <c r="B2" s="52"/>
      <c r="C2" s="52"/>
      <c r="D2" s="53"/>
      <c r="E2" s="58" t="s">
        <v>399</v>
      </c>
      <c r="F2" s="59"/>
      <c r="G2" s="59"/>
      <c r="H2" s="48" t="s">
        <v>89</v>
      </c>
      <c r="I2" s="60" t="s">
        <v>396</v>
      </c>
      <c r="J2" s="60"/>
      <c r="K2" s="68" t="s">
        <v>85</v>
      </c>
      <c r="L2" s="59"/>
      <c r="M2" s="59"/>
      <c r="N2" s="49"/>
    </row>
    <row r="3" spans="1:14" ht="15" thickBot="1" x14ac:dyDescent="0.4">
      <c r="E3" s="61" t="s">
        <v>395</v>
      </c>
      <c r="F3" s="62"/>
      <c r="G3" s="62"/>
      <c r="H3" s="6">
        <v>0.20833333333333334</v>
      </c>
      <c r="I3" s="63" t="s">
        <v>359</v>
      </c>
      <c r="J3" s="64"/>
      <c r="K3" s="7">
        <v>0.20833333333333334</v>
      </c>
      <c r="L3" s="47">
        <v>0.54166666666666663</v>
      </c>
      <c r="M3" s="7">
        <v>0.875</v>
      </c>
    </row>
    <row r="4" spans="1:14" ht="15" thickBot="1" x14ac:dyDescent="0.4">
      <c r="E4" s="65" t="s">
        <v>87</v>
      </c>
      <c r="F4" s="66"/>
      <c r="G4" s="67"/>
      <c r="H4" s="8" t="str">
        <f>IFERROR(Alles!K11,"--")</f>
        <v>525</v>
      </c>
      <c r="I4" s="9" t="s">
        <v>0</v>
      </c>
      <c r="J4" s="44">
        <v>245</v>
      </c>
      <c r="K4" s="10">
        <f>IFERROR(Alles!K11-J4,"--")</f>
        <v>280</v>
      </c>
      <c r="L4" s="8">
        <f>IFERROR(Alles!K12-J4,"--")</f>
        <v>273</v>
      </c>
      <c r="M4" s="11" t="str">
        <f>IFERROR(Alles!K13-J4,"--")</f>
        <v>--</v>
      </c>
    </row>
    <row r="5" spans="1:14" ht="15" thickBot="1" x14ac:dyDescent="0.4">
      <c r="E5" s="69" t="s">
        <v>1</v>
      </c>
      <c r="F5" s="70"/>
      <c r="G5" s="71"/>
      <c r="H5" s="12" t="str">
        <f ca="1">IFERROR(IF(B21="--","--",B21+J5),"--")</f>
        <v>--</v>
      </c>
      <c r="I5" s="9" t="s">
        <v>0</v>
      </c>
      <c r="J5" s="43">
        <v>180</v>
      </c>
      <c r="K5" s="10" t="str">
        <f ca="1">IFERROR(IF(B21="--","--",B21),"--")</f>
        <v>--</v>
      </c>
      <c r="L5" s="8">
        <f ca="1">IFERROR(IF(B25="--","--",B25),"--")</f>
        <v>239</v>
      </c>
      <c r="M5" s="11">
        <f ca="1">IFERROR(IF(B29="--","--",B29),"--")</f>
        <v>241</v>
      </c>
    </row>
    <row r="6" spans="1:14" ht="15" thickBot="1" x14ac:dyDescent="0.4">
      <c r="E6" s="69" t="s">
        <v>83</v>
      </c>
      <c r="F6" s="70"/>
      <c r="G6" s="71"/>
      <c r="H6" s="12">
        <f ca="1">IFERROR(IF(K21="--","--",K21-J6),"--")</f>
        <v>125</v>
      </c>
      <c r="I6" s="13" t="s">
        <v>2</v>
      </c>
      <c r="J6" s="45">
        <v>110</v>
      </c>
      <c r="K6" s="10">
        <f ca="1">IFERROR(K21,"--")</f>
        <v>235</v>
      </c>
      <c r="L6" s="8">
        <f ca="1">IFERROR(K25,"--")</f>
        <v>235</v>
      </c>
      <c r="M6" s="11">
        <f ca="1">IFERROR(K29,"--")</f>
        <v>235</v>
      </c>
      <c r="N6" s="50"/>
    </row>
    <row r="7" spans="1:14" ht="15" thickBot="1" x14ac:dyDescent="0.4">
      <c r="A7" s="75" t="s">
        <v>360</v>
      </c>
      <c r="B7" s="75"/>
      <c r="C7" s="75"/>
      <c r="D7" s="76"/>
      <c r="E7" s="69" t="s">
        <v>86</v>
      </c>
      <c r="F7" s="70"/>
      <c r="G7" s="71"/>
      <c r="H7" s="12">
        <f ca="1">IFERROR(IF(K7="--","--",K7-J7),"--")</f>
        <v>125</v>
      </c>
      <c r="I7" s="13" t="s">
        <v>2</v>
      </c>
      <c r="J7" s="45">
        <v>100</v>
      </c>
      <c r="K7" s="10">
        <f ca="1">IFERROR(T21,"--")</f>
        <v>225</v>
      </c>
      <c r="L7" s="8">
        <f ca="1">IFERROR(T25,"--")</f>
        <v>223</v>
      </c>
      <c r="M7" s="11">
        <f ca="1">IFERROR(T29,"--")</f>
        <v>223</v>
      </c>
    </row>
    <row r="8" spans="1:14" ht="16.5" thickBot="1" x14ac:dyDescent="0.45">
      <c r="A8" s="77" t="str">
        <f ca="1">TEXT(NOW(),"dd-mm-jjjj uu:mm")</f>
        <v>26-04-2026 14:12</v>
      </c>
      <c r="B8" s="78"/>
      <c r="C8" s="78"/>
      <c r="D8" s="79"/>
      <c r="E8" s="72" t="s">
        <v>3</v>
      </c>
      <c r="F8" s="73"/>
      <c r="G8" s="74"/>
      <c r="H8" s="12" t="str">
        <f>IFERROR(Alles!K41,"--")</f>
        <v>125</v>
      </c>
      <c r="I8" s="13" t="s">
        <v>2</v>
      </c>
      <c r="J8" s="45">
        <v>130</v>
      </c>
      <c r="K8" s="10">
        <f>IFERROR(Alles!K41+J8,"--")</f>
        <v>255</v>
      </c>
      <c r="L8" s="8">
        <f>IFERROR(Alles!K42+J8,"--")</f>
        <v>254</v>
      </c>
      <c r="M8" s="11" t="str">
        <f>IFERROR(Alles!K43+J8,"--")</f>
        <v>--</v>
      </c>
    </row>
    <row r="9" spans="1:14" ht="15" thickBot="1" x14ac:dyDescent="0.4">
      <c r="E9" s="69" t="s">
        <v>4</v>
      </c>
      <c r="F9" s="70"/>
      <c r="G9" s="71"/>
      <c r="H9" s="12">
        <f ca="1">IFERROR(IF(B37="--","--",B37-J9),"--")</f>
        <v>192</v>
      </c>
      <c r="I9" s="13" t="s">
        <v>2</v>
      </c>
      <c r="J9" s="45">
        <v>80</v>
      </c>
      <c r="K9" s="10">
        <f ca="1">IFERROR(B37,"--")</f>
        <v>272</v>
      </c>
      <c r="L9" s="14">
        <f ca="1">IFERROR(B41,"--")</f>
        <v>270</v>
      </c>
      <c r="M9" s="11">
        <f ca="1">IFERROR(B45,"--")</f>
        <v>271</v>
      </c>
    </row>
    <row r="10" spans="1:14" ht="16.5" thickBot="1" x14ac:dyDescent="0.4">
      <c r="A10" s="85" t="s">
        <v>361</v>
      </c>
      <c r="B10" s="86"/>
      <c r="C10" s="86"/>
      <c r="D10" s="87"/>
      <c r="E10" s="65" t="s">
        <v>5</v>
      </c>
      <c r="F10" s="66"/>
      <c r="G10" s="67"/>
      <c r="H10" s="12" t="str">
        <f>IFERROR(Alles!K56,"--")</f>
        <v>153</v>
      </c>
      <c r="I10" s="13" t="s">
        <v>2</v>
      </c>
      <c r="J10" s="45">
        <v>130</v>
      </c>
      <c r="K10" s="10">
        <f>IFERROR(Alles!K56+J10,"--")</f>
        <v>283</v>
      </c>
      <c r="L10" s="8">
        <f>IFERROR(Alles!K57+J10,"--")</f>
        <v>280</v>
      </c>
      <c r="M10" s="11" t="str">
        <f>IFERROR(IF(Alles!K58="","--",Alles!K58+J10),"--")</f>
        <v>--</v>
      </c>
    </row>
    <row r="11" spans="1:14" ht="16.5" thickBot="1" x14ac:dyDescent="0.4">
      <c r="A11" s="88" t="s">
        <v>368</v>
      </c>
      <c r="B11" s="89"/>
      <c r="C11" s="89"/>
      <c r="D11" s="90"/>
      <c r="E11" s="65" t="s">
        <v>397</v>
      </c>
      <c r="F11" s="66"/>
      <c r="G11" s="67"/>
      <c r="H11" s="12" t="str">
        <f>IFERROR(Alles!K59,"--")</f>
        <v>290</v>
      </c>
      <c r="I11" s="13" t="s">
        <v>2</v>
      </c>
      <c r="J11" s="45">
        <v>0</v>
      </c>
      <c r="K11" s="10">
        <f>IFERROR(Alles!K59+J11,"--")</f>
        <v>290</v>
      </c>
      <c r="L11" s="8">
        <f>IFERROR(Alles!K60+J11,"--")</f>
        <v>288</v>
      </c>
      <c r="M11" s="11" t="str">
        <f>IFERROR(IF(Alles!K61="","--",Alles!K61+J11),"--")</f>
        <v>--</v>
      </c>
    </row>
    <row r="12" spans="1:14" ht="16.5" thickBot="1" x14ac:dyDescent="0.4">
      <c r="A12" s="88" t="s">
        <v>369</v>
      </c>
      <c r="B12" s="89"/>
      <c r="C12" s="89"/>
      <c r="D12" s="90"/>
      <c r="E12" s="69" t="s">
        <v>6</v>
      </c>
      <c r="F12" s="70"/>
      <c r="G12" s="71"/>
      <c r="H12" s="12">
        <f ca="1">IFERROR(IF(K12="--","--",K12-J12),"--")</f>
        <v>290</v>
      </c>
      <c r="I12" s="13" t="s">
        <v>2</v>
      </c>
      <c r="J12" s="45">
        <v>20</v>
      </c>
      <c r="K12" s="10">
        <f ca="1">IFERROR(K37,"--")</f>
        <v>310</v>
      </c>
      <c r="L12" s="8">
        <f ca="1">IFERROR(K41,"--")</f>
        <v>308</v>
      </c>
      <c r="M12" s="11">
        <f ca="1">IFERROR(K45,"--")</f>
        <v>306</v>
      </c>
    </row>
    <row r="13" spans="1:14" ht="16.5" thickBot="1" x14ac:dyDescent="0.4">
      <c r="A13" s="88" t="s">
        <v>370</v>
      </c>
      <c r="B13" s="89"/>
      <c r="C13" s="89"/>
      <c r="D13" s="91"/>
      <c r="E13" s="80" t="s">
        <v>7</v>
      </c>
      <c r="F13" s="80"/>
      <c r="G13" s="81"/>
      <c r="H13" s="15" t="str">
        <f>IFERROR(Alles!K62,"--")</f>
        <v>240</v>
      </c>
      <c r="I13" s="16" t="s">
        <v>2</v>
      </c>
      <c r="J13" s="45">
        <v>80</v>
      </c>
      <c r="K13" s="17">
        <f>IFERROR(Alles!K62+J13,"--")</f>
        <v>320</v>
      </c>
      <c r="L13" s="18">
        <f>IFERROR(Alles!K63+J13,"--")</f>
        <v>315</v>
      </c>
      <c r="M13" s="19" t="str">
        <f>IFERROR(IF(Alles!K64="","--",Alles!K64+J13),"--")</f>
        <v>--</v>
      </c>
    </row>
    <row r="14" spans="1:14" ht="16.5" thickBot="1" x14ac:dyDescent="0.4">
      <c r="A14" s="92" t="s">
        <v>371</v>
      </c>
      <c r="B14" s="93"/>
      <c r="C14" s="93"/>
      <c r="D14" s="93"/>
      <c r="E14" s="82" t="s">
        <v>8</v>
      </c>
      <c r="F14" s="83"/>
      <c r="G14" s="84"/>
      <c r="H14" s="20" t="str">
        <f ca="1">IFERROR(Nijmegen!E4,"--")</f>
        <v>--</v>
      </c>
      <c r="I14" s="21" t="s">
        <v>0</v>
      </c>
      <c r="J14" s="42">
        <v>260</v>
      </c>
      <c r="K14" s="22" t="str">
        <f ca="1">IFERROR(Nijmegen!E4-J14,"--")</f>
        <v>--</v>
      </c>
      <c r="L14" s="23">
        <f ca="1">IFERROR(Nijmegen!E8-J14,"--")</f>
        <v>330</v>
      </c>
      <c r="M14" s="24">
        <f ca="1">IFERROR(Nijmegen!E12-J14,"--")</f>
        <v>329</v>
      </c>
    </row>
    <row r="16" spans="1:14" ht="15" thickBot="1" x14ac:dyDescent="0.4"/>
    <row r="17" spans="1:28" ht="22" customHeight="1" thickBot="1" x14ac:dyDescent="0.4">
      <c r="A17" s="46" t="s">
        <v>1</v>
      </c>
      <c r="B17" s="25" t="s">
        <v>85</v>
      </c>
      <c r="C17" s="54" t="s">
        <v>323</v>
      </c>
      <c r="D17" s="55"/>
      <c r="E17" s="55"/>
      <c r="F17" s="55"/>
      <c r="J17" s="46" t="s">
        <v>83</v>
      </c>
      <c r="K17" s="26" t="s">
        <v>85</v>
      </c>
      <c r="L17" s="56" t="s">
        <v>323</v>
      </c>
      <c r="M17" s="57"/>
      <c r="N17" s="57"/>
      <c r="O17" s="57"/>
      <c r="S17" s="46" t="s">
        <v>86</v>
      </c>
      <c r="T17" s="25" t="s">
        <v>85</v>
      </c>
      <c r="U17" s="54" t="s">
        <v>323</v>
      </c>
      <c r="V17" s="55"/>
      <c r="W17" s="55"/>
      <c r="X17" s="55"/>
    </row>
    <row r="18" spans="1:28" ht="15" thickBot="1" x14ac:dyDescent="0.4">
      <c r="A18" s="27" t="s">
        <v>362</v>
      </c>
      <c r="B18" s="28" t="str">
        <f ca="1">TEXT(TODAY(),"dd.mm.jj")</f>
        <v>26.04.26</v>
      </c>
      <c r="C18" s="28" t="str">
        <f ca="1">TEXT(TODAY()+1,"dd.mm.jj")</f>
        <v>27.04.26</v>
      </c>
      <c r="D18" s="28" t="str">
        <f ca="1">TEXT(TODAY()+2,"dd.mm.jj")</f>
        <v>28.04.26</v>
      </c>
      <c r="E18" s="28" t="str">
        <f ca="1">TEXT(TODAY()+3,"dd.mm.jj")</f>
        <v>29.04.26</v>
      </c>
      <c r="F18" s="28" t="str">
        <f ca="1">TEXT(TODAY()+4,"dd.mm.jj")</f>
        <v>30.04.26</v>
      </c>
      <c r="J18" s="27" t="s">
        <v>362</v>
      </c>
      <c r="K18" s="28" t="str">
        <f ca="1">TEXT(TODAY(),"dd.mm.jj")</f>
        <v>26.04.26</v>
      </c>
      <c r="L18" s="28" t="str">
        <f ca="1">TEXT(TODAY()+1,"dd.mm.jj")</f>
        <v>27.04.26</v>
      </c>
      <c r="M18" s="28" t="str">
        <f ca="1">TEXT(TODAY()+2,"dd.mm.jj")</f>
        <v>28.04.26</v>
      </c>
      <c r="N18" s="28" t="str">
        <f ca="1">TEXT(TODAY()+3,"dd.mm.jj")</f>
        <v>29.04.26</v>
      </c>
      <c r="O18" s="28" t="str">
        <f ca="1">TEXT(TODAY()+4,"dd.mm.jj")</f>
        <v>30.04.26</v>
      </c>
      <c r="S18" s="27" t="s">
        <v>362</v>
      </c>
      <c r="T18" s="28" t="str">
        <f ca="1">TEXT(TODAY(),"dd.mm.jj")</f>
        <v>26.04.26</v>
      </c>
      <c r="U18" s="28" t="str">
        <f ca="1">TEXT(TODAY()+1,"dd.mm.jj")</f>
        <v>27.04.26</v>
      </c>
      <c r="V18" s="28" t="str">
        <f ca="1">TEXT(TODAY()+2,"dd.mm.jj")</f>
        <v>28.04.26</v>
      </c>
      <c r="W18" s="28" t="str">
        <f ca="1">TEXT(TODAY()+3,"dd.mm.jj")</f>
        <v>29.04.26</v>
      </c>
      <c r="X18" s="28" t="str">
        <f ca="1">TEXT(TODAY()+4,"dd.mm.jj")</f>
        <v>30.04.26</v>
      </c>
    </row>
    <row r="19" spans="1:28" ht="15" thickBot="1" x14ac:dyDescent="0.4">
      <c r="A19" s="29">
        <v>4.1666666666666664E-2</v>
      </c>
      <c r="B19" s="30" t="str">
        <f ca="1">IFERROR(IF(ABS(INDEX(Maxau!A:A,MATCH(TODAY()+(ROW()-18)*2/24-1/24,Maxau!A:A,1))-(TODAY()+(ROW()-18)*2/24-1/24))&lt;1/48,INDEX(Maxau!B:B,MATCH(TODAY()+(ROW()-18)*2/24-1/24,Maxau!A:A,1))-$J$5,"--"),"--")</f>
        <v>--</v>
      </c>
      <c r="C19" s="31">
        <f ca="1">IFERROR(IF(ABS(INDEX(Maxau!A:A,MATCH(TODAY()+1+(ROW()-18)*2/24-1/24,Maxau!A:A,1))-(TODAY()+1+(ROW()-18)*2/24-1/24))&lt;1/48,INDEX(Maxau!B:B,MATCH(TODAY()+1+(ROW()-18)*2/24-1/24,Maxau!A:A,1))-$J$5,"--"),"--")</f>
        <v>241</v>
      </c>
      <c r="D19" s="32">
        <f ca="1">IFERROR(IF(ABS(INDEX(Maxau!A:A,MATCH(TODAY()+2+(ROW()-18)*2/24-1/24,Maxau!A:A,1))-(TODAY()+2+(ROW()-18)*2/24-1/24))&lt;1/48,INDEX(Maxau!B:B,MATCH(TODAY()+2+(ROW()-18)*2/24-1/24,Maxau!A:A,1))-$J$5,"--"),"--")</f>
        <v>240</v>
      </c>
      <c r="E19" s="31" t="str">
        <f ca="1">IFERROR(IF(ABS(INDEX(Maxau!A:A,MATCH(TODAY()+3+(ROW()-18)*2/24-1/24,Maxau!A:A,1))-(TODAY()+3+(ROW()-18)*2/24-1/24))&lt;1/48,INDEX(Maxau!B:B,MATCH(TODAY()+3+(ROW()-18)*2/24-1/24,Maxau!A:A,1))-$J$5,"--"),"--")</f>
        <v>--</v>
      </c>
      <c r="F19" s="32" t="str">
        <f ca="1">IFERROR(IF(ABS(INDEX(Maxau!A:A,MATCH(TODAY()+4+(ROW()-18)*2/24-1/24,Maxau!A:A,1))-(TODAY()+4+(ROW()-18)*2/24-1/24))&lt;1/48,INDEX(Maxau!B:B,MATCH(TODAY()+4+(ROW()-18)*2/24-1/24,Maxau!A:A,1))-$J$5,"--"),"--")</f>
        <v>--</v>
      </c>
      <c r="J19" s="29">
        <v>4.1666666666666664E-2</v>
      </c>
      <c r="K19" s="30" t="str" cm="1">
        <f t="array" aca="1" ref="K19" ca="1">IF(SUMPRODUCT((ISNUMBER(SEARCH(TEXT(TODAY(),"dd.mm.jjjj"),Oestrich!$B$3:$I$3)))*IFERROR(VALUE(INDEX(Oestrich!$B$4:$I$15,ROW()-18,0))^0,0))=0,"--",SUMPRODUCT((ISNUMBER(SEARCH(TEXT(TODAY(),"dd.mm.jjjj"),Oestrich!$B$3:$I$3)))*IFERROR(VALUE(INDEX(Oestrich!$B$4:$I$15,ROW()-18,0)),0))+$J$6)</f>
        <v>--</v>
      </c>
      <c r="L19" s="31" cm="1">
        <f t="array" aca="1" ref="L19" ca="1">IF(SUMPRODUCT((ISNUMBER(SEARCH(TEXT(TODAY()+1,"dd.mm.jjjj"),Oestrich!$B$3:$I$3)))*IFERROR(VALUE(INDEX(Oestrich!$B$4:$I$15,ROW()-18,0))^0,0))=0,"--",SUMPRODUCT((ISNUMBER(SEARCH(TEXT(TODAY()+1,"dd.mm.jjjj"),Oestrich!$B$3:$I$3)))*IFERROR(VALUE(INDEX(Oestrich!$B$4:$I$15,ROW()-18,0)),0))+$J$6)</f>
        <v>235</v>
      </c>
      <c r="M19" s="32" cm="1">
        <f t="array" aca="1" ref="M19" ca="1">IF(SUMPRODUCT((ISNUMBER(SEARCH(TEXT(TODAY()+2,"dd.mm.jjjj"),Oestrich!$B$3:$I$3)))*IFERROR(VALUE(INDEX(Oestrich!$B$4:$I$15,ROW()-18,0))^0,0))=0,"--",SUMPRODUCT((ISNUMBER(SEARCH(TEXT(TODAY()+2,"dd.mm.jjjj"),Oestrich!$B$3:$I$3)))*IFERROR(VALUE(INDEX(Oestrich!$B$4:$I$15,ROW()-18,0)),0))+$J$6)</f>
        <v>237</v>
      </c>
      <c r="N19" s="31" cm="1">
        <f t="array" aca="1" ref="N19" ca="1">IF(SUMPRODUCT((ISNUMBER(SEARCH(TEXT(TODAY()+3,"dd.mm.jjjj"),Oestrich!$B$3:$I$3)))*IFERROR(VALUE(INDEX(Oestrich!$B$4:$I$15,ROW()-18,0))^0,0))=0,"--",SUMPRODUCT((ISNUMBER(SEARCH(TEXT(TODAY()+3,"dd.mm.jjjj"),Oestrich!$B$3:$I$3)))*IFERROR(VALUE(INDEX(Oestrich!$B$4:$I$15,ROW()-18,0)),0))+$J$6)</f>
        <v>234</v>
      </c>
      <c r="O19" s="32" cm="1">
        <f t="array" aca="1" ref="O19" ca="1">IF(SUMPRODUCT((ISNUMBER(SEARCH(TEXT(TODAY()+4,"dd.mm.jjjj"),Oestrich!$B$3:$I$3)))*IFERROR(VALUE(INDEX(Oestrich!$B$4:$I$15,ROW()-18,0))^0,0))=0,"--",SUMPRODUCT((ISNUMBER(SEARCH(TEXT(TODAY()+4,"dd.mm.jjjj"),Oestrich!$B$3:$I$3)))*IFERROR(VALUE(INDEX(Oestrich!$B$4:$I$15,ROW()-18,0)),0))+$J$6)</f>
        <v>232</v>
      </c>
      <c r="S19" s="29">
        <v>4.1666666666666664E-2</v>
      </c>
      <c r="T19" s="30" t="str" cm="1">
        <f t="array" aca="1" ref="T19" ca="1">IF(SUMPRODUCT((ISNUMBER(SEARCH(TEXT(TODAY(),"dd.mm.jjjj"),KAUB!$B$2:$H$2)))*IFERROR(VALUE(INDEX(KAUB!$B$3:$H$14,ROW()-18,0))^0,0))=0,"--",SUMPRODUCT((ISNUMBER(SEARCH(TEXT(TODAY(),"dd.mm.jjjj"),KAUB!$B$2:$H$2)))*IFERROR(VALUE(INDEX(KAUB!$B$3:$H$14,ROW()-18,0)),0))+$J$7)</f>
        <v>--</v>
      </c>
      <c r="U19" s="31" cm="1">
        <f t="array" aca="1" ref="U19" ca="1">IF(SUMPRODUCT((ISNUMBER(SEARCH(TEXT(TODAY()+1,"dd.mm.jjjj"),KAUB!$B$2:$H$2)))*IFERROR(VALUE(INDEX(KAUB!$B$3:$H$14,ROW()-18,0))^0,0))=0,"--",SUMPRODUCT((ISNUMBER(SEARCH(TEXT(TODAY()+1,"dd.mm.jjjj"),KAUB!$B$2:$H$2)))*IFERROR(VALUE(INDEX(KAUB!$B$3:$H$14,ROW()-18,0)),0))+$J$7)</f>
        <v>223</v>
      </c>
      <c r="V19" s="32" cm="1">
        <f t="array" aca="1" ref="V19" ca="1">IF(SUMPRODUCT((ISNUMBER(SEARCH(TEXT(TODAY()+2,"dd.mm.jjjj"),KAUB!$B$2:$H$2)))*IFERROR(VALUE(INDEX(KAUB!$B$3:$H$14,ROW()-18,0))^0,0))=0,"--",SUMPRODUCT((ISNUMBER(SEARCH(TEXT(TODAY()+2,"dd.mm.jjjj"),KAUB!$B$2:$H$2)))*IFERROR(VALUE(INDEX(KAUB!$B$3:$H$14,ROW()-18,0)),0))+$J$7)</f>
        <v>225</v>
      </c>
      <c r="W19" s="31" cm="1">
        <f t="array" aca="1" ref="W19" ca="1">IF(SUMPRODUCT((ISNUMBER(SEARCH(TEXT(TODAY()+3,"dd.mm.jjjj"),KAUB!$B$2:$H$2)))*IFERROR(VALUE(INDEX(KAUB!$B$3:$H$14,ROW()-18,0))^0,0))=0,"--",SUMPRODUCT((ISNUMBER(SEARCH(TEXT(TODAY()+3,"dd.mm.jjjj"),KAUB!$B$2:$H$2)))*IFERROR(VALUE(INDEX(KAUB!$B$3:$H$14,ROW()-18,0)),0))+$J$7)</f>
        <v>223</v>
      </c>
      <c r="X19" s="32" cm="1">
        <f t="array" aca="1" ref="X19" ca="1">IF(SUMPRODUCT((ISNUMBER(SEARCH(TEXT(TODAY()+4,"dd.mm.jjjj"),KAUB!$B$2:$H$2)))*IFERROR(VALUE(INDEX(KAUB!$B$3:$H$14,ROW()-18,0))^0,0))=0,"--",SUMPRODUCT((ISNUMBER(SEARCH(TEXT(TODAY()+4,"dd.mm.jjjj"),KAUB!$B$2:$H$2)))*IFERROR(VALUE(INDEX(KAUB!$B$3:$H$14,ROW()-18,0)),0))+$J$7)</f>
        <v>220</v>
      </c>
    </row>
    <row r="20" spans="1:28" ht="15" thickBot="1" x14ac:dyDescent="0.4">
      <c r="A20" s="33">
        <v>0.125</v>
      </c>
      <c r="B20" s="30" t="str">
        <f ca="1">IFERROR(IF(ABS(INDEX(Maxau!A:A,MATCH(TODAY()+(ROW()-18)*2/24-1/24,Maxau!A:A,1))-(TODAY()+(ROW()-18)*2/24-1/24))&lt;1/48,INDEX(Maxau!B:B,MATCH(TODAY()+(ROW()-18)*2/24-1/24,Maxau!A:A,1))-$J$5,"--"),"--")</f>
        <v>--</v>
      </c>
      <c r="C20" s="31">
        <f ca="1">IFERROR(IF(ABS(INDEX(Maxau!A:A,MATCH(TODAY()+1+(ROW()-18)*2/24-1/24,Maxau!A:A,1))-(TODAY()+1+(ROW()-18)*2/24-1/24))&lt;1/48,INDEX(Maxau!B:B,MATCH(TODAY()+1+(ROW()-18)*2/24-1/24,Maxau!A:A,1))-$J$5,"--"),"--")</f>
        <v>242</v>
      </c>
      <c r="D20" s="32">
        <f ca="1">IFERROR(IF(ABS(INDEX(Maxau!A:A,MATCH(TODAY()+2+(ROW()-18)*2/24-1/24,Maxau!A:A,1))-(TODAY()+2+(ROW()-18)*2/24-1/24))&lt;1/48,INDEX(Maxau!B:B,MATCH(TODAY()+2+(ROW()-18)*2/24-1/24,Maxau!A:A,1))-$J$5,"--"),"--")</f>
        <v>240</v>
      </c>
      <c r="E20" s="31" t="str">
        <f ca="1">IFERROR(IF(ABS(INDEX(Maxau!A:A,MATCH(TODAY()+3+(ROW()-18)*2/24-1/24,Maxau!A:A,1))-(TODAY()+3+(ROW()-18)*2/24-1/24))&lt;1/48,INDEX(Maxau!B:B,MATCH(TODAY()+3+(ROW()-18)*2/24-1/24,Maxau!A:A,1))-$J$5,"--"),"--")</f>
        <v>--</v>
      </c>
      <c r="F20" s="32" t="str">
        <f ca="1">IFERROR(IF(ABS(INDEX(Maxau!A:A,MATCH(TODAY()+4+(ROW()-18)*2/24-1/24,Maxau!A:A,1))-(TODAY()+4+(ROW()-18)*2/24-1/24))&lt;1/48,INDEX(Maxau!B:B,MATCH(TODAY()+4+(ROW()-18)*2/24-1/24,Maxau!A:A,1))-$J$5,"--"),"--")</f>
        <v>--</v>
      </c>
      <c r="J20" s="33">
        <v>0.125</v>
      </c>
      <c r="K20" s="30" t="str" cm="1">
        <f t="array" aca="1" ref="K20" ca="1">IF(SUMPRODUCT((ISNUMBER(SEARCH(TEXT(TODAY(),"dd.mm.jjjj"),Oestrich!$B$3:$I$3)))*IFERROR(VALUE(INDEX(Oestrich!$B$4:$I$15,ROW()-18,0))^0,0))=0,"--",SUMPRODUCT((ISNUMBER(SEARCH(TEXT(TODAY(),"dd.mm.jjjj"),Oestrich!$B$3:$I$3)))*IFERROR(VALUE(INDEX(Oestrich!$B$4:$I$15,ROW()-18,0)),0))+$J$6)</f>
        <v>--</v>
      </c>
      <c r="L20" s="31" cm="1">
        <f t="array" aca="1" ref="L20" ca="1">IF(SUMPRODUCT((ISNUMBER(SEARCH(TEXT(TODAY()+1,"dd.mm.jjjj"),Oestrich!$B$3:$I$3)))*IFERROR(VALUE(INDEX(Oestrich!$B$4:$I$15,ROW()-18,0))^0,0))=0,"--",SUMPRODUCT((ISNUMBER(SEARCH(TEXT(TODAY()+1,"dd.mm.jjjj"),Oestrich!$B$3:$I$3)))*IFERROR(VALUE(INDEX(Oestrich!$B$4:$I$15,ROW()-18,0)),0))+$J$6)</f>
        <v>235</v>
      </c>
      <c r="M20" s="32" cm="1">
        <f t="array" aca="1" ref="M20" ca="1">IF(SUMPRODUCT((ISNUMBER(SEARCH(TEXT(TODAY()+2,"dd.mm.jjjj"),Oestrich!$B$3:$I$3)))*IFERROR(VALUE(INDEX(Oestrich!$B$4:$I$15,ROW()-18,0))^0,0))=0,"--",SUMPRODUCT((ISNUMBER(SEARCH(TEXT(TODAY()+2,"dd.mm.jjjj"),Oestrich!$B$3:$I$3)))*IFERROR(VALUE(INDEX(Oestrich!$B$4:$I$15,ROW()-18,0)),0))+$J$6)</f>
        <v>236</v>
      </c>
      <c r="N20" s="31" cm="1">
        <f t="array" aca="1" ref="N20" ca="1">IF(SUMPRODUCT((ISNUMBER(SEARCH(TEXT(TODAY()+3,"dd.mm.jjjj"),Oestrich!$B$3:$I$3)))*IFERROR(VALUE(INDEX(Oestrich!$B$4:$I$15,ROW()-18,0))^0,0))=0,"--",SUMPRODUCT((ISNUMBER(SEARCH(TEXT(TODAY()+3,"dd.mm.jjjj"),Oestrich!$B$3:$I$3)))*IFERROR(VALUE(INDEX(Oestrich!$B$4:$I$15,ROW()-18,0)),0))+$J$6)</f>
        <v>234</v>
      </c>
      <c r="O20" s="32" cm="1">
        <f t="array" aca="1" ref="O20" ca="1">IF(SUMPRODUCT((ISNUMBER(SEARCH(TEXT(TODAY()+4,"dd.mm.jjjj"),Oestrich!$B$3:$I$3)))*IFERROR(VALUE(INDEX(Oestrich!$B$4:$I$15,ROW()-18,0))^0,0))=0,"--",SUMPRODUCT((ISNUMBER(SEARCH(TEXT(TODAY()+4,"dd.mm.jjjj"),Oestrich!$B$3:$I$3)))*IFERROR(VALUE(INDEX(Oestrich!$B$4:$I$15,ROW()-18,0)),0))+$J$6)</f>
        <v>232</v>
      </c>
      <c r="S20" s="33">
        <v>0.125</v>
      </c>
      <c r="T20" s="30" t="str" cm="1">
        <f t="array" aca="1" ref="T20" ca="1">IF(SUMPRODUCT((ISNUMBER(SEARCH(TEXT(TODAY(),"dd.mm.jjjj"),KAUB!$B$2:$H$2)))*IFERROR(VALUE(INDEX(KAUB!$B$3:$H$14,ROW()-18,0))^0,0))=0,"--",SUMPRODUCT((ISNUMBER(SEARCH(TEXT(TODAY(),"dd.mm.jjjj"),KAUB!$B$2:$H$2)))*IFERROR(VALUE(INDEX(KAUB!$B$3:$H$14,ROW()-18,0)),0))+$J$7)</f>
        <v>--</v>
      </c>
      <c r="U20" s="31" cm="1">
        <f t="array" aca="1" ref="U20" ca="1">IF(SUMPRODUCT((ISNUMBER(SEARCH(TEXT(TODAY()+1,"dd.mm.jjjj"),KAUB!$B$2:$H$2)))*IFERROR(VALUE(INDEX(KAUB!$B$3:$H$14,ROW()-18,0))^0,0))=0,"--",SUMPRODUCT((ISNUMBER(SEARCH(TEXT(TODAY()+1,"dd.mm.jjjj"),KAUB!$B$2:$H$2)))*IFERROR(VALUE(INDEX(KAUB!$B$3:$H$14,ROW()-18,0)),0))+$J$7)</f>
        <v>223</v>
      </c>
      <c r="V20" s="32" cm="1">
        <f t="array" aca="1" ref="V20" ca="1">IF(SUMPRODUCT((ISNUMBER(SEARCH(TEXT(TODAY()+2,"dd.mm.jjjj"),KAUB!$B$2:$H$2)))*IFERROR(VALUE(INDEX(KAUB!$B$3:$H$14,ROW()-18,0))^0,0))=0,"--",SUMPRODUCT((ISNUMBER(SEARCH(TEXT(TODAY()+2,"dd.mm.jjjj"),KAUB!$B$2:$H$2)))*IFERROR(VALUE(INDEX(KAUB!$B$3:$H$14,ROW()-18,0)),0))+$J$7)</f>
        <v>225</v>
      </c>
      <c r="W20" s="31" cm="1">
        <f t="array" aca="1" ref="W20" ca="1">IF(SUMPRODUCT((ISNUMBER(SEARCH(TEXT(TODAY()+3,"dd.mm.jjjj"),KAUB!$B$2:$H$2)))*IFERROR(VALUE(INDEX(KAUB!$B$3:$H$14,ROW()-18,0))^0,0))=0,"--",SUMPRODUCT((ISNUMBER(SEARCH(TEXT(TODAY()+3,"dd.mm.jjjj"),KAUB!$B$2:$H$2)))*IFERROR(VALUE(INDEX(KAUB!$B$3:$H$14,ROW()-18,0)),0))+$J$7)</f>
        <v>223</v>
      </c>
      <c r="X20" s="32" cm="1">
        <f t="array" aca="1" ref="X20" ca="1">IF(SUMPRODUCT((ISNUMBER(SEARCH(TEXT(TODAY()+4,"dd.mm.jjjj"),KAUB!$B$2:$H$2)))*IFERROR(VALUE(INDEX(KAUB!$B$3:$H$14,ROW()-18,0))^0,0))=0,"--",SUMPRODUCT((ISNUMBER(SEARCH(TEXT(TODAY()+4,"dd.mm.jjjj"),KAUB!$B$2:$H$2)))*IFERROR(VALUE(INDEX(KAUB!$B$3:$H$14,ROW()-18,0)),0))+$J$7)</f>
        <v>220</v>
      </c>
      <c r="AB20" s="34"/>
    </row>
    <row r="21" spans="1:28" x14ac:dyDescent="0.35">
      <c r="A21" s="33">
        <v>0.20833333333333334</v>
      </c>
      <c r="B21" s="30" t="str">
        <f ca="1">IFERROR(IF(ABS(INDEX(Maxau!A:A,MATCH(TODAY()+(ROW()-18)*2/24-1/24,Maxau!A:A,1))-(TODAY()+(ROW()-18)*2/24-1/24))&lt;1/48,INDEX(Maxau!B:B,MATCH(TODAY()+(ROW()-18)*2/24-1/24,Maxau!A:A,1))-$J$5,"--"),"--")</f>
        <v>--</v>
      </c>
      <c r="C21" s="31">
        <f ca="1">IFERROR(IF(ABS(INDEX(Maxau!A:A,MATCH(TODAY()+1+(ROW()-18)*2/24-1/24,Maxau!A:A,1))-(TODAY()+1+(ROW()-18)*2/24-1/24))&lt;1/48,INDEX(Maxau!B:B,MATCH(TODAY()+1+(ROW()-18)*2/24-1/24,Maxau!A:A,1))-$J$5,"--"),"--")</f>
        <v>242</v>
      </c>
      <c r="D21" s="32">
        <f ca="1">IFERROR(IF(ABS(INDEX(Maxau!A:A,MATCH(TODAY()+2+(ROW()-18)*2/24-1/24,Maxau!A:A,1))-(TODAY()+2+(ROW()-18)*2/24-1/24))&lt;1/48,INDEX(Maxau!B:B,MATCH(TODAY()+2+(ROW()-18)*2/24-1/24,Maxau!A:A,1))-$J$5,"--"),"--")</f>
        <v>239</v>
      </c>
      <c r="E21" s="31" t="str">
        <f ca="1">IFERROR(IF(ABS(INDEX(Maxau!A:A,MATCH(TODAY()+3+(ROW()-18)*2/24-1/24,Maxau!A:A,1))-(TODAY()+3+(ROW()-18)*2/24-1/24))&lt;1/48,INDEX(Maxau!B:B,MATCH(TODAY()+3+(ROW()-18)*2/24-1/24,Maxau!A:A,1))-$J$5,"--"),"--")</f>
        <v>--</v>
      </c>
      <c r="F21" s="32" t="str">
        <f ca="1">IFERROR(IF(ABS(INDEX(Maxau!A:A,MATCH(TODAY()+4+(ROW()-18)*2/24-1/24,Maxau!A:A,1))-(TODAY()+4+(ROW()-18)*2/24-1/24))&lt;1/48,INDEX(Maxau!B:B,MATCH(TODAY()+4+(ROW()-18)*2/24-1/24,Maxau!A:A,1))-$J$5,"--"),"--")</f>
        <v>--</v>
      </c>
      <c r="J21" s="33">
        <v>0.20833333333333334</v>
      </c>
      <c r="K21" s="30" cm="1">
        <f t="array" aca="1" ref="K21" ca="1">IF(SUMPRODUCT((ISNUMBER(SEARCH(TEXT(TODAY(),"dd.mm.jjjj"),Oestrich!$B$3:$I$3)))*IFERROR(VALUE(INDEX(Oestrich!$B$4:$I$15,ROW()-18,0))^0,0))=0,"--",SUMPRODUCT((ISNUMBER(SEARCH(TEXT(TODAY(),"dd.mm.jjjj"),Oestrich!$B$3:$I$3)))*IFERROR(VALUE(INDEX(Oestrich!$B$4:$I$15,ROW()-18,0)),0))+$J$6)</f>
        <v>235</v>
      </c>
      <c r="L21" s="31" cm="1">
        <f t="array" aca="1" ref="L21" ca="1">IF(SUMPRODUCT((ISNUMBER(SEARCH(TEXT(TODAY()+1,"dd.mm.jjjj"),Oestrich!$B$3:$I$3)))*IFERROR(VALUE(INDEX(Oestrich!$B$4:$I$15,ROW()-18,0))^0,0))=0,"--",SUMPRODUCT((ISNUMBER(SEARCH(TEXT(TODAY()+1,"dd.mm.jjjj"),Oestrich!$B$3:$I$3)))*IFERROR(VALUE(INDEX(Oestrich!$B$4:$I$15,ROW()-18,0)),0))+$J$6)</f>
        <v>236</v>
      </c>
      <c r="M21" s="32" cm="1">
        <f t="array" aca="1" ref="M21" ca="1">IF(SUMPRODUCT((ISNUMBER(SEARCH(TEXT(TODAY()+2,"dd.mm.jjjj"),Oestrich!$B$3:$I$3)))*IFERROR(VALUE(INDEX(Oestrich!$B$4:$I$15,ROW()-18,0))^0,0))=0,"--",SUMPRODUCT((ISNUMBER(SEARCH(TEXT(TODAY()+2,"dd.mm.jjjj"),Oestrich!$B$3:$I$3)))*IFERROR(VALUE(INDEX(Oestrich!$B$4:$I$15,ROW()-18,0)),0))+$J$6)</f>
        <v>236</v>
      </c>
      <c r="N21" s="31" cm="1">
        <f t="array" aca="1" ref="N21" ca="1">IF(SUMPRODUCT((ISNUMBER(SEARCH(TEXT(TODAY()+3,"dd.mm.jjjj"),Oestrich!$B$3:$I$3)))*IFERROR(VALUE(INDEX(Oestrich!$B$4:$I$15,ROW()-18,0))^0,0))=0,"--",SUMPRODUCT((ISNUMBER(SEARCH(TEXT(TODAY()+3,"dd.mm.jjjj"),Oestrich!$B$3:$I$3)))*IFERROR(VALUE(INDEX(Oestrich!$B$4:$I$15,ROW()-18,0)),0))+$J$6)</f>
        <v>234</v>
      </c>
      <c r="O21" s="32" cm="1">
        <f t="array" aca="1" ref="O21" ca="1">IF(SUMPRODUCT((ISNUMBER(SEARCH(TEXT(TODAY()+4,"dd.mm.jjjj"),Oestrich!$B$3:$I$3)))*IFERROR(VALUE(INDEX(Oestrich!$B$4:$I$15,ROW()-18,0))^0,0))=0,"--",SUMPRODUCT((ISNUMBER(SEARCH(TEXT(TODAY()+4,"dd.mm.jjjj"),Oestrich!$B$3:$I$3)))*IFERROR(VALUE(INDEX(Oestrich!$B$4:$I$15,ROW()-18,0)),0))+$J$6)</f>
        <v>231</v>
      </c>
      <c r="S21" s="33">
        <v>0.20833333333333334</v>
      </c>
      <c r="T21" s="30" cm="1">
        <f t="array" aca="1" ref="T21" ca="1">IF(SUMPRODUCT((ISNUMBER(SEARCH(TEXT(TODAY(),"dd.mm.jjjj"),KAUB!$B$2:$H$2)))*IFERROR(VALUE(INDEX(KAUB!$B$3:$H$14,ROW()-18,0))^0,0))=0,"--",SUMPRODUCT((ISNUMBER(SEARCH(TEXT(TODAY(),"dd.mm.jjjj"),KAUB!$B$2:$H$2)))*IFERROR(VALUE(INDEX(KAUB!$B$3:$H$14,ROW()-18,0)),0))+$J$7)</f>
        <v>225</v>
      </c>
      <c r="U21" s="31" cm="1">
        <f t="array" aca="1" ref="U21" ca="1">IF(SUMPRODUCT((ISNUMBER(SEARCH(TEXT(TODAY()+1,"dd.mm.jjjj"),KAUB!$B$2:$H$2)))*IFERROR(VALUE(INDEX(KAUB!$B$3:$H$14,ROW()-18,0))^0,0))=0,"--",SUMPRODUCT((ISNUMBER(SEARCH(TEXT(TODAY()+1,"dd.mm.jjjj"),KAUB!$B$2:$H$2)))*IFERROR(VALUE(INDEX(KAUB!$B$3:$H$14,ROW()-18,0)),0))+$J$7)</f>
        <v>223</v>
      </c>
      <c r="V21" s="32" cm="1">
        <f t="array" aca="1" ref="V21" ca="1">IF(SUMPRODUCT((ISNUMBER(SEARCH(TEXT(TODAY()+2,"dd.mm.jjjj"),KAUB!$B$2:$H$2)))*IFERROR(VALUE(INDEX(KAUB!$B$3:$H$14,ROW()-18,0))^0,0))=0,"--",SUMPRODUCT((ISNUMBER(SEARCH(TEXT(TODAY()+2,"dd.mm.jjjj"),KAUB!$B$2:$H$2)))*IFERROR(VALUE(INDEX(KAUB!$B$3:$H$14,ROW()-18,0)),0))+$J$7)</f>
        <v>225</v>
      </c>
      <c r="W21" s="31" cm="1">
        <f t="array" aca="1" ref="W21" ca="1">IF(SUMPRODUCT((ISNUMBER(SEARCH(TEXT(TODAY()+3,"dd.mm.jjjj"),KAUB!$B$2:$H$2)))*IFERROR(VALUE(INDEX(KAUB!$B$3:$H$14,ROW()-18,0))^0,0))=0,"--",SUMPRODUCT((ISNUMBER(SEARCH(TEXT(TODAY()+3,"dd.mm.jjjj"),KAUB!$B$2:$H$2)))*IFERROR(VALUE(INDEX(KAUB!$B$3:$H$14,ROW()-18,0)),0))+$J$7)</f>
        <v>222</v>
      </c>
      <c r="X21" s="32" cm="1">
        <f t="array" aca="1" ref="X21" ca="1">IF(SUMPRODUCT((ISNUMBER(SEARCH(TEXT(TODAY()+4,"dd.mm.jjjj"),KAUB!$B$2:$H$2)))*IFERROR(VALUE(INDEX(KAUB!$B$3:$H$14,ROW()-18,0))^0,0))=0,"--",SUMPRODUCT((ISNUMBER(SEARCH(TEXT(TODAY()+4,"dd.mm.jjjj"),KAUB!$B$2:$H$2)))*IFERROR(VALUE(INDEX(KAUB!$B$3:$H$14,ROW()-18,0)),0))+$J$7)</f>
        <v>220</v>
      </c>
    </row>
    <row r="22" spans="1:28" x14ac:dyDescent="0.35">
      <c r="A22" s="33">
        <v>0.29166666666666669</v>
      </c>
      <c r="B22" s="30" t="str">
        <f ca="1">IFERROR(IF(ABS(INDEX(Maxau!A:A,MATCH(TODAY()+(ROW()-18)*2/24-1/24,Maxau!A:A,1))-(TODAY()+(ROW()-18)*2/24-1/24))&lt;1/48,INDEX(Maxau!B:B,MATCH(TODAY()+(ROW()-18)*2/24-1/24,Maxau!A:A,1))-$J$5,"--"),"--")</f>
        <v>--</v>
      </c>
      <c r="C22" s="31">
        <f ca="1">IFERROR(IF(ABS(INDEX(Maxau!A:A,MATCH(TODAY()+1+(ROW()-18)*2/24-1/24,Maxau!A:A,1))-(TODAY()+1+(ROW()-18)*2/24-1/24))&lt;1/48,INDEX(Maxau!B:B,MATCH(TODAY()+1+(ROW()-18)*2/24-1/24,Maxau!A:A,1))-$J$5,"--"),"--")</f>
        <v>242</v>
      </c>
      <c r="D22" s="32">
        <f ca="1">IFERROR(IF(ABS(INDEX(Maxau!A:A,MATCH(TODAY()+2+(ROW()-18)*2/24-1/24,Maxau!A:A,1))-(TODAY()+2+(ROW()-18)*2/24-1/24))&lt;1/48,INDEX(Maxau!B:B,MATCH(TODAY()+2+(ROW()-18)*2/24-1/24,Maxau!A:A,1))-$J$5,"--"),"--")</f>
        <v>239</v>
      </c>
      <c r="E22" s="31" t="str">
        <f ca="1">IFERROR(IF(ABS(INDEX(Maxau!A:A,MATCH(TODAY()+3+(ROW()-18)*2/24-1/24,Maxau!A:A,1))-(TODAY()+3+(ROW()-18)*2/24-1/24))&lt;1/48,INDEX(Maxau!B:B,MATCH(TODAY()+3+(ROW()-18)*2/24-1/24,Maxau!A:A,1))-$J$5,"--"),"--")</f>
        <v>--</v>
      </c>
      <c r="F22" s="32" t="str">
        <f ca="1">IFERROR(IF(ABS(INDEX(Maxau!A:A,MATCH(TODAY()+4+(ROW()-18)*2/24-1/24,Maxau!A:A,1))-(TODAY()+4+(ROW()-18)*2/24-1/24))&lt;1/48,INDEX(Maxau!B:B,MATCH(TODAY()+4+(ROW()-18)*2/24-1/24,Maxau!A:A,1))-$J$5,"--"),"--")</f>
        <v>--</v>
      </c>
      <c r="J22" s="33">
        <v>0.29166666666666669</v>
      </c>
      <c r="K22" s="30" t="str" cm="1">
        <f t="array" aca="1" ref="K22" ca="1">IF(SUMPRODUCT((ISNUMBER(SEARCH(TEXT(TODAY(),"dd.mm.jjjj"),Oestrich!$B$3:$I$3)))*IFERROR(VALUE(INDEX(Oestrich!$B$4:$I$15,ROW()-18,0))^0,0))=0,"--",SUMPRODUCT((ISNUMBER(SEARCH(TEXT(TODAY(),"dd.mm.jjjj"),Oestrich!$B$3:$I$3)))*IFERROR(VALUE(INDEX(Oestrich!$B$4:$I$15,ROW()-18,0)),0))+$J$6)</f>
        <v>--</v>
      </c>
      <c r="L22" s="31" cm="1">
        <f t="array" aca="1" ref="L22" ca="1">IF(SUMPRODUCT((ISNUMBER(SEARCH(TEXT(TODAY()+1,"dd.mm.jjjj"),Oestrich!$B$3:$I$3)))*IFERROR(VALUE(INDEX(Oestrich!$B$4:$I$15,ROW()-18,0))^0,0))=0,"--",SUMPRODUCT((ISNUMBER(SEARCH(TEXT(TODAY()+1,"dd.mm.jjjj"),Oestrich!$B$3:$I$3)))*IFERROR(VALUE(INDEX(Oestrich!$B$4:$I$15,ROW()-18,0)),0))+$J$6)</f>
        <v>236</v>
      </c>
      <c r="M22" s="32" cm="1">
        <f t="array" aca="1" ref="M22" ca="1">IF(SUMPRODUCT((ISNUMBER(SEARCH(TEXT(TODAY()+2,"dd.mm.jjjj"),Oestrich!$B$3:$I$3)))*IFERROR(VALUE(INDEX(Oestrich!$B$4:$I$15,ROW()-18,0))^0,0))=0,"--",SUMPRODUCT((ISNUMBER(SEARCH(TEXT(TODAY()+2,"dd.mm.jjjj"),Oestrich!$B$3:$I$3)))*IFERROR(VALUE(INDEX(Oestrich!$B$4:$I$15,ROW()-18,0)),0))+$J$6)</f>
        <v>236</v>
      </c>
      <c r="N22" s="31" cm="1">
        <f t="array" aca="1" ref="N22" ca="1">IF(SUMPRODUCT((ISNUMBER(SEARCH(TEXT(TODAY()+3,"dd.mm.jjjj"),Oestrich!$B$3:$I$3)))*IFERROR(VALUE(INDEX(Oestrich!$B$4:$I$15,ROW()-18,0))^0,0))=0,"--",SUMPRODUCT((ISNUMBER(SEARCH(TEXT(TODAY()+3,"dd.mm.jjjj"),Oestrich!$B$3:$I$3)))*IFERROR(VALUE(INDEX(Oestrich!$B$4:$I$15,ROW()-18,0)),0))+$J$6)</f>
        <v>234</v>
      </c>
      <c r="O22" s="32" cm="1">
        <f t="array" aca="1" ref="O22" ca="1">IF(SUMPRODUCT((ISNUMBER(SEARCH(TEXT(TODAY()+4,"dd.mm.jjjj"),Oestrich!$B$3:$I$3)))*IFERROR(VALUE(INDEX(Oestrich!$B$4:$I$15,ROW()-18,0))^0,0))=0,"--",SUMPRODUCT((ISNUMBER(SEARCH(TEXT(TODAY()+4,"dd.mm.jjjj"),Oestrich!$B$3:$I$3)))*IFERROR(VALUE(INDEX(Oestrich!$B$4:$I$15,ROW()-18,0)),0))+$J$6)</f>
        <v>231</v>
      </c>
      <c r="S22" s="33">
        <v>0.29166666666666669</v>
      </c>
      <c r="T22" s="30" t="str" cm="1">
        <f t="array" aca="1" ref="T22" ca="1">IF(SUMPRODUCT((ISNUMBER(SEARCH(TEXT(TODAY(),"dd.mm.jjjj"),KAUB!$B$2:$H$2)))*IFERROR(VALUE(INDEX(KAUB!$B$3:$H$14,ROW()-18,0))^0,0))=0,"--",SUMPRODUCT((ISNUMBER(SEARCH(TEXT(TODAY(),"dd.mm.jjjj"),KAUB!$B$2:$H$2)))*IFERROR(VALUE(INDEX(KAUB!$B$3:$H$14,ROW()-18,0)),0))+$J$7)</f>
        <v>--</v>
      </c>
      <c r="U22" s="31" cm="1">
        <f t="array" aca="1" ref="U22" ca="1">IF(SUMPRODUCT((ISNUMBER(SEARCH(TEXT(TODAY()+1,"dd.mm.jjjj"),KAUB!$B$2:$H$2)))*IFERROR(VALUE(INDEX(KAUB!$B$3:$H$14,ROW()-18,0))^0,0))=0,"--",SUMPRODUCT((ISNUMBER(SEARCH(TEXT(TODAY()+1,"dd.mm.jjjj"),KAUB!$B$2:$H$2)))*IFERROR(VALUE(INDEX(KAUB!$B$3:$H$14,ROW()-18,0)),0))+$J$7)</f>
        <v>224</v>
      </c>
      <c r="V22" s="32" cm="1">
        <f t="array" aca="1" ref="V22" ca="1">IF(SUMPRODUCT((ISNUMBER(SEARCH(TEXT(TODAY()+2,"dd.mm.jjjj"),KAUB!$B$2:$H$2)))*IFERROR(VALUE(INDEX(KAUB!$B$3:$H$14,ROW()-18,0))^0,0))=0,"--",SUMPRODUCT((ISNUMBER(SEARCH(TEXT(TODAY()+2,"dd.mm.jjjj"),KAUB!$B$2:$H$2)))*IFERROR(VALUE(INDEX(KAUB!$B$3:$H$14,ROW()-18,0)),0))+$J$7)</f>
        <v>224</v>
      </c>
      <c r="W22" s="31" cm="1">
        <f t="array" aca="1" ref="W22" ca="1">IF(SUMPRODUCT((ISNUMBER(SEARCH(TEXT(TODAY()+3,"dd.mm.jjjj"),KAUB!$B$2:$H$2)))*IFERROR(VALUE(INDEX(KAUB!$B$3:$H$14,ROW()-18,0))^0,0))=0,"--",SUMPRODUCT((ISNUMBER(SEARCH(TEXT(TODAY()+3,"dd.mm.jjjj"),KAUB!$B$2:$H$2)))*IFERROR(VALUE(INDEX(KAUB!$B$3:$H$14,ROW()-18,0)),0))+$J$7)</f>
        <v>222</v>
      </c>
      <c r="X22" s="32" cm="1">
        <f t="array" aca="1" ref="X22" ca="1">IF(SUMPRODUCT((ISNUMBER(SEARCH(TEXT(TODAY()+4,"dd.mm.jjjj"),KAUB!$B$2:$H$2)))*IFERROR(VALUE(INDEX(KAUB!$B$3:$H$14,ROW()-18,0))^0,0))=0,"--",SUMPRODUCT((ISNUMBER(SEARCH(TEXT(TODAY()+4,"dd.mm.jjjj"),KAUB!$B$2:$H$2)))*IFERROR(VALUE(INDEX(KAUB!$B$3:$H$14,ROW()-18,0)),0))+$J$7)</f>
        <v>220</v>
      </c>
    </row>
    <row r="23" spans="1:28" x14ac:dyDescent="0.35">
      <c r="A23" s="33">
        <v>0.375</v>
      </c>
      <c r="B23" s="30" t="str">
        <f ca="1">IFERROR(IF(ABS(INDEX(Maxau!A:A,MATCH(TODAY()+(ROW()-18)*2/24-1/24,Maxau!A:A,1))-(TODAY()+(ROW()-18)*2/24-1/24))&lt;1/48,INDEX(Maxau!B:B,MATCH(TODAY()+(ROW()-18)*2/24-1/24,Maxau!A:A,1))-$J$5,"--"),"--")</f>
        <v>--</v>
      </c>
      <c r="C23" s="31">
        <f ca="1">IFERROR(IF(ABS(INDEX(Maxau!A:A,MATCH(TODAY()+1+(ROW()-18)*2/24-1/24,Maxau!A:A,1))-(TODAY()+1+(ROW()-18)*2/24-1/24))&lt;1/48,INDEX(Maxau!B:B,MATCH(TODAY()+1+(ROW()-18)*2/24-1/24,Maxau!A:A,1))-$J$5,"--"),"--")</f>
        <v>242</v>
      </c>
      <c r="D23" s="32">
        <f ca="1">IFERROR(IF(ABS(INDEX(Maxau!A:A,MATCH(TODAY()+2+(ROW()-18)*2/24-1/24,Maxau!A:A,1))-(TODAY()+2+(ROW()-18)*2/24-1/24))&lt;1/48,INDEX(Maxau!B:B,MATCH(TODAY()+2+(ROW()-18)*2/24-1/24,Maxau!A:A,1))-$J$5,"--"),"--")</f>
        <v>239</v>
      </c>
      <c r="E23" s="31" t="str">
        <f ca="1">IFERROR(IF(ABS(INDEX(Maxau!A:A,MATCH(TODAY()+3+(ROW()-18)*2/24-1/24,Maxau!A:A,1))-(TODAY()+3+(ROW()-18)*2/24-1/24))&lt;1/48,INDEX(Maxau!B:B,MATCH(TODAY()+3+(ROW()-18)*2/24-1/24,Maxau!A:A,1))-$J$5,"--"),"--")</f>
        <v>--</v>
      </c>
      <c r="F23" s="32" t="str">
        <f ca="1">IFERROR(IF(ABS(INDEX(Maxau!A:A,MATCH(TODAY()+4+(ROW()-18)*2/24-1/24,Maxau!A:A,1))-(TODAY()+4+(ROW()-18)*2/24-1/24))&lt;1/48,INDEX(Maxau!B:B,MATCH(TODAY()+4+(ROW()-18)*2/24-1/24,Maxau!A:A,1))-$J$5,"--"),"--")</f>
        <v>--</v>
      </c>
      <c r="J23" s="33">
        <v>0.375</v>
      </c>
      <c r="K23" s="30" t="str" cm="1">
        <f t="array" aca="1" ref="K23" ca="1">IF(SUMPRODUCT((ISNUMBER(SEARCH(TEXT(TODAY(),"dd.mm.jjjj"),Oestrich!$B$3:$I$3)))*IFERROR(VALUE(INDEX(Oestrich!$B$4:$I$15,ROW()-18,0))^0,0))=0,"--",SUMPRODUCT((ISNUMBER(SEARCH(TEXT(TODAY(),"dd.mm.jjjj"),Oestrich!$B$3:$I$3)))*IFERROR(VALUE(INDEX(Oestrich!$B$4:$I$15,ROW()-18,0)),0))+$J$6)</f>
        <v>--</v>
      </c>
      <c r="L23" s="31" cm="1">
        <f t="array" aca="1" ref="L23" ca="1">IF(SUMPRODUCT((ISNUMBER(SEARCH(TEXT(TODAY()+1,"dd.mm.jjjj"),Oestrich!$B$3:$I$3)))*IFERROR(VALUE(INDEX(Oestrich!$B$4:$I$15,ROW()-18,0))^0,0))=0,"--",SUMPRODUCT((ISNUMBER(SEARCH(TEXT(TODAY()+1,"dd.mm.jjjj"),Oestrich!$B$3:$I$3)))*IFERROR(VALUE(INDEX(Oestrich!$B$4:$I$15,ROW()-18,0)),0))+$J$6)</f>
        <v>236</v>
      </c>
      <c r="M23" s="32" cm="1">
        <f t="array" aca="1" ref="M23" ca="1">IF(SUMPRODUCT((ISNUMBER(SEARCH(TEXT(TODAY()+2,"dd.mm.jjjj"),Oestrich!$B$3:$I$3)))*IFERROR(VALUE(INDEX(Oestrich!$B$4:$I$15,ROW()-18,0))^0,0))=0,"--",SUMPRODUCT((ISNUMBER(SEARCH(TEXT(TODAY()+2,"dd.mm.jjjj"),Oestrich!$B$3:$I$3)))*IFERROR(VALUE(INDEX(Oestrich!$B$4:$I$15,ROW()-18,0)),0))+$J$6)</f>
        <v>236</v>
      </c>
      <c r="N23" s="31" cm="1">
        <f t="array" aca="1" ref="N23" ca="1">IF(SUMPRODUCT((ISNUMBER(SEARCH(TEXT(TODAY()+3,"dd.mm.jjjj"),Oestrich!$B$3:$I$3)))*IFERROR(VALUE(INDEX(Oestrich!$B$4:$I$15,ROW()-18,0))^0,0))=0,"--",SUMPRODUCT((ISNUMBER(SEARCH(TEXT(TODAY()+3,"dd.mm.jjjj"),Oestrich!$B$3:$I$3)))*IFERROR(VALUE(INDEX(Oestrich!$B$4:$I$15,ROW()-18,0)),0))+$J$6)</f>
        <v>234</v>
      </c>
      <c r="O23" s="32" t="str" cm="1">
        <f t="array" aca="1" ref="O23" ca="1">IF(SUMPRODUCT((ISNUMBER(SEARCH(TEXT(TODAY()+4,"dd.mm.jjjj"),Oestrich!$B$3:$I$3)))*IFERROR(VALUE(INDEX(Oestrich!$B$4:$I$15,ROW()-18,0))^0,0))=0,"--",SUMPRODUCT((ISNUMBER(SEARCH(TEXT(TODAY()+4,"dd.mm.jjjj"),Oestrich!$B$3:$I$3)))*IFERROR(VALUE(INDEX(Oestrich!$B$4:$I$15,ROW()-18,0)),0))+$J$6)</f>
        <v>--</v>
      </c>
      <c r="S23" s="33">
        <v>0.375</v>
      </c>
      <c r="T23" s="30" t="str" cm="1">
        <f t="array" aca="1" ref="T23" ca="1">IF(SUMPRODUCT((ISNUMBER(SEARCH(TEXT(TODAY(),"dd.mm.jjjj"),KAUB!$B$2:$H$2)))*IFERROR(VALUE(INDEX(KAUB!$B$3:$H$14,ROW()-18,0))^0,0))=0,"--",SUMPRODUCT((ISNUMBER(SEARCH(TEXT(TODAY(),"dd.mm.jjjj"),KAUB!$B$2:$H$2)))*IFERROR(VALUE(INDEX(KAUB!$B$3:$H$14,ROW()-18,0)),0))+$J$7)</f>
        <v>--</v>
      </c>
      <c r="U23" s="31" cm="1">
        <f t="array" aca="1" ref="U23" ca="1">IF(SUMPRODUCT((ISNUMBER(SEARCH(TEXT(TODAY()+1,"dd.mm.jjjj"),KAUB!$B$2:$H$2)))*IFERROR(VALUE(INDEX(KAUB!$B$3:$H$14,ROW()-18,0))^0,0))=0,"--",SUMPRODUCT((ISNUMBER(SEARCH(TEXT(TODAY()+1,"dd.mm.jjjj"),KAUB!$B$2:$H$2)))*IFERROR(VALUE(INDEX(KAUB!$B$3:$H$14,ROW()-18,0)),0))+$J$7)</f>
        <v>224</v>
      </c>
      <c r="V23" s="32" cm="1">
        <f t="array" aca="1" ref="V23" ca="1">IF(SUMPRODUCT((ISNUMBER(SEARCH(TEXT(TODAY()+2,"dd.mm.jjjj"),KAUB!$B$2:$H$2)))*IFERROR(VALUE(INDEX(KAUB!$B$3:$H$14,ROW()-18,0))^0,0))=0,"--",SUMPRODUCT((ISNUMBER(SEARCH(TEXT(TODAY()+2,"dd.mm.jjjj"),KAUB!$B$2:$H$2)))*IFERROR(VALUE(INDEX(KAUB!$B$3:$H$14,ROW()-18,0)),0))+$J$7)</f>
        <v>224</v>
      </c>
      <c r="W23" s="31" cm="1">
        <f t="array" aca="1" ref="W23" ca="1">IF(SUMPRODUCT((ISNUMBER(SEARCH(TEXT(TODAY()+3,"dd.mm.jjjj"),KAUB!$B$2:$H$2)))*IFERROR(VALUE(INDEX(KAUB!$B$3:$H$14,ROW()-18,0))^0,0))=0,"--",SUMPRODUCT((ISNUMBER(SEARCH(TEXT(TODAY()+3,"dd.mm.jjjj"),KAUB!$B$2:$H$2)))*IFERROR(VALUE(INDEX(KAUB!$B$3:$H$14,ROW()-18,0)),0))+$J$7)</f>
        <v>222</v>
      </c>
      <c r="X23" s="32" t="str" cm="1">
        <f t="array" aca="1" ref="X23" ca="1">IF(SUMPRODUCT((ISNUMBER(SEARCH(TEXT(TODAY()+4,"dd.mm.jjjj"),KAUB!$B$2:$H$2)))*IFERROR(VALUE(INDEX(KAUB!$B$3:$H$14,ROW()-18,0))^0,0))=0,"--",SUMPRODUCT((ISNUMBER(SEARCH(TEXT(TODAY()+4,"dd.mm.jjjj"),KAUB!$B$2:$H$2)))*IFERROR(VALUE(INDEX(KAUB!$B$3:$H$14,ROW()-18,0)),0))+$J$7)</f>
        <v>--</v>
      </c>
    </row>
    <row r="24" spans="1:28" x14ac:dyDescent="0.35">
      <c r="A24" s="33">
        <v>0.45833333333333331</v>
      </c>
      <c r="B24" s="30">
        <f ca="1">IFERROR(IF(ABS(INDEX(Maxau!A:A,MATCH(TODAY()+(ROW()-18)*2/24-1/24,Maxau!A:A,1))-(TODAY()+(ROW()-18)*2/24-1/24))&lt;1/48,INDEX(Maxau!B:B,MATCH(TODAY()+(ROW()-18)*2/24-1/24,Maxau!A:A,1))-$J$5,"--"),"--")</f>
        <v>237</v>
      </c>
      <c r="C24" s="31">
        <f ca="1">IFERROR(IF(ABS(INDEX(Maxau!A:A,MATCH(TODAY()+1+(ROW()-18)*2/24-1/24,Maxau!A:A,1))-(TODAY()+1+(ROW()-18)*2/24-1/24))&lt;1/48,INDEX(Maxau!B:B,MATCH(TODAY()+1+(ROW()-18)*2/24-1/24,Maxau!A:A,1))-$J$5,"--"),"--")</f>
        <v>243</v>
      </c>
      <c r="D24" s="32" t="str">
        <f ca="1">IFERROR(IF(ABS(INDEX(Maxau!A:A,MATCH(TODAY()+2+(ROW()-18)*2/24-1/24,Maxau!A:A,1))-(TODAY()+2+(ROW()-18)*2/24-1/24))&lt;1/48,INDEX(Maxau!B:B,MATCH(TODAY()+2+(ROW()-18)*2/24-1/24,Maxau!A:A,1))-$J$5,"--"),"--")</f>
        <v>--</v>
      </c>
      <c r="E24" s="31" t="str">
        <f ca="1">IFERROR(IF(ABS(INDEX(Maxau!A:A,MATCH(TODAY()+3+(ROW()-18)*2/24-1/24,Maxau!A:A,1))-(TODAY()+3+(ROW()-18)*2/24-1/24))&lt;1/48,INDEX(Maxau!B:B,MATCH(TODAY()+3+(ROW()-18)*2/24-1/24,Maxau!A:A,1))-$J$5,"--"),"--")</f>
        <v>--</v>
      </c>
      <c r="F24" s="32" t="str">
        <f ca="1">IFERROR(IF(ABS(INDEX(Maxau!A:A,MATCH(TODAY()+4+(ROW()-18)*2/24-1/24,Maxau!A:A,1))-(TODAY()+4+(ROW()-18)*2/24-1/24))&lt;1/48,INDEX(Maxau!B:B,MATCH(TODAY()+4+(ROW()-18)*2/24-1/24,Maxau!A:A,1))-$J$5,"--"),"--")</f>
        <v>--</v>
      </c>
      <c r="J24" s="33">
        <v>0.45833333333333331</v>
      </c>
      <c r="K24" s="30" t="str" cm="1">
        <f t="array" aca="1" ref="K24" ca="1">IF(SUMPRODUCT((ISNUMBER(SEARCH(TEXT(TODAY(),"dd.mm.jjjj"),Oestrich!$B$3:$I$3)))*IFERROR(VALUE(INDEX(Oestrich!$B$4:$I$15,ROW()-18,0))^0,0))=0,"--",SUMPRODUCT((ISNUMBER(SEARCH(TEXT(TODAY(),"dd.mm.jjjj"),Oestrich!$B$3:$I$3)))*IFERROR(VALUE(INDEX(Oestrich!$B$4:$I$15,ROW()-18,0)),0))+$J$6)</f>
        <v>--</v>
      </c>
      <c r="L24" s="31" cm="1">
        <f t="array" aca="1" ref="L24" ca="1">IF(SUMPRODUCT((ISNUMBER(SEARCH(TEXT(TODAY()+1,"dd.mm.jjjj"),Oestrich!$B$3:$I$3)))*IFERROR(VALUE(INDEX(Oestrich!$B$4:$I$15,ROW()-18,0))^0,0))=0,"--",SUMPRODUCT((ISNUMBER(SEARCH(TEXT(TODAY()+1,"dd.mm.jjjj"),Oestrich!$B$3:$I$3)))*IFERROR(VALUE(INDEX(Oestrich!$B$4:$I$15,ROW()-18,0)),0))+$J$6)</f>
        <v>236</v>
      </c>
      <c r="M24" s="32" cm="1">
        <f t="array" aca="1" ref="M24" ca="1">IF(SUMPRODUCT((ISNUMBER(SEARCH(TEXT(TODAY()+2,"dd.mm.jjjj"),Oestrich!$B$3:$I$3)))*IFERROR(VALUE(INDEX(Oestrich!$B$4:$I$15,ROW()-18,0))^0,0))=0,"--",SUMPRODUCT((ISNUMBER(SEARCH(TEXT(TODAY()+2,"dd.mm.jjjj"),Oestrich!$B$3:$I$3)))*IFERROR(VALUE(INDEX(Oestrich!$B$4:$I$15,ROW()-18,0)),0))+$J$6)</f>
        <v>235</v>
      </c>
      <c r="N24" s="31" cm="1">
        <f t="array" aca="1" ref="N24" ca="1">IF(SUMPRODUCT((ISNUMBER(SEARCH(TEXT(TODAY()+3,"dd.mm.jjjj"),Oestrich!$B$3:$I$3)))*IFERROR(VALUE(INDEX(Oestrich!$B$4:$I$15,ROW()-18,0))^0,0))=0,"--",SUMPRODUCT((ISNUMBER(SEARCH(TEXT(TODAY()+3,"dd.mm.jjjj"),Oestrich!$B$3:$I$3)))*IFERROR(VALUE(INDEX(Oestrich!$B$4:$I$15,ROW()-18,0)),0))+$J$6)</f>
        <v>233</v>
      </c>
      <c r="O24" s="32" t="str" cm="1">
        <f t="array" aca="1" ref="O24" ca="1">IF(SUMPRODUCT((ISNUMBER(SEARCH(TEXT(TODAY()+4,"dd.mm.jjjj"),Oestrich!$B$3:$I$3)))*IFERROR(VALUE(INDEX(Oestrich!$B$4:$I$15,ROW()-18,0))^0,0))=0,"--",SUMPRODUCT((ISNUMBER(SEARCH(TEXT(TODAY()+4,"dd.mm.jjjj"),Oestrich!$B$3:$I$3)))*IFERROR(VALUE(INDEX(Oestrich!$B$4:$I$15,ROW()-18,0)),0))+$J$6)</f>
        <v>--</v>
      </c>
      <c r="S24" s="33">
        <v>0.45833333333333331</v>
      </c>
      <c r="T24" s="30" t="str" cm="1">
        <f t="array" aca="1" ref="T24" ca="1">IF(SUMPRODUCT((ISNUMBER(SEARCH(TEXT(TODAY(),"dd.mm.jjjj"),KAUB!$B$2:$H$2)))*IFERROR(VALUE(INDEX(KAUB!$B$3:$H$14,ROW()-18,0))^0,0))=0,"--",SUMPRODUCT((ISNUMBER(SEARCH(TEXT(TODAY(),"dd.mm.jjjj"),KAUB!$B$2:$H$2)))*IFERROR(VALUE(INDEX(KAUB!$B$3:$H$14,ROW()-18,0)),0))+$J$7)</f>
        <v>--</v>
      </c>
      <c r="U24" s="31" cm="1">
        <f t="array" aca="1" ref="U24" ca="1">IF(SUMPRODUCT((ISNUMBER(SEARCH(TEXT(TODAY()+1,"dd.mm.jjjj"),KAUB!$B$2:$H$2)))*IFERROR(VALUE(INDEX(KAUB!$B$3:$H$14,ROW()-18,0))^0,0))=0,"--",SUMPRODUCT((ISNUMBER(SEARCH(TEXT(TODAY()+1,"dd.mm.jjjj"),KAUB!$B$2:$H$2)))*IFERROR(VALUE(INDEX(KAUB!$B$3:$H$14,ROW()-18,0)),0))+$J$7)</f>
        <v>224</v>
      </c>
      <c r="V24" s="32" cm="1">
        <f t="array" aca="1" ref="V24" ca="1">IF(SUMPRODUCT((ISNUMBER(SEARCH(TEXT(TODAY()+2,"dd.mm.jjjj"),KAUB!$B$2:$H$2)))*IFERROR(VALUE(INDEX(KAUB!$B$3:$H$14,ROW()-18,0))^0,0))=0,"--",SUMPRODUCT((ISNUMBER(SEARCH(TEXT(TODAY()+2,"dd.mm.jjjj"),KAUB!$B$2:$H$2)))*IFERROR(VALUE(INDEX(KAUB!$B$3:$H$14,ROW()-18,0)),0))+$J$7)</f>
        <v>224</v>
      </c>
      <c r="W24" s="31" cm="1">
        <f t="array" aca="1" ref="W24" ca="1">IF(SUMPRODUCT((ISNUMBER(SEARCH(TEXT(TODAY()+3,"dd.mm.jjjj"),KAUB!$B$2:$H$2)))*IFERROR(VALUE(INDEX(KAUB!$B$3:$H$14,ROW()-18,0))^0,0))=0,"--",SUMPRODUCT((ISNUMBER(SEARCH(TEXT(TODAY()+3,"dd.mm.jjjj"),KAUB!$B$2:$H$2)))*IFERROR(VALUE(INDEX(KAUB!$B$3:$H$14,ROW()-18,0)),0))+$J$7)</f>
        <v>222</v>
      </c>
      <c r="X24" s="32" t="str" cm="1">
        <f t="array" aca="1" ref="X24" ca="1">IF(SUMPRODUCT((ISNUMBER(SEARCH(TEXT(TODAY()+4,"dd.mm.jjjj"),KAUB!$B$2:$H$2)))*IFERROR(VALUE(INDEX(KAUB!$B$3:$H$14,ROW()-18,0))^0,0))=0,"--",SUMPRODUCT((ISNUMBER(SEARCH(TEXT(TODAY()+4,"dd.mm.jjjj"),KAUB!$B$2:$H$2)))*IFERROR(VALUE(INDEX(KAUB!$B$3:$H$14,ROW()-18,0)),0))+$J$7)</f>
        <v>--</v>
      </c>
    </row>
    <row r="25" spans="1:28" x14ac:dyDescent="0.35">
      <c r="A25" s="33">
        <v>0.54166666666666663</v>
      </c>
      <c r="B25" s="30">
        <f ca="1">IFERROR(IF(ABS(INDEX(Maxau!A:A,MATCH(TODAY()+(ROW()-18)*2/24-1/24,Maxau!A:A,1))-(TODAY()+(ROW()-18)*2/24-1/24))&lt;1/48,INDEX(Maxau!B:B,MATCH(TODAY()+(ROW()-18)*2/24-1/24,Maxau!A:A,1))-$J$5,"--"),"--")</f>
        <v>239</v>
      </c>
      <c r="C25" s="31">
        <f ca="1">IFERROR(IF(ABS(INDEX(Maxau!A:A,MATCH(TODAY()+1+(ROW()-18)*2/24-1/24,Maxau!A:A,1))-(TODAY()+1+(ROW()-18)*2/24-1/24))&lt;1/48,INDEX(Maxau!B:B,MATCH(TODAY()+1+(ROW()-18)*2/24-1/24,Maxau!A:A,1))-$J$5,"--"),"--")</f>
        <v>242</v>
      </c>
      <c r="D25" s="32" t="str">
        <f ca="1">IFERROR(IF(ABS(INDEX(Maxau!A:A,MATCH(TODAY()+2+(ROW()-18)*2/24-1/24,Maxau!A:A,1))-(TODAY()+2+(ROW()-18)*2/24-1/24))&lt;1/48,INDEX(Maxau!B:B,MATCH(TODAY()+2+(ROW()-18)*2/24-1/24,Maxau!A:A,1))-$J$5,"--"),"--")</f>
        <v>--</v>
      </c>
      <c r="E25" s="31" t="str">
        <f ca="1">IFERROR(IF(ABS(INDEX(Maxau!A:A,MATCH(TODAY()+3+(ROW()-18)*2/24-1/24,Maxau!A:A,1))-(TODAY()+3+(ROW()-18)*2/24-1/24))&lt;1/48,INDEX(Maxau!B:B,MATCH(TODAY()+3+(ROW()-18)*2/24-1/24,Maxau!A:A,1))-$J$5,"--"),"--")</f>
        <v>--</v>
      </c>
      <c r="F25" s="32" t="str">
        <f ca="1">IFERROR(IF(ABS(INDEX(Maxau!A:A,MATCH(TODAY()+4+(ROW()-18)*2/24-1/24,Maxau!A:A,1))-(TODAY()+4+(ROW()-18)*2/24-1/24))&lt;1/48,INDEX(Maxau!B:B,MATCH(TODAY()+4+(ROW()-18)*2/24-1/24,Maxau!A:A,1))-$J$5,"--"),"--")</f>
        <v>--</v>
      </c>
      <c r="J25" s="33">
        <v>0.54166666666666663</v>
      </c>
      <c r="K25" s="30" cm="1">
        <f t="array" aca="1" ref="K25" ca="1">IF(SUMPRODUCT((ISNUMBER(SEARCH(TEXT(TODAY(),"dd.mm.jjjj"),Oestrich!$B$3:$I$3)))*IFERROR(VALUE(INDEX(Oestrich!$B$4:$I$15,ROW()-18,0))^0,0))=0,"--",SUMPRODUCT((ISNUMBER(SEARCH(TEXT(TODAY(),"dd.mm.jjjj"),Oestrich!$B$3:$I$3)))*IFERROR(VALUE(INDEX(Oestrich!$B$4:$I$15,ROW()-18,0)),0))+$J$6)</f>
        <v>235</v>
      </c>
      <c r="L25" s="31" cm="1">
        <f t="array" aca="1" ref="L25" ca="1">IF(SUMPRODUCT((ISNUMBER(SEARCH(TEXT(TODAY()+1,"dd.mm.jjjj"),Oestrich!$B$3:$I$3)))*IFERROR(VALUE(INDEX(Oestrich!$B$4:$I$15,ROW()-18,0))^0,0))=0,"--",SUMPRODUCT((ISNUMBER(SEARCH(TEXT(TODAY()+1,"dd.mm.jjjj"),Oestrich!$B$3:$I$3)))*IFERROR(VALUE(INDEX(Oestrich!$B$4:$I$15,ROW()-18,0)),0))+$J$6)</f>
        <v>236</v>
      </c>
      <c r="M25" s="32" cm="1">
        <f t="array" aca="1" ref="M25" ca="1">IF(SUMPRODUCT((ISNUMBER(SEARCH(TEXT(TODAY()+2,"dd.mm.jjjj"),Oestrich!$B$3:$I$3)))*IFERROR(VALUE(INDEX(Oestrich!$B$4:$I$15,ROW()-18,0))^0,0))=0,"--",SUMPRODUCT((ISNUMBER(SEARCH(TEXT(TODAY()+2,"dd.mm.jjjj"),Oestrich!$B$3:$I$3)))*IFERROR(VALUE(INDEX(Oestrich!$B$4:$I$15,ROW()-18,0)),0))+$J$6)</f>
        <v>235</v>
      </c>
      <c r="N25" s="31" cm="1">
        <f t="array" aca="1" ref="N25" ca="1">IF(SUMPRODUCT((ISNUMBER(SEARCH(TEXT(TODAY()+3,"dd.mm.jjjj"),Oestrich!$B$3:$I$3)))*IFERROR(VALUE(INDEX(Oestrich!$B$4:$I$15,ROW()-18,0))^0,0))=0,"--",SUMPRODUCT((ISNUMBER(SEARCH(TEXT(TODAY()+3,"dd.mm.jjjj"),Oestrich!$B$3:$I$3)))*IFERROR(VALUE(INDEX(Oestrich!$B$4:$I$15,ROW()-18,0)),0))+$J$6)</f>
        <v>233</v>
      </c>
      <c r="O25" s="32" t="str" cm="1">
        <f t="array" aca="1" ref="O25" ca="1">IF(SUMPRODUCT((ISNUMBER(SEARCH(TEXT(TODAY()+4,"dd.mm.jjjj"),Oestrich!$B$3:$I$3)))*IFERROR(VALUE(INDEX(Oestrich!$B$4:$I$15,ROW()-18,0))^0,0))=0,"--",SUMPRODUCT((ISNUMBER(SEARCH(TEXT(TODAY()+4,"dd.mm.jjjj"),Oestrich!$B$3:$I$3)))*IFERROR(VALUE(INDEX(Oestrich!$B$4:$I$15,ROW()-18,0)),0))+$J$6)</f>
        <v>--</v>
      </c>
      <c r="S25" s="33">
        <v>0.54166666666666663</v>
      </c>
      <c r="T25" s="30" cm="1">
        <f t="array" aca="1" ref="T25" ca="1">IF(SUMPRODUCT((ISNUMBER(SEARCH(TEXT(TODAY(),"dd.mm.jjjj"),KAUB!$B$2:$H$2)))*IFERROR(VALUE(INDEX(KAUB!$B$3:$H$14,ROW()-18,0))^0,0))=0,"--",SUMPRODUCT((ISNUMBER(SEARCH(TEXT(TODAY(),"dd.mm.jjjj"),KAUB!$B$2:$H$2)))*IFERROR(VALUE(INDEX(KAUB!$B$3:$H$14,ROW()-18,0)),0))+$J$7)</f>
        <v>223</v>
      </c>
      <c r="U25" s="31" cm="1">
        <f t="array" aca="1" ref="U25" ca="1">IF(SUMPRODUCT((ISNUMBER(SEARCH(TEXT(TODAY()+1,"dd.mm.jjjj"),KAUB!$B$2:$H$2)))*IFERROR(VALUE(INDEX(KAUB!$B$3:$H$14,ROW()-18,0))^0,0))=0,"--",SUMPRODUCT((ISNUMBER(SEARCH(TEXT(TODAY()+1,"dd.mm.jjjj"),KAUB!$B$2:$H$2)))*IFERROR(VALUE(INDEX(KAUB!$B$3:$H$14,ROW()-18,0)),0))+$J$7)</f>
        <v>224</v>
      </c>
      <c r="V25" s="32" cm="1">
        <f t="array" aca="1" ref="V25" ca="1">IF(SUMPRODUCT((ISNUMBER(SEARCH(TEXT(TODAY()+2,"dd.mm.jjjj"),KAUB!$B$2:$H$2)))*IFERROR(VALUE(INDEX(KAUB!$B$3:$H$14,ROW()-18,0))^0,0))=0,"--",SUMPRODUCT((ISNUMBER(SEARCH(TEXT(TODAY()+2,"dd.mm.jjjj"),KAUB!$B$2:$H$2)))*IFERROR(VALUE(INDEX(KAUB!$B$3:$H$14,ROW()-18,0)),0))+$J$7)</f>
        <v>224</v>
      </c>
      <c r="W25" s="31" cm="1">
        <f t="array" aca="1" ref="W25" ca="1">IF(SUMPRODUCT((ISNUMBER(SEARCH(TEXT(TODAY()+3,"dd.mm.jjjj"),KAUB!$B$2:$H$2)))*IFERROR(VALUE(INDEX(KAUB!$B$3:$H$14,ROW()-18,0))^0,0))=0,"--",SUMPRODUCT((ISNUMBER(SEARCH(TEXT(TODAY()+3,"dd.mm.jjjj"),KAUB!$B$2:$H$2)))*IFERROR(VALUE(INDEX(KAUB!$B$3:$H$14,ROW()-18,0)),0))+$J$7)</f>
        <v>222</v>
      </c>
      <c r="X25" s="32" t="str" cm="1">
        <f t="array" aca="1" ref="X25" ca="1">IF(SUMPRODUCT((ISNUMBER(SEARCH(TEXT(TODAY()+4,"dd.mm.jjjj"),KAUB!$B$2:$H$2)))*IFERROR(VALUE(INDEX(KAUB!$B$3:$H$14,ROW()-18,0))^0,0))=0,"--",SUMPRODUCT((ISNUMBER(SEARCH(TEXT(TODAY()+4,"dd.mm.jjjj"),KAUB!$B$2:$H$2)))*IFERROR(VALUE(INDEX(KAUB!$B$3:$H$14,ROW()-18,0)),0))+$J$7)</f>
        <v>--</v>
      </c>
    </row>
    <row r="26" spans="1:28" x14ac:dyDescent="0.35">
      <c r="A26" s="33">
        <v>0.625</v>
      </c>
      <c r="B26" s="30">
        <f ca="1">IFERROR(IF(ABS(INDEX(Maxau!A:A,MATCH(TODAY()+(ROW()-18)*2/24-1/24,Maxau!A:A,1))-(TODAY()+(ROW()-18)*2/24-1/24))&lt;1/48,INDEX(Maxau!B:B,MATCH(TODAY()+(ROW()-18)*2/24-1/24,Maxau!A:A,1))-$J$5,"--"),"--")</f>
        <v>239</v>
      </c>
      <c r="C26" s="31">
        <f ca="1">IFERROR(IF(ABS(INDEX(Maxau!A:A,MATCH(TODAY()+1+(ROW()-18)*2/24-1/24,Maxau!A:A,1))-(TODAY()+1+(ROW()-18)*2/24-1/24))&lt;1/48,INDEX(Maxau!B:B,MATCH(TODAY()+1+(ROW()-18)*2/24-1/24,Maxau!A:A,1))-$J$5,"--"),"--")</f>
        <v>242</v>
      </c>
      <c r="D26" s="32" t="str">
        <f ca="1">IFERROR(IF(ABS(INDEX(Maxau!A:A,MATCH(TODAY()+2+(ROW()-18)*2/24-1/24,Maxau!A:A,1))-(TODAY()+2+(ROW()-18)*2/24-1/24))&lt;1/48,INDEX(Maxau!B:B,MATCH(TODAY()+2+(ROW()-18)*2/24-1/24,Maxau!A:A,1))-$J$5,"--"),"--")</f>
        <v>--</v>
      </c>
      <c r="E26" s="31" t="str">
        <f ca="1">IFERROR(IF(ABS(INDEX(Maxau!A:A,MATCH(TODAY()+3+(ROW()-18)*2/24-1/24,Maxau!A:A,1))-(TODAY()+3+(ROW()-18)*2/24-1/24))&lt;1/48,INDEX(Maxau!B:B,MATCH(TODAY()+3+(ROW()-18)*2/24-1/24,Maxau!A:A,1))-$J$5,"--"),"--")</f>
        <v>--</v>
      </c>
      <c r="F26" s="32" t="str">
        <f ca="1">IFERROR(IF(ABS(INDEX(Maxau!A:A,MATCH(TODAY()+4+(ROW()-18)*2/24-1/24,Maxau!A:A,1))-(TODAY()+4+(ROW()-18)*2/24-1/24))&lt;1/48,INDEX(Maxau!B:B,MATCH(TODAY()+4+(ROW()-18)*2/24-1/24,Maxau!A:A,1))-$J$5,"--"),"--")</f>
        <v>--</v>
      </c>
      <c r="J26" s="33">
        <v>0.625</v>
      </c>
      <c r="K26" s="30" cm="1">
        <f t="array" aca="1" ref="K26" ca="1">IF(SUMPRODUCT((ISNUMBER(SEARCH(TEXT(TODAY(),"dd.mm.jjjj"),Oestrich!$B$3:$I$3)))*IFERROR(VALUE(INDEX(Oestrich!$B$4:$I$15,ROW()-18,0))^0,0))=0,"--",SUMPRODUCT((ISNUMBER(SEARCH(TEXT(TODAY(),"dd.mm.jjjj"),Oestrich!$B$3:$I$3)))*IFERROR(VALUE(INDEX(Oestrich!$B$4:$I$15,ROW()-18,0)),0))+$J$6)</f>
        <v>235</v>
      </c>
      <c r="L26" s="31" cm="1">
        <f t="array" aca="1" ref="L26" ca="1">IF(SUMPRODUCT((ISNUMBER(SEARCH(TEXT(TODAY()+1,"dd.mm.jjjj"),Oestrich!$B$3:$I$3)))*IFERROR(VALUE(INDEX(Oestrich!$B$4:$I$15,ROW()-18,0))^0,0))=0,"--",SUMPRODUCT((ISNUMBER(SEARCH(TEXT(TODAY()+1,"dd.mm.jjjj"),Oestrich!$B$3:$I$3)))*IFERROR(VALUE(INDEX(Oestrich!$B$4:$I$15,ROW()-18,0)),0))+$J$6)</f>
        <v>236</v>
      </c>
      <c r="M26" s="32" cm="1">
        <f t="array" aca="1" ref="M26" ca="1">IF(SUMPRODUCT((ISNUMBER(SEARCH(TEXT(TODAY()+2,"dd.mm.jjjj"),Oestrich!$B$3:$I$3)))*IFERROR(VALUE(INDEX(Oestrich!$B$4:$I$15,ROW()-18,0))^0,0))=0,"--",SUMPRODUCT((ISNUMBER(SEARCH(TEXT(TODAY()+2,"dd.mm.jjjj"),Oestrich!$B$3:$I$3)))*IFERROR(VALUE(INDEX(Oestrich!$B$4:$I$15,ROW()-18,0)),0))+$J$6)</f>
        <v>235</v>
      </c>
      <c r="N26" s="31" cm="1">
        <f t="array" aca="1" ref="N26" ca="1">IF(SUMPRODUCT((ISNUMBER(SEARCH(TEXT(TODAY()+3,"dd.mm.jjjj"),Oestrich!$B$3:$I$3)))*IFERROR(VALUE(INDEX(Oestrich!$B$4:$I$15,ROW()-18,0))^0,0))=0,"--",SUMPRODUCT((ISNUMBER(SEARCH(TEXT(TODAY()+3,"dd.mm.jjjj"),Oestrich!$B$3:$I$3)))*IFERROR(VALUE(INDEX(Oestrich!$B$4:$I$15,ROW()-18,0)),0))+$J$6)</f>
        <v>233</v>
      </c>
      <c r="O26" s="32" t="str" cm="1">
        <f t="array" aca="1" ref="O26" ca="1">IF(SUMPRODUCT((ISNUMBER(SEARCH(TEXT(TODAY()+4,"dd.mm.jjjj"),Oestrich!$B$3:$I$3)))*IFERROR(VALUE(INDEX(Oestrich!$B$4:$I$15,ROW()-18,0))^0,0))=0,"--",SUMPRODUCT((ISNUMBER(SEARCH(TEXT(TODAY()+4,"dd.mm.jjjj"),Oestrich!$B$3:$I$3)))*IFERROR(VALUE(INDEX(Oestrich!$B$4:$I$15,ROW()-18,0)),0))+$J$6)</f>
        <v>--</v>
      </c>
      <c r="S26" s="33">
        <v>0.625</v>
      </c>
      <c r="T26" s="30" cm="1">
        <f t="array" aca="1" ref="T26" ca="1">IF(SUMPRODUCT((ISNUMBER(SEARCH(TEXT(TODAY(),"dd.mm.jjjj"),KAUB!$B$2:$H$2)))*IFERROR(VALUE(INDEX(KAUB!$B$3:$H$14,ROW()-18,0))^0,0))=0,"--",SUMPRODUCT((ISNUMBER(SEARCH(TEXT(TODAY(),"dd.mm.jjjj"),KAUB!$B$2:$H$2)))*IFERROR(VALUE(INDEX(KAUB!$B$3:$H$14,ROW()-18,0)),0))+$J$7)</f>
        <v>223</v>
      </c>
      <c r="U26" s="31" cm="1">
        <f t="array" aca="1" ref="U26" ca="1">IF(SUMPRODUCT((ISNUMBER(SEARCH(TEXT(TODAY()+1,"dd.mm.jjjj"),KAUB!$B$2:$H$2)))*IFERROR(VALUE(INDEX(KAUB!$B$3:$H$14,ROW()-18,0))^0,0))=0,"--",SUMPRODUCT((ISNUMBER(SEARCH(TEXT(TODAY()+1,"dd.mm.jjjj"),KAUB!$B$2:$H$2)))*IFERROR(VALUE(INDEX(KAUB!$B$3:$H$14,ROW()-18,0)),0))+$J$7)</f>
        <v>224</v>
      </c>
      <c r="V26" s="32" cm="1">
        <f t="array" aca="1" ref="V26" ca="1">IF(SUMPRODUCT((ISNUMBER(SEARCH(TEXT(TODAY()+2,"dd.mm.jjjj"),KAUB!$B$2:$H$2)))*IFERROR(VALUE(INDEX(KAUB!$B$3:$H$14,ROW()-18,0))^0,0))=0,"--",SUMPRODUCT((ISNUMBER(SEARCH(TEXT(TODAY()+2,"dd.mm.jjjj"),KAUB!$B$2:$H$2)))*IFERROR(VALUE(INDEX(KAUB!$B$3:$H$14,ROW()-18,0)),0))+$J$7)</f>
        <v>224</v>
      </c>
      <c r="W26" s="31" cm="1">
        <f t="array" aca="1" ref="W26" ca="1">IF(SUMPRODUCT((ISNUMBER(SEARCH(TEXT(TODAY()+3,"dd.mm.jjjj"),KAUB!$B$2:$H$2)))*IFERROR(VALUE(INDEX(KAUB!$B$3:$H$14,ROW()-18,0))^0,0))=0,"--",SUMPRODUCT((ISNUMBER(SEARCH(TEXT(TODAY()+3,"dd.mm.jjjj"),KAUB!$B$2:$H$2)))*IFERROR(VALUE(INDEX(KAUB!$B$3:$H$14,ROW()-18,0)),0))+$J$7)</f>
        <v>222</v>
      </c>
      <c r="X26" s="32" t="str" cm="1">
        <f t="array" aca="1" ref="X26" ca="1">IF(SUMPRODUCT((ISNUMBER(SEARCH(TEXT(TODAY()+4,"dd.mm.jjjj"),KAUB!$B$2:$H$2)))*IFERROR(VALUE(INDEX(KAUB!$B$3:$H$14,ROW()-18,0))^0,0))=0,"--",SUMPRODUCT((ISNUMBER(SEARCH(TEXT(TODAY()+4,"dd.mm.jjjj"),KAUB!$B$2:$H$2)))*IFERROR(VALUE(INDEX(KAUB!$B$3:$H$14,ROW()-18,0)),0))+$J$7)</f>
        <v>--</v>
      </c>
    </row>
    <row r="27" spans="1:28" x14ac:dyDescent="0.35">
      <c r="A27" s="33">
        <v>0.70833333333333337</v>
      </c>
      <c r="B27" s="30">
        <f ca="1">IFERROR(IF(ABS(INDEX(Maxau!A:A,MATCH(TODAY()+(ROW()-18)*2/24-1/24,Maxau!A:A,1))-(TODAY()+(ROW()-18)*2/24-1/24))&lt;1/48,INDEX(Maxau!B:B,MATCH(TODAY()+(ROW()-18)*2/24-1/24,Maxau!A:A,1))-$J$5,"--"),"--")</f>
        <v>240</v>
      </c>
      <c r="C27" s="31">
        <f ca="1">IFERROR(IF(ABS(INDEX(Maxau!A:A,MATCH(TODAY()+1+(ROW()-18)*2/24-1/24,Maxau!A:A,1))-(TODAY()+1+(ROW()-18)*2/24-1/24))&lt;1/48,INDEX(Maxau!B:B,MATCH(TODAY()+1+(ROW()-18)*2/24-1/24,Maxau!A:A,1))-$J$5,"--"),"--")</f>
        <v>241</v>
      </c>
      <c r="D27" s="32" t="str">
        <f ca="1">IFERROR(IF(ABS(INDEX(Maxau!A:A,MATCH(TODAY()+2+(ROW()-18)*2/24-1/24,Maxau!A:A,1))-(TODAY()+2+(ROW()-18)*2/24-1/24))&lt;1/48,INDEX(Maxau!B:B,MATCH(TODAY()+2+(ROW()-18)*2/24-1/24,Maxau!A:A,1))-$J$5,"--"),"--")</f>
        <v>--</v>
      </c>
      <c r="E27" s="31" t="str">
        <f ca="1">IFERROR(IF(ABS(INDEX(Maxau!A:A,MATCH(TODAY()+3+(ROW()-18)*2/24-1/24,Maxau!A:A,1))-(TODAY()+3+(ROW()-18)*2/24-1/24))&lt;1/48,INDEX(Maxau!B:B,MATCH(TODAY()+3+(ROW()-18)*2/24-1/24,Maxau!A:A,1))-$J$5,"--"),"--")</f>
        <v>--</v>
      </c>
      <c r="F27" s="32" t="str">
        <f ca="1">IFERROR(IF(ABS(INDEX(Maxau!A:A,MATCH(TODAY()+4+(ROW()-18)*2/24-1/24,Maxau!A:A,1))-(TODAY()+4+(ROW()-18)*2/24-1/24))&lt;1/48,INDEX(Maxau!B:B,MATCH(TODAY()+4+(ROW()-18)*2/24-1/24,Maxau!A:A,1))-$J$5,"--"),"--")</f>
        <v>--</v>
      </c>
      <c r="J27" s="33">
        <v>0.70833333333333337</v>
      </c>
      <c r="K27" s="30" cm="1">
        <f t="array" aca="1" ref="K27" ca="1">IF(SUMPRODUCT((ISNUMBER(SEARCH(TEXT(TODAY(),"dd.mm.jjjj"),Oestrich!$B$3:$I$3)))*IFERROR(VALUE(INDEX(Oestrich!$B$4:$I$15,ROW()-18,0))^0,0))=0,"--",SUMPRODUCT((ISNUMBER(SEARCH(TEXT(TODAY(),"dd.mm.jjjj"),Oestrich!$B$3:$I$3)))*IFERROR(VALUE(INDEX(Oestrich!$B$4:$I$15,ROW()-18,0)),0))+$J$6)</f>
        <v>235</v>
      </c>
      <c r="L27" s="31" cm="1">
        <f t="array" aca="1" ref="L27" ca="1">IF(SUMPRODUCT((ISNUMBER(SEARCH(TEXT(TODAY()+1,"dd.mm.jjjj"),Oestrich!$B$3:$I$3)))*IFERROR(VALUE(INDEX(Oestrich!$B$4:$I$15,ROW()-18,0))^0,0))=0,"--",SUMPRODUCT((ISNUMBER(SEARCH(TEXT(TODAY()+1,"dd.mm.jjjj"),Oestrich!$B$3:$I$3)))*IFERROR(VALUE(INDEX(Oestrich!$B$4:$I$15,ROW()-18,0)),0))+$J$6)</f>
        <v>236</v>
      </c>
      <c r="M27" s="32" cm="1">
        <f t="array" aca="1" ref="M27" ca="1">IF(SUMPRODUCT((ISNUMBER(SEARCH(TEXT(TODAY()+2,"dd.mm.jjjj"),Oestrich!$B$3:$I$3)))*IFERROR(VALUE(INDEX(Oestrich!$B$4:$I$15,ROW()-18,0))^0,0))=0,"--",SUMPRODUCT((ISNUMBER(SEARCH(TEXT(TODAY()+2,"dd.mm.jjjj"),Oestrich!$B$3:$I$3)))*IFERROR(VALUE(INDEX(Oestrich!$B$4:$I$15,ROW()-18,0)),0))+$J$6)</f>
        <v>235</v>
      </c>
      <c r="N27" s="31" cm="1">
        <f t="array" aca="1" ref="N27" ca="1">IF(SUMPRODUCT((ISNUMBER(SEARCH(TEXT(TODAY()+3,"dd.mm.jjjj"),Oestrich!$B$3:$I$3)))*IFERROR(VALUE(INDEX(Oestrich!$B$4:$I$15,ROW()-18,0))^0,0))=0,"--",SUMPRODUCT((ISNUMBER(SEARCH(TEXT(TODAY()+3,"dd.mm.jjjj"),Oestrich!$B$3:$I$3)))*IFERROR(VALUE(INDEX(Oestrich!$B$4:$I$15,ROW()-18,0)),0))+$J$6)</f>
        <v>233</v>
      </c>
      <c r="O27" s="32" t="str" cm="1">
        <f t="array" aca="1" ref="O27" ca="1">IF(SUMPRODUCT((ISNUMBER(SEARCH(TEXT(TODAY()+4,"dd.mm.jjjj"),Oestrich!$B$3:$I$3)))*IFERROR(VALUE(INDEX(Oestrich!$B$4:$I$15,ROW()-18,0))^0,0))=0,"--",SUMPRODUCT((ISNUMBER(SEARCH(TEXT(TODAY()+4,"dd.mm.jjjj"),Oestrich!$B$3:$I$3)))*IFERROR(VALUE(INDEX(Oestrich!$B$4:$I$15,ROW()-18,0)),0))+$J$6)</f>
        <v>--</v>
      </c>
      <c r="S27" s="33">
        <v>0.70833333333333337</v>
      </c>
      <c r="T27" s="30" cm="1">
        <f t="array" aca="1" ref="T27" ca="1">IF(SUMPRODUCT((ISNUMBER(SEARCH(TEXT(TODAY(),"dd.mm.jjjj"),KAUB!$B$2:$H$2)))*IFERROR(VALUE(INDEX(KAUB!$B$3:$H$14,ROW()-18,0))^0,0))=0,"--",SUMPRODUCT((ISNUMBER(SEARCH(TEXT(TODAY(),"dd.mm.jjjj"),KAUB!$B$2:$H$2)))*IFERROR(VALUE(INDEX(KAUB!$B$3:$H$14,ROW()-18,0)),0))+$J$7)</f>
        <v>223</v>
      </c>
      <c r="U27" s="31" cm="1">
        <f t="array" aca="1" ref="U27" ca="1">IF(SUMPRODUCT((ISNUMBER(SEARCH(TEXT(TODAY()+1,"dd.mm.jjjj"),KAUB!$B$2:$H$2)))*IFERROR(VALUE(INDEX(KAUB!$B$3:$H$14,ROW()-18,0))^0,0))=0,"--",SUMPRODUCT((ISNUMBER(SEARCH(TEXT(TODAY()+1,"dd.mm.jjjj"),KAUB!$B$2:$H$2)))*IFERROR(VALUE(INDEX(KAUB!$B$3:$H$14,ROW()-18,0)),0))+$J$7)</f>
        <v>224</v>
      </c>
      <c r="V27" s="32" cm="1">
        <f t="array" aca="1" ref="V27" ca="1">IF(SUMPRODUCT((ISNUMBER(SEARCH(TEXT(TODAY()+2,"dd.mm.jjjj"),KAUB!$B$2:$H$2)))*IFERROR(VALUE(INDEX(KAUB!$B$3:$H$14,ROW()-18,0))^0,0))=0,"--",SUMPRODUCT((ISNUMBER(SEARCH(TEXT(TODAY()+2,"dd.mm.jjjj"),KAUB!$B$2:$H$2)))*IFERROR(VALUE(INDEX(KAUB!$B$3:$H$14,ROW()-18,0)),0))+$J$7)</f>
        <v>223</v>
      </c>
      <c r="W27" s="31" cm="1">
        <f t="array" aca="1" ref="W27" ca="1">IF(SUMPRODUCT((ISNUMBER(SEARCH(TEXT(TODAY()+3,"dd.mm.jjjj"),KAUB!$B$2:$H$2)))*IFERROR(VALUE(INDEX(KAUB!$B$3:$H$14,ROW()-18,0))^0,0))=0,"--",SUMPRODUCT((ISNUMBER(SEARCH(TEXT(TODAY()+3,"dd.mm.jjjj"),KAUB!$B$2:$H$2)))*IFERROR(VALUE(INDEX(KAUB!$B$3:$H$14,ROW()-18,0)),0))+$J$7)</f>
        <v>221</v>
      </c>
      <c r="X27" s="32" t="str" cm="1">
        <f t="array" aca="1" ref="X27" ca="1">IF(SUMPRODUCT((ISNUMBER(SEARCH(TEXT(TODAY()+4,"dd.mm.jjjj"),KAUB!$B$2:$H$2)))*IFERROR(VALUE(INDEX(KAUB!$B$3:$H$14,ROW()-18,0))^0,0))=0,"--",SUMPRODUCT((ISNUMBER(SEARCH(TEXT(TODAY()+4,"dd.mm.jjjj"),KAUB!$B$2:$H$2)))*IFERROR(VALUE(INDEX(KAUB!$B$3:$H$14,ROW()-18,0)),0))+$J$7)</f>
        <v>--</v>
      </c>
    </row>
    <row r="28" spans="1:28" x14ac:dyDescent="0.35">
      <c r="A28" s="33">
        <v>0.79166666666666663</v>
      </c>
      <c r="B28" s="30">
        <f ca="1">IFERROR(IF(ABS(INDEX(Maxau!A:A,MATCH(TODAY()+(ROW()-18)*2/24-1/24,Maxau!A:A,1))-(TODAY()+(ROW()-18)*2/24-1/24))&lt;1/48,INDEX(Maxau!B:B,MATCH(TODAY()+(ROW()-18)*2/24-1/24,Maxau!A:A,1))-$J$5,"--"),"--")</f>
        <v>240</v>
      </c>
      <c r="C28" s="31">
        <f ca="1">IFERROR(IF(ABS(INDEX(Maxau!A:A,MATCH(TODAY()+1+(ROW()-18)*2/24-1/24,Maxau!A:A,1))-(TODAY()+1+(ROW()-18)*2/24-1/24))&lt;1/48,INDEX(Maxau!B:B,MATCH(TODAY()+1+(ROW()-18)*2/24-1/24,Maxau!A:A,1))-$J$5,"--"),"--")</f>
        <v>241</v>
      </c>
      <c r="D28" s="32" t="str">
        <f ca="1">IFERROR(IF(ABS(INDEX(Maxau!A:A,MATCH(TODAY()+2+(ROW()-18)*2/24-1/24,Maxau!A:A,1))-(TODAY()+2+(ROW()-18)*2/24-1/24))&lt;1/48,INDEX(Maxau!B:B,MATCH(TODAY()+2+(ROW()-18)*2/24-1/24,Maxau!A:A,1))-$J$5,"--"),"--")</f>
        <v>--</v>
      </c>
      <c r="E28" s="31" t="str">
        <f ca="1">IFERROR(IF(ABS(INDEX(Maxau!A:A,MATCH(TODAY()+3+(ROW()-18)*2/24-1/24,Maxau!A:A,1))-(TODAY()+3+(ROW()-18)*2/24-1/24))&lt;1/48,INDEX(Maxau!B:B,MATCH(TODAY()+3+(ROW()-18)*2/24-1/24,Maxau!A:A,1))-$J$5,"--"),"--")</f>
        <v>--</v>
      </c>
      <c r="F28" s="32" t="str">
        <f ca="1">IFERROR(IF(ABS(INDEX(Maxau!A:A,MATCH(TODAY()+4+(ROW()-18)*2/24-1/24,Maxau!A:A,1))-(TODAY()+4+(ROW()-18)*2/24-1/24))&lt;1/48,INDEX(Maxau!B:B,MATCH(TODAY()+4+(ROW()-18)*2/24-1/24,Maxau!A:A,1))-$J$5,"--"),"--")</f>
        <v>--</v>
      </c>
      <c r="J28" s="33">
        <v>0.79166666666666663</v>
      </c>
      <c r="K28" s="30" cm="1">
        <f t="array" aca="1" ref="K28" ca="1">IF(SUMPRODUCT((ISNUMBER(SEARCH(TEXT(TODAY(),"dd.mm.jjjj"),Oestrich!$B$3:$I$3)))*IFERROR(VALUE(INDEX(Oestrich!$B$4:$I$15,ROW()-18,0))^0,0))=0,"--",SUMPRODUCT((ISNUMBER(SEARCH(TEXT(TODAY(),"dd.mm.jjjj"),Oestrich!$B$3:$I$3)))*IFERROR(VALUE(INDEX(Oestrich!$B$4:$I$15,ROW()-18,0)),0))+$J$6)</f>
        <v>235</v>
      </c>
      <c r="L28" s="31" cm="1">
        <f t="array" aca="1" ref="L28" ca="1">IF(SUMPRODUCT((ISNUMBER(SEARCH(TEXT(TODAY()+1,"dd.mm.jjjj"),Oestrich!$B$3:$I$3)))*IFERROR(VALUE(INDEX(Oestrich!$B$4:$I$15,ROW()-18,0))^0,0))=0,"--",SUMPRODUCT((ISNUMBER(SEARCH(TEXT(TODAY()+1,"dd.mm.jjjj"),Oestrich!$B$3:$I$3)))*IFERROR(VALUE(INDEX(Oestrich!$B$4:$I$15,ROW()-18,0)),0))+$J$6)</f>
        <v>236</v>
      </c>
      <c r="M28" s="32" cm="1">
        <f t="array" aca="1" ref="M28" ca="1">IF(SUMPRODUCT((ISNUMBER(SEARCH(TEXT(TODAY()+2,"dd.mm.jjjj"),Oestrich!$B$3:$I$3)))*IFERROR(VALUE(INDEX(Oestrich!$B$4:$I$15,ROW()-18,0))^0,0))=0,"--",SUMPRODUCT((ISNUMBER(SEARCH(TEXT(TODAY()+2,"dd.mm.jjjj"),Oestrich!$B$3:$I$3)))*IFERROR(VALUE(INDEX(Oestrich!$B$4:$I$15,ROW()-18,0)),0))+$J$6)</f>
        <v>235</v>
      </c>
      <c r="N28" s="31" cm="1">
        <f t="array" aca="1" ref="N28" ca="1">IF(SUMPRODUCT((ISNUMBER(SEARCH(TEXT(TODAY()+3,"dd.mm.jjjj"),Oestrich!$B$3:$I$3)))*IFERROR(VALUE(INDEX(Oestrich!$B$4:$I$15,ROW()-18,0))^0,0))=0,"--",SUMPRODUCT((ISNUMBER(SEARCH(TEXT(TODAY()+3,"dd.mm.jjjj"),Oestrich!$B$3:$I$3)))*IFERROR(VALUE(INDEX(Oestrich!$B$4:$I$15,ROW()-18,0)),0))+$J$6)</f>
        <v>232</v>
      </c>
      <c r="O28" s="32" t="str" cm="1">
        <f t="array" aca="1" ref="O28" ca="1">IF(SUMPRODUCT((ISNUMBER(SEARCH(TEXT(TODAY()+4,"dd.mm.jjjj"),Oestrich!$B$3:$I$3)))*IFERROR(VALUE(INDEX(Oestrich!$B$4:$I$15,ROW()-18,0))^0,0))=0,"--",SUMPRODUCT((ISNUMBER(SEARCH(TEXT(TODAY()+4,"dd.mm.jjjj"),Oestrich!$B$3:$I$3)))*IFERROR(VALUE(INDEX(Oestrich!$B$4:$I$15,ROW()-18,0)),0))+$J$6)</f>
        <v>--</v>
      </c>
      <c r="S28" s="33">
        <v>0.79166666666666663</v>
      </c>
      <c r="T28" s="30" cm="1">
        <f t="array" aca="1" ref="T28" ca="1">IF(SUMPRODUCT((ISNUMBER(SEARCH(TEXT(TODAY(),"dd.mm.jjjj"),KAUB!$B$2:$H$2)))*IFERROR(VALUE(INDEX(KAUB!$B$3:$H$14,ROW()-18,0))^0,0))=0,"--",SUMPRODUCT((ISNUMBER(SEARCH(TEXT(TODAY(),"dd.mm.jjjj"),KAUB!$B$2:$H$2)))*IFERROR(VALUE(INDEX(KAUB!$B$3:$H$14,ROW()-18,0)),0))+$J$7)</f>
        <v>223</v>
      </c>
      <c r="U28" s="31" cm="1">
        <f t="array" aca="1" ref="U28" ca="1">IF(SUMPRODUCT((ISNUMBER(SEARCH(TEXT(TODAY()+1,"dd.mm.jjjj"),KAUB!$B$2:$H$2)))*IFERROR(VALUE(INDEX(KAUB!$B$3:$H$14,ROW()-18,0))^0,0))=0,"--",SUMPRODUCT((ISNUMBER(SEARCH(TEXT(TODAY()+1,"dd.mm.jjjj"),KAUB!$B$2:$H$2)))*IFERROR(VALUE(INDEX(KAUB!$B$3:$H$14,ROW()-18,0)),0))+$J$7)</f>
        <v>224</v>
      </c>
      <c r="V28" s="32" cm="1">
        <f t="array" aca="1" ref="V28" ca="1">IF(SUMPRODUCT((ISNUMBER(SEARCH(TEXT(TODAY()+2,"dd.mm.jjjj"),KAUB!$B$2:$H$2)))*IFERROR(VALUE(INDEX(KAUB!$B$3:$H$14,ROW()-18,0))^0,0))=0,"--",SUMPRODUCT((ISNUMBER(SEARCH(TEXT(TODAY()+2,"dd.mm.jjjj"),KAUB!$B$2:$H$2)))*IFERROR(VALUE(INDEX(KAUB!$B$3:$H$14,ROW()-18,0)),0))+$J$7)</f>
        <v>223</v>
      </c>
      <c r="W28" s="31" cm="1">
        <f t="array" aca="1" ref="W28" ca="1">IF(SUMPRODUCT((ISNUMBER(SEARCH(TEXT(TODAY()+3,"dd.mm.jjjj"),KAUB!$B$2:$H$2)))*IFERROR(VALUE(INDEX(KAUB!$B$3:$H$14,ROW()-18,0))^0,0))=0,"--",SUMPRODUCT((ISNUMBER(SEARCH(TEXT(TODAY()+3,"dd.mm.jjjj"),KAUB!$B$2:$H$2)))*IFERROR(VALUE(INDEX(KAUB!$B$3:$H$14,ROW()-18,0)),0))+$J$7)</f>
        <v>221</v>
      </c>
      <c r="X28" s="32" t="str" cm="1">
        <f t="array" aca="1" ref="X28" ca="1">IF(SUMPRODUCT((ISNUMBER(SEARCH(TEXT(TODAY()+4,"dd.mm.jjjj"),KAUB!$B$2:$H$2)))*IFERROR(VALUE(INDEX(KAUB!$B$3:$H$14,ROW()-18,0))^0,0))=0,"--",SUMPRODUCT((ISNUMBER(SEARCH(TEXT(TODAY()+4,"dd.mm.jjjj"),KAUB!$B$2:$H$2)))*IFERROR(VALUE(INDEX(KAUB!$B$3:$H$14,ROW()-18,0)),0))+$J$7)</f>
        <v>--</v>
      </c>
    </row>
    <row r="29" spans="1:28" x14ac:dyDescent="0.35">
      <c r="A29" s="33">
        <v>0.875</v>
      </c>
      <c r="B29" s="30">
        <f ca="1">IFERROR(IF(ABS(INDEX(Maxau!A:A,MATCH(TODAY()+(ROW()-18)*2/24-1/24,Maxau!A:A,1))-(TODAY()+(ROW()-18)*2/24-1/24))&lt;1/48,INDEX(Maxau!B:B,MATCH(TODAY()+(ROW()-18)*2/24-1/24,Maxau!A:A,1))-$J$5,"--"),"--")</f>
        <v>241</v>
      </c>
      <c r="C29" s="31">
        <f ca="1">IFERROR(IF(ABS(INDEX(Maxau!A:A,MATCH(TODAY()+1+(ROW()-18)*2/24-1/24,Maxau!A:A,1))-(TODAY()+1+(ROW()-18)*2/24-1/24))&lt;1/48,INDEX(Maxau!B:B,MATCH(TODAY()+1+(ROW()-18)*2/24-1/24,Maxau!A:A,1))-$J$5,"--"),"--")</f>
        <v>241</v>
      </c>
      <c r="D29" s="32" t="str">
        <f ca="1">IFERROR(IF(ABS(INDEX(Maxau!A:A,MATCH(TODAY()+2+(ROW()-18)*2/24-1/24,Maxau!A:A,1))-(TODAY()+2+(ROW()-18)*2/24-1/24))&lt;1/48,INDEX(Maxau!B:B,MATCH(TODAY()+2+(ROW()-18)*2/24-1/24,Maxau!A:A,1))-$J$5,"--"),"--")</f>
        <v>--</v>
      </c>
      <c r="E29" s="31" t="str">
        <f ca="1">IFERROR(IF(ABS(INDEX(Maxau!A:A,MATCH(TODAY()+3+(ROW()-18)*2/24-1/24,Maxau!A:A,1))-(TODAY()+3+(ROW()-18)*2/24-1/24))&lt;1/48,INDEX(Maxau!B:B,MATCH(TODAY()+3+(ROW()-18)*2/24-1/24,Maxau!A:A,1))-$J$5,"--"),"--")</f>
        <v>--</v>
      </c>
      <c r="F29" s="32" t="str">
        <f ca="1">IFERROR(IF(ABS(INDEX(Maxau!A:A,MATCH(TODAY()+4+(ROW()-18)*2/24-1/24,Maxau!A:A,1))-(TODAY()+4+(ROW()-18)*2/24-1/24))&lt;1/48,INDEX(Maxau!B:B,MATCH(TODAY()+4+(ROW()-18)*2/24-1/24,Maxau!A:A,1))-$J$5,"--"),"--")</f>
        <v>--</v>
      </c>
      <c r="J29" s="33">
        <v>0.875</v>
      </c>
      <c r="K29" s="30" cm="1">
        <f t="array" aca="1" ref="K29" ca="1">IF(SUMPRODUCT((ISNUMBER(SEARCH(TEXT(TODAY(),"dd.mm.jjjj"),Oestrich!$B$3:$I$3)))*IFERROR(VALUE(INDEX(Oestrich!$B$4:$I$15,ROW()-18,0))^0,0))=0,"--",SUMPRODUCT((ISNUMBER(SEARCH(TEXT(TODAY(),"dd.mm.jjjj"),Oestrich!$B$3:$I$3)))*IFERROR(VALUE(INDEX(Oestrich!$B$4:$I$15,ROW()-18,0)),0))+$J$6)</f>
        <v>235</v>
      </c>
      <c r="L29" s="31" cm="1">
        <f t="array" aca="1" ref="L29" ca="1">IF(SUMPRODUCT((ISNUMBER(SEARCH(TEXT(TODAY()+1,"dd.mm.jjjj"),Oestrich!$B$3:$I$3)))*IFERROR(VALUE(INDEX(Oestrich!$B$4:$I$15,ROW()-18,0))^0,0))=0,"--",SUMPRODUCT((ISNUMBER(SEARCH(TEXT(TODAY()+1,"dd.mm.jjjj"),Oestrich!$B$3:$I$3)))*IFERROR(VALUE(INDEX(Oestrich!$B$4:$I$15,ROW()-18,0)),0))+$J$6)</f>
        <v>236</v>
      </c>
      <c r="M29" s="32" cm="1">
        <f t="array" aca="1" ref="M29" ca="1">IF(SUMPRODUCT((ISNUMBER(SEARCH(TEXT(TODAY()+2,"dd.mm.jjjj"),Oestrich!$B$3:$I$3)))*IFERROR(VALUE(INDEX(Oestrich!$B$4:$I$15,ROW()-18,0))^0,0))=0,"--",SUMPRODUCT((ISNUMBER(SEARCH(TEXT(TODAY()+2,"dd.mm.jjjj"),Oestrich!$B$3:$I$3)))*IFERROR(VALUE(INDEX(Oestrich!$B$4:$I$15,ROW()-18,0)),0))+$J$6)</f>
        <v>235</v>
      </c>
      <c r="N29" s="31" cm="1">
        <f t="array" aca="1" ref="N29" ca="1">IF(SUMPRODUCT((ISNUMBER(SEARCH(TEXT(TODAY()+3,"dd.mm.jjjj"),Oestrich!$B$3:$I$3)))*IFERROR(VALUE(INDEX(Oestrich!$B$4:$I$15,ROW()-18,0))^0,0))=0,"--",SUMPRODUCT((ISNUMBER(SEARCH(TEXT(TODAY()+3,"dd.mm.jjjj"),Oestrich!$B$3:$I$3)))*IFERROR(VALUE(INDEX(Oestrich!$B$4:$I$15,ROW()-18,0)),0))+$J$6)</f>
        <v>232</v>
      </c>
      <c r="O29" s="32" t="str" cm="1">
        <f t="array" aca="1" ref="O29" ca="1">IF(SUMPRODUCT((ISNUMBER(SEARCH(TEXT(TODAY()+4,"dd.mm.jjjj"),Oestrich!$B$3:$I$3)))*IFERROR(VALUE(INDEX(Oestrich!$B$4:$I$15,ROW()-18,0))^0,0))=0,"--",SUMPRODUCT((ISNUMBER(SEARCH(TEXT(TODAY()+4,"dd.mm.jjjj"),Oestrich!$B$3:$I$3)))*IFERROR(VALUE(INDEX(Oestrich!$B$4:$I$15,ROW()-18,0)),0))+$J$6)</f>
        <v>--</v>
      </c>
      <c r="S29" s="33">
        <v>0.875</v>
      </c>
      <c r="T29" s="30" cm="1">
        <f t="array" aca="1" ref="T29" ca="1">IF(SUMPRODUCT((ISNUMBER(SEARCH(TEXT(TODAY(),"dd.mm.jjjj"),KAUB!$B$2:$H$2)))*IFERROR(VALUE(INDEX(KAUB!$B$3:$H$14,ROW()-18,0))^0,0))=0,"--",SUMPRODUCT((ISNUMBER(SEARCH(TEXT(TODAY(),"dd.mm.jjjj"),KAUB!$B$2:$H$2)))*IFERROR(VALUE(INDEX(KAUB!$B$3:$H$14,ROW()-18,0)),0))+$J$7)</f>
        <v>223</v>
      </c>
      <c r="U29" s="31" cm="1">
        <f t="array" aca="1" ref="U29" ca="1">IF(SUMPRODUCT((ISNUMBER(SEARCH(TEXT(TODAY()+1,"dd.mm.jjjj"),KAUB!$B$2:$H$2)))*IFERROR(VALUE(INDEX(KAUB!$B$3:$H$14,ROW()-18,0))^0,0))=0,"--",SUMPRODUCT((ISNUMBER(SEARCH(TEXT(TODAY()+1,"dd.mm.jjjj"),KAUB!$B$2:$H$2)))*IFERROR(VALUE(INDEX(KAUB!$B$3:$H$14,ROW()-18,0)),0))+$J$7)</f>
        <v>224</v>
      </c>
      <c r="V29" s="32" cm="1">
        <f t="array" aca="1" ref="V29" ca="1">IF(SUMPRODUCT((ISNUMBER(SEARCH(TEXT(TODAY()+2,"dd.mm.jjjj"),KAUB!$B$2:$H$2)))*IFERROR(VALUE(INDEX(KAUB!$B$3:$H$14,ROW()-18,0))^0,0))=0,"--",SUMPRODUCT((ISNUMBER(SEARCH(TEXT(TODAY()+2,"dd.mm.jjjj"),KAUB!$B$2:$H$2)))*IFERROR(VALUE(INDEX(KAUB!$B$3:$H$14,ROW()-18,0)),0))+$J$7)</f>
        <v>223</v>
      </c>
      <c r="W29" s="31" cm="1">
        <f t="array" aca="1" ref="W29" ca="1">IF(SUMPRODUCT((ISNUMBER(SEARCH(TEXT(TODAY()+3,"dd.mm.jjjj"),KAUB!$B$2:$H$2)))*IFERROR(VALUE(INDEX(KAUB!$B$3:$H$14,ROW()-18,0))^0,0))=0,"--",SUMPRODUCT((ISNUMBER(SEARCH(TEXT(TODAY()+3,"dd.mm.jjjj"),KAUB!$B$2:$H$2)))*IFERROR(VALUE(INDEX(KAUB!$B$3:$H$14,ROW()-18,0)),0))+$J$7)</f>
        <v>221</v>
      </c>
      <c r="X29" s="32" t="str" cm="1">
        <f t="array" aca="1" ref="X29" ca="1">IF(SUMPRODUCT((ISNUMBER(SEARCH(TEXT(TODAY()+4,"dd.mm.jjjj"),KAUB!$B$2:$H$2)))*IFERROR(VALUE(INDEX(KAUB!$B$3:$H$14,ROW()-18,0))^0,0))=0,"--",SUMPRODUCT((ISNUMBER(SEARCH(TEXT(TODAY()+4,"dd.mm.jjjj"),KAUB!$B$2:$H$2)))*IFERROR(VALUE(INDEX(KAUB!$B$3:$H$14,ROW()-18,0)),0))+$J$7)</f>
        <v>--</v>
      </c>
    </row>
    <row r="30" spans="1:28" ht="15" thickBot="1" x14ac:dyDescent="0.4">
      <c r="A30" s="35">
        <v>0.95833333333333337</v>
      </c>
      <c r="B30" s="36">
        <f ca="1">IFERROR(IF(ABS(INDEX(Maxau!A:A,MATCH(TODAY()+(ROW()-18)*2/24-1/24,Maxau!A:A,1))-(TODAY()+(ROW()-18)*2/24-1/24))&lt;1/48,INDEX(Maxau!B:B,MATCH(TODAY()+(ROW()-18)*2/24-1/24,Maxau!A:A,1))-$J$5,"--"),"--")</f>
        <v>242</v>
      </c>
      <c r="C30" s="37">
        <f ca="1">IFERROR(IF(ABS(INDEX(Maxau!A:A,MATCH(TODAY()+1+(ROW()-18)*2/24-1/24,Maxau!A:A,1))-(TODAY()+1+(ROW()-18)*2/24-1/24))&lt;1/48,INDEX(Maxau!B:B,MATCH(TODAY()+1+(ROW()-18)*2/24-1/24,Maxau!A:A,1))-$J$5,"--"),"--")</f>
        <v>240</v>
      </c>
      <c r="D30" s="38" t="str">
        <f ca="1">IFERROR(IF(ABS(INDEX(Maxau!A:A,MATCH(TODAY()+2+(ROW()-18)*2/24-1/24,Maxau!A:A,1))-(TODAY()+2+(ROW()-18)*2/24-1/24))&lt;1/48,INDEX(Maxau!B:B,MATCH(TODAY()+2+(ROW()-18)*2/24-1/24,Maxau!A:A,1))-$J$5,"--"),"--")</f>
        <v>--</v>
      </c>
      <c r="E30" s="37" t="str">
        <f ca="1">IFERROR(IF(ABS(INDEX(Maxau!A:A,MATCH(TODAY()+3+(ROW()-18)*2/24-1/24,Maxau!A:A,1))-(TODAY()+3+(ROW()-18)*2/24-1/24))&lt;1/48,INDEX(Maxau!B:B,MATCH(TODAY()+3+(ROW()-18)*2/24-1/24,Maxau!A:A,1))-$J$5,"--"),"--")</f>
        <v>--</v>
      </c>
      <c r="F30" s="38" t="str">
        <f ca="1">IFERROR(IF(ABS(INDEX(Maxau!A:A,MATCH(TODAY()+4+(ROW()-18)*2/24-1/24,Maxau!A:A,1))-(TODAY()+4+(ROW()-18)*2/24-1/24))&lt;1/48,INDEX(Maxau!B:B,MATCH(TODAY()+4+(ROW()-18)*2/24-1/24,Maxau!A:A,1))-$J$5,"--"),"--")</f>
        <v>--</v>
      </c>
      <c r="J30" s="35">
        <v>0.95833333333333337</v>
      </c>
      <c r="K30" s="36" cm="1">
        <f t="array" aca="1" ref="K30" ca="1">IF(SUMPRODUCT((ISNUMBER(SEARCH(TEXT(TODAY(),"dd.mm.jjjj"),Oestrich!$B$3:$I$3)))*IFERROR(VALUE(INDEX(Oestrich!$B$4:$I$15,ROW()-18,0))^0,0))=0,"--",SUMPRODUCT((ISNUMBER(SEARCH(TEXT(TODAY(),"dd.mm.jjjj"),Oestrich!$B$3:$I$3)))*IFERROR(VALUE(INDEX(Oestrich!$B$4:$I$15,ROW()-18,0)),0))+$J$6)</f>
        <v>235</v>
      </c>
      <c r="L30" s="37" cm="1">
        <f t="array" aca="1" ref="L30" ca="1">IF(SUMPRODUCT((ISNUMBER(SEARCH(TEXT(TODAY()+1,"dd.mm.jjjj"),Oestrich!$B$3:$I$3)))*IFERROR(VALUE(INDEX(Oestrich!$B$4:$I$15,ROW()-18,0))^0,0))=0,"--",SUMPRODUCT((ISNUMBER(SEARCH(TEXT(TODAY()+1,"dd.mm.jjjj"),Oestrich!$B$3:$I$3)))*IFERROR(VALUE(INDEX(Oestrich!$B$4:$I$15,ROW()-18,0)),0))+$J$6)</f>
        <v>237</v>
      </c>
      <c r="M30" s="38" cm="1">
        <f t="array" aca="1" ref="M30" ca="1">IF(SUMPRODUCT((ISNUMBER(SEARCH(TEXT(TODAY()+2,"dd.mm.jjjj"),Oestrich!$B$3:$I$3)))*IFERROR(VALUE(INDEX(Oestrich!$B$4:$I$15,ROW()-18,0))^0,0))=0,"--",SUMPRODUCT((ISNUMBER(SEARCH(TEXT(TODAY()+2,"dd.mm.jjjj"),Oestrich!$B$3:$I$3)))*IFERROR(VALUE(INDEX(Oestrich!$B$4:$I$15,ROW()-18,0)),0))+$J$6)</f>
        <v>235</v>
      </c>
      <c r="N30" s="37" cm="1">
        <f t="array" aca="1" ref="N30" ca="1">IF(SUMPRODUCT((ISNUMBER(SEARCH(TEXT(TODAY()+3,"dd.mm.jjjj"),Oestrich!$B$3:$I$3)))*IFERROR(VALUE(INDEX(Oestrich!$B$4:$I$15,ROW()-18,0))^0,0))=0,"--",SUMPRODUCT((ISNUMBER(SEARCH(TEXT(TODAY()+3,"dd.mm.jjjj"),Oestrich!$B$3:$I$3)))*IFERROR(VALUE(INDEX(Oestrich!$B$4:$I$15,ROW()-18,0)),0))+$J$6)</f>
        <v>232</v>
      </c>
      <c r="O30" s="38" t="str" cm="1">
        <f t="array" aca="1" ref="O30" ca="1">IF(SUMPRODUCT((ISNUMBER(SEARCH(TEXT(TODAY()+4,"dd.mm.jjjj"),Oestrich!$B$3:$I$3)))*IFERROR(VALUE(INDEX(Oestrich!$B$4:$I$15,ROW()-18,0))^0,0))=0,"--",SUMPRODUCT((ISNUMBER(SEARCH(TEXT(TODAY()+4,"dd.mm.jjjj"),Oestrich!$B$3:$I$3)))*IFERROR(VALUE(INDEX(Oestrich!$B$4:$I$15,ROW()-18,0)),0))+$J$6)</f>
        <v>--</v>
      </c>
      <c r="S30" s="35">
        <v>0.95833333333333337</v>
      </c>
      <c r="T30" s="36" cm="1">
        <f t="array" aca="1" ref="T30" ca="1">IF(SUMPRODUCT((ISNUMBER(SEARCH(TEXT(TODAY(),"dd.mm.jjjj"),KAUB!$B$2:$H$2)))*IFERROR(VALUE(INDEX(KAUB!$B$3:$H$14,ROW()-18,0))^0,0))=0,"--",SUMPRODUCT((ISNUMBER(SEARCH(TEXT(TODAY(),"dd.mm.jjjj"),KAUB!$B$2:$H$2)))*IFERROR(VALUE(INDEX(KAUB!$B$3:$H$14,ROW()-18,0)),0))+$J$7)</f>
        <v>223</v>
      </c>
      <c r="U30" s="37" cm="1">
        <f t="array" aca="1" ref="U30" ca="1">IF(SUMPRODUCT((ISNUMBER(SEARCH(TEXT(TODAY()+1,"dd.mm.jjjj"),KAUB!$B$2:$H$2)))*IFERROR(VALUE(INDEX(KAUB!$B$3:$H$14,ROW()-18,0))^0,0))=0,"--",SUMPRODUCT((ISNUMBER(SEARCH(TEXT(TODAY()+1,"dd.mm.jjjj"),KAUB!$B$2:$H$2)))*IFERROR(VALUE(INDEX(KAUB!$B$3:$H$14,ROW()-18,0)),0))+$J$7)</f>
        <v>224</v>
      </c>
      <c r="V30" s="38" cm="1">
        <f t="array" aca="1" ref="V30" ca="1">IF(SUMPRODUCT((ISNUMBER(SEARCH(TEXT(TODAY()+2,"dd.mm.jjjj"),KAUB!$B$2:$H$2)))*IFERROR(VALUE(INDEX(KAUB!$B$3:$H$14,ROW()-18,0))^0,0))=0,"--",SUMPRODUCT((ISNUMBER(SEARCH(TEXT(TODAY()+2,"dd.mm.jjjj"),KAUB!$B$2:$H$2)))*IFERROR(VALUE(INDEX(KAUB!$B$3:$H$14,ROW()-18,0)),0))+$J$7)</f>
        <v>223</v>
      </c>
      <c r="W30" s="37" cm="1">
        <f t="array" aca="1" ref="W30" ca="1">IF(SUMPRODUCT((ISNUMBER(SEARCH(TEXT(TODAY()+3,"dd.mm.jjjj"),KAUB!$B$2:$H$2)))*IFERROR(VALUE(INDEX(KAUB!$B$3:$H$14,ROW()-18,0))^0,0))=0,"--",SUMPRODUCT((ISNUMBER(SEARCH(TEXT(TODAY()+3,"dd.mm.jjjj"),KAUB!$B$2:$H$2)))*IFERROR(VALUE(INDEX(KAUB!$B$3:$H$14,ROW()-18,0)),0))+$J$7)</f>
        <v>221</v>
      </c>
      <c r="X30" s="38" t="str" cm="1">
        <f t="array" aca="1" ref="X30" ca="1">IF(SUMPRODUCT((ISNUMBER(SEARCH(TEXT(TODAY()+4,"dd.mm.jjjj"),KAUB!$B$2:$H$2)))*IFERROR(VALUE(INDEX(KAUB!$B$3:$H$14,ROW()-18,0))^0,0))=0,"--",SUMPRODUCT((ISNUMBER(SEARCH(TEXT(TODAY()+4,"dd.mm.jjjj"),KAUB!$B$2:$H$2)))*IFERROR(VALUE(INDEX(KAUB!$B$3:$H$14,ROW()-18,0)),0))+$J$7)</f>
        <v>--</v>
      </c>
    </row>
    <row r="32" spans="1:28" ht="15" thickBot="1" x14ac:dyDescent="0.4"/>
    <row r="33" spans="1:24" ht="22.5" customHeight="1" thickBot="1" x14ac:dyDescent="0.4">
      <c r="A33" s="46" t="s">
        <v>4</v>
      </c>
      <c r="B33" s="25" t="s">
        <v>85</v>
      </c>
      <c r="C33" s="54" t="s">
        <v>323</v>
      </c>
      <c r="D33" s="55"/>
      <c r="E33" s="55"/>
      <c r="F33" s="55"/>
      <c r="J33" s="46" t="s">
        <v>6</v>
      </c>
      <c r="K33" s="26" t="s">
        <v>85</v>
      </c>
      <c r="L33" s="56" t="s">
        <v>323</v>
      </c>
      <c r="M33" s="57"/>
      <c r="N33" s="57"/>
      <c r="O33" s="57"/>
      <c r="S33" s="46" t="s">
        <v>8</v>
      </c>
      <c r="T33" s="26" t="s">
        <v>85</v>
      </c>
      <c r="U33" s="56" t="s">
        <v>323</v>
      </c>
      <c r="V33" s="57"/>
      <c r="W33" s="57"/>
      <c r="X33" s="57"/>
    </row>
    <row r="34" spans="1:24" ht="15" thickBot="1" x14ac:dyDescent="0.4">
      <c r="A34" s="27" t="s">
        <v>362</v>
      </c>
      <c r="B34" s="28" t="str">
        <f ca="1">TEXT(TODAY(),"dd.mm.jj")</f>
        <v>26.04.26</v>
      </c>
      <c r="C34" s="28" t="str">
        <f ca="1">TEXT(TODAY()+1,"dd.mm.jj")</f>
        <v>27.04.26</v>
      </c>
      <c r="D34" s="28" t="str">
        <f ca="1">TEXT(TODAY()+2,"dd.mm.jj")</f>
        <v>28.04.26</v>
      </c>
      <c r="E34" s="28" t="str">
        <f ca="1">TEXT(TODAY()+3,"dd.mm.jj")</f>
        <v>29.04.26</v>
      </c>
      <c r="F34" s="28" t="str">
        <f ca="1">TEXT(TODAY()+4,"dd.mm.jj")</f>
        <v>30.04.26</v>
      </c>
      <c r="J34" s="27" t="s">
        <v>362</v>
      </c>
      <c r="K34" s="28" t="str">
        <f ca="1">TEXT(TODAY(),"dd.mm.jj")</f>
        <v>26.04.26</v>
      </c>
      <c r="L34" s="28" t="str">
        <f ca="1">TEXT(TODAY()+1,"dd.mm.jj")</f>
        <v>27.04.26</v>
      </c>
      <c r="M34" s="28" t="str">
        <f ca="1">TEXT(TODAY()+2,"dd.mm.jj")</f>
        <v>28.04.26</v>
      </c>
      <c r="N34" s="28" t="str">
        <f ca="1">TEXT(TODAY()+3,"dd.mm.jj")</f>
        <v>29.04.26</v>
      </c>
      <c r="O34" s="28" t="str">
        <f ca="1">TEXT(TODAY()+4,"dd.mm.jj")</f>
        <v>30.04.26</v>
      </c>
      <c r="S34" s="27" t="s">
        <v>362</v>
      </c>
      <c r="T34" s="28" t="str">
        <f ca="1">TEXT(TODAY(),"dd.mm.jj")</f>
        <v>26.04.26</v>
      </c>
      <c r="U34" s="28" t="str">
        <f ca="1">TEXT(TODAY()+1,"dd.mm.jj")</f>
        <v>27.04.26</v>
      </c>
      <c r="V34" s="28" t="str">
        <f ca="1">TEXT(TODAY()+2,"dd.mm.jj")</f>
        <v>28.04.26</v>
      </c>
      <c r="W34" s="28" t="str">
        <f ca="1">TEXT(TODAY()+3,"dd.mm.jj")</f>
        <v>29.04.26</v>
      </c>
      <c r="X34" s="28" t="str">
        <f ca="1">TEXT(TODAY()+4,"dd.mm.jj")</f>
        <v>30.04.26</v>
      </c>
    </row>
    <row r="35" spans="1:24" x14ac:dyDescent="0.35">
      <c r="A35" s="29">
        <v>4.1666666666666664E-2</v>
      </c>
      <c r="B35" s="30" t="str" cm="1">
        <f t="array" aca="1" ref="B35" ca="1">IF(SUMPRODUCT((ISNUMBER(SEARCH(TEXT(TODAY(),"dd.mm.jjjj"),Keulen!$B$3:$I$3)))*IFERROR(VALUE(INDEX(Keulen!$B$4:$I$15,ROW()-34,0))^0,0))=0,"--",SUMPRODUCT((ISNUMBER(SEARCH(TEXT(TODAY(),"dd.mm.jjjj"),Keulen!$B$3:$I$3)))*IFERROR(VALUE(INDEX(Keulen!$B$4:$I$15,ROW()-34,0)),0))+$J$9)</f>
        <v>--</v>
      </c>
      <c r="C35" s="31" cm="1">
        <f t="array" aca="1" ref="C35" ca="1">IF(SUMPRODUCT((ISNUMBER(SEARCH(TEXT(TODAY()+1,"dd.mm.jjjj"),Keulen!$B$3:$I$3)))*IFERROR(VALUE(INDEX(Keulen!$B$4:$I$15,ROW()-34,0))^0,0))=0,"--",SUMPRODUCT((ISNUMBER(SEARCH(TEXT(TODAY()+1,"dd.mm.jjjj"),Keulen!$B$3:$I$3)))*IFERROR(VALUE(INDEX(Keulen!$B$4:$I$15,ROW()-34,0)),0))+$J$9)</f>
        <v>270</v>
      </c>
      <c r="D35" s="32" cm="1">
        <f t="array" aca="1" ref="D35" ca="1">IF(SUMPRODUCT((ISNUMBER(SEARCH(TEXT(TODAY()+2,"dd.mm.jjjj"),Keulen!$B$3:$I$3)))*IFERROR(VALUE(INDEX(Keulen!$B$4:$I$15,ROW()-34,0))^0,0))=0,"--",SUMPRODUCT((ISNUMBER(SEARCH(TEXT(TODAY()+2,"dd.mm.jjjj"),Keulen!$B$3:$I$3)))*IFERROR(VALUE(INDEX(Keulen!$B$4:$I$15,ROW()-34,0)),0))+$J$9)</f>
        <v>270</v>
      </c>
      <c r="E35" s="31" cm="1">
        <f t="array" aca="1" ref="E35" ca="1">IF(SUMPRODUCT((ISNUMBER(SEARCH(TEXT(TODAY()+3,"dd.mm.jjjj"),Keulen!$B$3:$I$3)))*IFERROR(VALUE(INDEX(Keulen!$B$4:$I$15,ROW()-34,0))^0,0))=0,"--",SUMPRODUCT((ISNUMBER(SEARCH(TEXT(TODAY()+3,"dd.mm.jjjj"),Keulen!$B$3:$I$3)))*IFERROR(VALUE(INDEX(Keulen!$B$4:$I$15,ROW()-34,0)),0))+$J$9)</f>
        <v>270</v>
      </c>
      <c r="F35" s="32" cm="1">
        <f t="array" aca="1" ref="F35" ca="1">IF(SUMPRODUCT((ISNUMBER(SEARCH(TEXT(TODAY()+4,"dd.mm.jjjj"),Keulen!$B$3:$I$3)))*IFERROR(VALUE(INDEX(Keulen!$B$4:$I$15,ROW()-34,0))^0,0))=0,"--",SUMPRODUCT((ISNUMBER(SEARCH(TEXT(TODAY()+4,"dd.mm.jjjj"),Keulen!$B$3:$I$3)))*IFERROR(VALUE(INDEX(Keulen!$B$4:$I$15,ROW()-34,0)),0))+$J$9)</f>
        <v>268</v>
      </c>
      <c r="J35" s="29">
        <v>4.1666666666666664E-2</v>
      </c>
      <c r="K35" s="30" t="str" cm="1">
        <f t="array" aca="1" ref="K35" ca="1">IF(SUMPRODUCT((ISNUMBER(SEARCH(TEXT(TODAY(),"dd.mm.jjjj"),Duisburg!$B$3:$H$3)))*IFERROR(VALUE(INDEX(Duisburg!$B$4:$H$15,ROW()-34,0))^0,0))=0,"--",SUMPRODUCT((ISNUMBER(SEARCH(TEXT(TODAY(),"dd.mm.jjjj"),Duisburg!$B$3:$H$3)))*IFERROR(VALUE(INDEX(Duisburg!$B$4:$H$15,ROW()-34,0)),0))+$J$12)</f>
        <v>--</v>
      </c>
      <c r="L35" s="31" cm="1">
        <f t="array" aca="1" ref="L35" ca="1">IF(SUMPRODUCT((ISNUMBER(SEARCH(TEXT(TODAY()+1,"dd.mm.jjjj"),Duisburg!$B$3:$H$3)))*IFERROR(VALUE(INDEX(Duisburg!$B$4:$H$15,ROW()-34,0))^0,0))=0,"--",SUMPRODUCT((ISNUMBER(SEARCH(TEXT(TODAY()+1,"dd.mm.jjjj"),Duisburg!$B$3:$H$3)))*IFERROR(VALUE(INDEX(Duisburg!$B$4:$H$15,ROW()-34,0)),0))+$J$12)</f>
        <v>305</v>
      </c>
      <c r="M35" s="32" cm="1">
        <f t="array" aca="1" ref="M35" ca="1">IF(SUMPRODUCT((ISNUMBER(SEARCH(TEXT(TODAY()+2,"dd.mm.jjjj"),Duisburg!$B$3:$H$3)))*IFERROR(VALUE(INDEX(Duisburg!$B$4:$H$15,ROW()-34,0))^0,0))=0,"--",SUMPRODUCT((ISNUMBER(SEARCH(TEXT(TODAY()+2,"dd.mm.jjjj"),Duisburg!$B$3:$H$3)))*IFERROR(VALUE(INDEX(Duisburg!$B$4:$H$15,ROW()-34,0)),0))+$J$12)</f>
        <v>303</v>
      </c>
      <c r="N35" s="31" cm="1">
        <f t="array" aca="1" ref="N35" ca="1">IF(SUMPRODUCT((ISNUMBER(SEARCH(TEXT(TODAY()+3,"dd.mm.jjjj"),Duisburg!$B$3:$H$3)))*IFERROR(VALUE(INDEX(Duisburg!$B$4:$H$15,ROW()-34,0))^0,0))=0,"--",SUMPRODUCT((ISNUMBER(SEARCH(TEXT(TODAY()+3,"dd.mm.jjjj"),Duisburg!$B$3:$H$3)))*IFERROR(VALUE(INDEX(Duisburg!$B$4:$H$15,ROW()-34,0)),0))+$J$12)</f>
        <v>302</v>
      </c>
      <c r="O35" s="32" cm="1">
        <f t="array" aca="1" ref="O35" ca="1">IF(SUMPRODUCT((ISNUMBER(SEARCH(TEXT(TODAY()+4,"dd.mm.jjjj"),Duisburg!$B$3:$H$3)))*IFERROR(VALUE(INDEX(Duisburg!$B$4:$H$15,ROW()-34,0))^0,0))=0,"--",SUMPRODUCT((ISNUMBER(SEARCH(TEXT(TODAY()+4,"dd.mm.jjjj"),Duisburg!$B$3:$H$3)))*IFERROR(VALUE(INDEX(Duisburg!$B$4:$H$15,ROW()-34,0)),0))+$J$12)</f>
        <v>301</v>
      </c>
      <c r="S35" s="39">
        <v>4.1666666666666664E-2</v>
      </c>
      <c r="T35" s="30" t="str" cm="1">
        <f t="array" aca="1" ref="T35" ca="1">IFERROR(IF(VALUE(INDEX(Nijmegen!$E$2:$E$13,ROW()-34))&gt;0,VALUE(INDEX(Nijmegen!$E$2:$E$13,ROW()-34))-$J$14,"--"),"--")</f>
        <v>--</v>
      </c>
      <c r="U35" s="31" cm="1">
        <f t="array" aca="1" ref="U35" ca="1">IFERROR(IF(VALUE(INDEX(Nijmegen!$F$2:$F$13,ROW()-34))&gt;0,VALUE(INDEX(Nijmegen!$F$2:$F$13,ROW()-34))-$J$14,"--"),"--")</f>
        <v>328</v>
      </c>
      <c r="V35" s="32" cm="1">
        <f t="array" aca="1" ref="V35" ca="1">IFERROR(IF(VALUE(INDEX(Nijmegen!$G$2:$G$13,ROW()-34))&gt;0,VALUE(INDEX(Nijmegen!$G$2:$G$13,ROW()-34))-$J$14,"--"),"--")</f>
        <v>323</v>
      </c>
      <c r="W35" s="31" t="s">
        <v>24</v>
      </c>
      <c r="X35" s="32" t="s">
        <v>24</v>
      </c>
    </row>
    <row r="36" spans="1:24" x14ac:dyDescent="0.35">
      <c r="A36" s="33">
        <v>0.125</v>
      </c>
      <c r="B36" s="30" t="str" cm="1">
        <f t="array" aca="1" ref="B36" ca="1">IF(SUMPRODUCT((ISNUMBER(SEARCH(TEXT(TODAY(),"dd.mm.jjjj"),Keulen!$B$3:$I$3)))*IFERROR(VALUE(INDEX(Keulen!$B$4:$I$15,ROW()-34,0))^0,0))=0,"--",SUMPRODUCT((ISNUMBER(SEARCH(TEXT(TODAY(),"dd.mm.jjjj"),Keulen!$B$3:$I$3)))*IFERROR(VALUE(INDEX(Keulen!$B$4:$I$15,ROW()-34,0)),0))+$J$9)</f>
        <v>--</v>
      </c>
      <c r="C36" s="31" cm="1">
        <f t="array" aca="1" ref="C36" ca="1">IF(SUMPRODUCT((ISNUMBER(SEARCH(TEXT(TODAY()+1,"dd.mm.jjjj"),Keulen!$B$3:$I$3)))*IFERROR(VALUE(INDEX(Keulen!$B$4:$I$15,ROW()-34,0))^0,0))=0,"--",SUMPRODUCT((ISNUMBER(SEARCH(TEXT(TODAY()+1,"dd.mm.jjjj"),Keulen!$B$3:$I$3)))*IFERROR(VALUE(INDEX(Keulen!$B$4:$I$15,ROW()-34,0)),0))+$J$9)</f>
        <v>270</v>
      </c>
      <c r="D36" s="32" cm="1">
        <f t="array" aca="1" ref="D36" ca="1">IF(SUMPRODUCT((ISNUMBER(SEARCH(TEXT(TODAY()+2,"dd.mm.jjjj"),Keulen!$B$3:$I$3)))*IFERROR(VALUE(INDEX(Keulen!$B$4:$I$15,ROW()-34,0))^0,0))=0,"--",SUMPRODUCT((ISNUMBER(SEARCH(TEXT(TODAY()+2,"dd.mm.jjjj"),Keulen!$B$3:$I$3)))*IFERROR(VALUE(INDEX(Keulen!$B$4:$I$15,ROW()-34,0)),0))+$J$9)</f>
        <v>270</v>
      </c>
      <c r="E36" s="31" cm="1">
        <f t="array" aca="1" ref="E36" ca="1">IF(SUMPRODUCT((ISNUMBER(SEARCH(TEXT(TODAY()+3,"dd.mm.jjjj"),Keulen!$B$3:$I$3)))*IFERROR(VALUE(INDEX(Keulen!$B$4:$I$15,ROW()-34,0))^0,0))=0,"--",SUMPRODUCT((ISNUMBER(SEARCH(TEXT(TODAY()+3,"dd.mm.jjjj"),Keulen!$B$3:$I$3)))*IFERROR(VALUE(INDEX(Keulen!$B$4:$I$15,ROW()-34,0)),0))+$J$9)</f>
        <v>270</v>
      </c>
      <c r="F36" s="32" cm="1">
        <f t="array" aca="1" ref="F36" ca="1">IF(SUMPRODUCT((ISNUMBER(SEARCH(TEXT(TODAY()+4,"dd.mm.jjjj"),Keulen!$B$3:$I$3)))*IFERROR(VALUE(INDEX(Keulen!$B$4:$I$15,ROW()-34,0))^0,0))=0,"--",SUMPRODUCT((ISNUMBER(SEARCH(TEXT(TODAY()+4,"dd.mm.jjjj"),Keulen!$B$3:$I$3)))*IFERROR(VALUE(INDEX(Keulen!$B$4:$I$15,ROW()-34,0)),0))+$J$9)</f>
        <v>268</v>
      </c>
      <c r="J36" s="33">
        <v>0.125</v>
      </c>
      <c r="K36" s="30" t="str" cm="1">
        <f t="array" aca="1" ref="K36" ca="1">IF(SUMPRODUCT((ISNUMBER(SEARCH(TEXT(TODAY(),"dd.mm.jjjj"),Duisburg!$B$3:$H$3)))*IFERROR(VALUE(INDEX(Duisburg!$B$4:$H$15,ROW()-34,0))^0,0))=0,"--",SUMPRODUCT((ISNUMBER(SEARCH(TEXT(TODAY(),"dd.mm.jjjj"),Duisburg!$B$3:$H$3)))*IFERROR(VALUE(INDEX(Duisburg!$B$4:$H$15,ROW()-34,0)),0))+$J$12)</f>
        <v>--</v>
      </c>
      <c r="L36" s="31" cm="1">
        <f t="array" aca="1" ref="L36" ca="1">IF(SUMPRODUCT((ISNUMBER(SEARCH(TEXT(TODAY()+1,"dd.mm.jjjj"),Duisburg!$B$3:$H$3)))*IFERROR(VALUE(INDEX(Duisburg!$B$4:$H$15,ROW()-34,0))^0,0))=0,"--",SUMPRODUCT((ISNUMBER(SEARCH(TEXT(TODAY()+1,"dd.mm.jjjj"),Duisburg!$B$3:$H$3)))*IFERROR(VALUE(INDEX(Duisburg!$B$4:$H$15,ROW()-34,0)),0))+$J$12)</f>
        <v>304</v>
      </c>
      <c r="M36" s="32" cm="1">
        <f t="array" aca="1" ref="M36" ca="1">IF(SUMPRODUCT((ISNUMBER(SEARCH(TEXT(TODAY()+2,"dd.mm.jjjj"),Duisburg!$B$3:$H$3)))*IFERROR(VALUE(INDEX(Duisburg!$B$4:$H$15,ROW()-34,0))^0,0))=0,"--",SUMPRODUCT((ISNUMBER(SEARCH(TEXT(TODAY()+2,"dd.mm.jjjj"),Duisburg!$B$3:$H$3)))*IFERROR(VALUE(INDEX(Duisburg!$B$4:$H$15,ROW()-34,0)),0))+$J$12)</f>
        <v>302</v>
      </c>
      <c r="N36" s="31" cm="1">
        <f t="array" aca="1" ref="N36" ca="1">IF(SUMPRODUCT((ISNUMBER(SEARCH(TEXT(TODAY()+3,"dd.mm.jjjj"),Duisburg!$B$3:$H$3)))*IFERROR(VALUE(INDEX(Duisburg!$B$4:$H$15,ROW()-34,0))^0,0))=0,"--",SUMPRODUCT((ISNUMBER(SEARCH(TEXT(TODAY()+3,"dd.mm.jjjj"),Duisburg!$B$3:$H$3)))*IFERROR(VALUE(INDEX(Duisburg!$B$4:$H$15,ROW()-34,0)),0))+$J$12)</f>
        <v>302</v>
      </c>
      <c r="O36" s="32" cm="1">
        <f t="array" aca="1" ref="O36" ca="1">IF(SUMPRODUCT((ISNUMBER(SEARCH(TEXT(TODAY()+4,"dd.mm.jjjj"),Duisburg!$B$3:$H$3)))*IFERROR(VALUE(INDEX(Duisburg!$B$4:$H$15,ROW()-34,0))^0,0))=0,"--",SUMPRODUCT((ISNUMBER(SEARCH(TEXT(TODAY()+4,"dd.mm.jjjj"),Duisburg!$B$3:$H$3)))*IFERROR(VALUE(INDEX(Duisburg!$B$4:$H$15,ROW()-34,0)),0))+$J$12)</f>
        <v>301</v>
      </c>
      <c r="S36" s="40">
        <v>0.125</v>
      </c>
      <c r="T36" s="30" t="str" cm="1">
        <f t="array" aca="1" ref="T36" ca="1">IFERROR(IF(VALUE(INDEX(Nijmegen!$E$2:$E$13,ROW()-34))&gt;0,VALUE(INDEX(Nijmegen!$E$2:$E$13,ROW()-34))-$J$14,"--"),"--")</f>
        <v>--</v>
      </c>
      <c r="U36" s="31" cm="1">
        <f t="array" aca="1" ref="U36" ca="1">IFERROR(IF(VALUE(INDEX(Nijmegen!$F$2:$F$13,ROW()-34))&gt;0,VALUE(INDEX(Nijmegen!$F$2:$F$13,ROW()-34))-$J$14,"--"),"--")</f>
        <v>328</v>
      </c>
      <c r="V36" s="32" cm="1">
        <f t="array" aca="1" ref="V36" ca="1">IFERROR(IF(VALUE(INDEX(Nijmegen!$G$2:$G$13,ROW()-34))&gt;0,VALUE(INDEX(Nijmegen!$G$2:$G$13,ROW()-34))-$J$14,"--"),"--")</f>
        <v>322</v>
      </c>
      <c r="W36" s="31" t="s">
        <v>24</v>
      </c>
      <c r="X36" s="32" t="s">
        <v>24</v>
      </c>
    </row>
    <row r="37" spans="1:24" x14ac:dyDescent="0.35">
      <c r="A37" s="33">
        <v>0.20833333333333334</v>
      </c>
      <c r="B37" s="30" cm="1">
        <f t="array" aca="1" ref="B37" ca="1">IF(SUMPRODUCT((ISNUMBER(SEARCH(TEXT(TODAY(),"dd.mm.jjjj"),Keulen!$B$3:$I$3)))*IFERROR(VALUE(INDEX(Keulen!$B$4:$I$15,ROW()-34,0))^0,0))=0,"--",SUMPRODUCT((ISNUMBER(SEARCH(TEXT(TODAY(),"dd.mm.jjjj"),Keulen!$B$3:$I$3)))*IFERROR(VALUE(INDEX(Keulen!$B$4:$I$15,ROW()-34,0)),0))+$J$9)</f>
        <v>272</v>
      </c>
      <c r="C37" s="31" cm="1">
        <f t="array" aca="1" ref="C37" ca="1">IF(SUMPRODUCT((ISNUMBER(SEARCH(TEXT(TODAY()+1,"dd.mm.jjjj"),Keulen!$B$3:$I$3)))*IFERROR(VALUE(INDEX(Keulen!$B$4:$I$15,ROW()-34,0))^0,0))=0,"--",SUMPRODUCT((ISNUMBER(SEARCH(TEXT(TODAY()+1,"dd.mm.jjjj"),Keulen!$B$3:$I$3)))*IFERROR(VALUE(INDEX(Keulen!$B$4:$I$15,ROW()-34,0)),0))+$J$9)</f>
        <v>270</v>
      </c>
      <c r="D37" s="32" cm="1">
        <f t="array" aca="1" ref="D37" ca="1">IF(SUMPRODUCT((ISNUMBER(SEARCH(TEXT(TODAY()+2,"dd.mm.jjjj"),Keulen!$B$3:$I$3)))*IFERROR(VALUE(INDEX(Keulen!$B$4:$I$15,ROW()-34,0))^0,0))=0,"--",SUMPRODUCT((ISNUMBER(SEARCH(TEXT(TODAY()+2,"dd.mm.jjjj"),Keulen!$B$3:$I$3)))*IFERROR(VALUE(INDEX(Keulen!$B$4:$I$15,ROW()-34,0)),0))+$J$9)</f>
        <v>270</v>
      </c>
      <c r="E37" s="31" cm="1">
        <f t="array" aca="1" ref="E37" ca="1">IF(SUMPRODUCT((ISNUMBER(SEARCH(TEXT(TODAY()+3,"dd.mm.jjjj"),Keulen!$B$3:$I$3)))*IFERROR(VALUE(INDEX(Keulen!$B$4:$I$15,ROW()-34,0))^0,0))=0,"--",SUMPRODUCT((ISNUMBER(SEARCH(TEXT(TODAY()+3,"dd.mm.jjjj"),Keulen!$B$3:$I$3)))*IFERROR(VALUE(INDEX(Keulen!$B$4:$I$15,ROW()-34,0)),0))+$J$9)</f>
        <v>270</v>
      </c>
      <c r="F37" s="32" cm="1">
        <f t="array" aca="1" ref="F37" ca="1">IF(SUMPRODUCT((ISNUMBER(SEARCH(TEXT(TODAY()+4,"dd.mm.jjjj"),Keulen!$B$3:$I$3)))*IFERROR(VALUE(INDEX(Keulen!$B$4:$I$15,ROW()-34,0))^0,0))=0,"--",SUMPRODUCT((ISNUMBER(SEARCH(TEXT(TODAY()+4,"dd.mm.jjjj"),Keulen!$B$3:$I$3)))*IFERROR(VALUE(INDEX(Keulen!$B$4:$I$15,ROW()-34,0)),0))+$J$9)</f>
        <v>268</v>
      </c>
      <c r="J37" s="33">
        <v>0.20833333333333334</v>
      </c>
      <c r="K37" s="30" cm="1">
        <f t="array" aca="1" ref="K37" ca="1">IF(SUMPRODUCT((ISNUMBER(SEARCH(TEXT(TODAY(),"dd.mm.jjjj"),Duisburg!$B$3:$H$3)))*IFERROR(VALUE(INDEX(Duisburg!$B$4:$H$15,ROW()-34,0))^0,0))=0,"--",SUMPRODUCT((ISNUMBER(SEARCH(TEXT(TODAY(),"dd.mm.jjjj"),Duisburg!$B$3:$H$3)))*IFERROR(VALUE(INDEX(Duisburg!$B$4:$H$15,ROW()-34,0)),0))+$J$12)</f>
        <v>310</v>
      </c>
      <c r="L37" s="31" cm="1">
        <f t="array" aca="1" ref="L37" ca="1">IF(SUMPRODUCT((ISNUMBER(SEARCH(TEXT(TODAY()+1,"dd.mm.jjjj"),Duisburg!$B$3:$H$3)))*IFERROR(VALUE(INDEX(Duisburg!$B$4:$H$15,ROW()-34,0))^0,0))=0,"--",SUMPRODUCT((ISNUMBER(SEARCH(TEXT(TODAY()+1,"dd.mm.jjjj"),Duisburg!$B$3:$H$3)))*IFERROR(VALUE(INDEX(Duisburg!$B$4:$H$15,ROW()-34,0)),0))+$J$12)</f>
        <v>304</v>
      </c>
      <c r="M37" s="32" cm="1">
        <f t="array" aca="1" ref="M37" ca="1">IF(SUMPRODUCT((ISNUMBER(SEARCH(TEXT(TODAY()+2,"dd.mm.jjjj"),Duisburg!$B$3:$H$3)))*IFERROR(VALUE(INDEX(Duisburg!$B$4:$H$15,ROW()-34,0))^0,0))=0,"--",SUMPRODUCT((ISNUMBER(SEARCH(TEXT(TODAY()+2,"dd.mm.jjjj"),Duisburg!$B$3:$H$3)))*IFERROR(VALUE(INDEX(Duisburg!$B$4:$H$15,ROW()-34,0)),0))+$J$12)</f>
        <v>302</v>
      </c>
      <c r="N37" s="31" cm="1">
        <f t="array" aca="1" ref="N37" ca="1">IF(SUMPRODUCT((ISNUMBER(SEARCH(TEXT(TODAY()+3,"dd.mm.jjjj"),Duisburg!$B$3:$H$3)))*IFERROR(VALUE(INDEX(Duisburg!$B$4:$H$15,ROW()-34,0))^0,0))=0,"--",SUMPRODUCT((ISNUMBER(SEARCH(TEXT(TODAY()+3,"dd.mm.jjjj"),Duisburg!$B$3:$H$3)))*IFERROR(VALUE(INDEX(Duisburg!$B$4:$H$15,ROW()-34,0)),0))+$J$12)</f>
        <v>302</v>
      </c>
      <c r="O37" s="32" cm="1">
        <f t="array" aca="1" ref="O37" ca="1">IF(SUMPRODUCT((ISNUMBER(SEARCH(TEXT(TODAY()+4,"dd.mm.jjjj"),Duisburg!$B$3:$H$3)))*IFERROR(VALUE(INDEX(Duisburg!$B$4:$H$15,ROW()-34,0))^0,0))=0,"--",SUMPRODUCT((ISNUMBER(SEARCH(TEXT(TODAY()+4,"dd.mm.jjjj"),Duisburg!$B$3:$H$3)))*IFERROR(VALUE(INDEX(Duisburg!$B$4:$H$15,ROW()-34,0)),0))+$J$12)</f>
        <v>301</v>
      </c>
      <c r="S37" s="40">
        <v>0.20833333333333334</v>
      </c>
      <c r="T37" s="30" t="str" cm="1">
        <f t="array" aca="1" ref="T37" ca="1">IFERROR(IF(VALUE(INDEX(Nijmegen!$E$2:$E$13,ROW()-34))&gt;0,VALUE(INDEX(Nijmegen!$E$2:$E$13,ROW()-34))-$J$14,"--"),"--")</f>
        <v>--</v>
      </c>
      <c r="U37" s="31" cm="1">
        <f t="array" aca="1" ref="U37" ca="1">IFERROR(IF(VALUE(INDEX(Nijmegen!$F$2:$F$13,ROW()-34))&gt;0,VALUE(INDEX(Nijmegen!$F$2:$F$13,ROW()-34))-$J$14,"--"),"--")</f>
        <v>328</v>
      </c>
      <c r="V37" s="32" cm="1">
        <f t="array" aca="1" ref="V37" ca="1">IFERROR(IF(VALUE(INDEX(Nijmegen!$G$2:$G$13,ROW()-34))&gt;0,VALUE(INDEX(Nijmegen!$G$2:$G$13,ROW()-34))-$J$14,"--"),"--")</f>
        <v>321</v>
      </c>
      <c r="W37" s="31" t="s">
        <v>24</v>
      </c>
      <c r="X37" s="32" t="s">
        <v>24</v>
      </c>
    </row>
    <row r="38" spans="1:24" x14ac:dyDescent="0.35">
      <c r="A38" s="33">
        <v>0.29166666666666669</v>
      </c>
      <c r="B38" s="30" t="str" cm="1">
        <f t="array" aca="1" ref="B38" ca="1">IF(SUMPRODUCT((ISNUMBER(SEARCH(TEXT(TODAY(),"dd.mm.jjjj"),Keulen!$B$3:$I$3)))*IFERROR(VALUE(INDEX(Keulen!$B$4:$I$15,ROW()-34,0))^0,0))=0,"--",SUMPRODUCT((ISNUMBER(SEARCH(TEXT(TODAY(),"dd.mm.jjjj"),Keulen!$B$3:$I$3)))*IFERROR(VALUE(INDEX(Keulen!$B$4:$I$15,ROW()-34,0)),0))+$J$9)</f>
        <v>--</v>
      </c>
      <c r="C38" s="31" cm="1">
        <f t="array" aca="1" ref="C38" ca="1">IF(SUMPRODUCT((ISNUMBER(SEARCH(TEXT(TODAY()+1,"dd.mm.jjjj"),Keulen!$B$3:$I$3)))*IFERROR(VALUE(INDEX(Keulen!$B$4:$I$15,ROW()-34,0))^0,0))=0,"--",SUMPRODUCT((ISNUMBER(SEARCH(TEXT(TODAY()+1,"dd.mm.jjjj"),Keulen!$B$3:$I$3)))*IFERROR(VALUE(INDEX(Keulen!$B$4:$I$15,ROW()-34,0)),0))+$J$9)</f>
        <v>270</v>
      </c>
      <c r="D38" s="32" cm="1">
        <f t="array" aca="1" ref="D38" ca="1">IF(SUMPRODUCT((ISNUMBER(SEARCH(TEXT(TODAY()+2,"dd.mm.jjjj"),Keulen!$B$3:$I$3)))*IFERROR(VALUE(INDEX(Keulen!$B$4:$I$15,ROW()-34,0))^0,0))=0,"--",SUMPRODUCT((ISNUMBER(SEARCH(TEXT(TODAY()+2,"dd.mm.jjjj"),Keulen!$B$3:$I$3)))*IFERROR(VALUE(INDEX(Keulen!$B$4:$I$15,ROW()-34,0)),0))+$J$9)</f>
        <v>270</v>
      </c>
      <c r="E38" s="31" cm="1">
        <f t="array" aca="1" ref="E38" ca="1">IF(SUMPRODUCT((ISNUMBER(SEARCH(TEXT(TODAY()+3,"dd.mm.jjjj"),Keulen!$B$3:$I$3)))*IFERROR(VALUE(INDEX(Keulen!$B$4:$I$15,ROW()-34,0))^0,0))=0,"--",SUMPRODUCT((ISNUMBER(SEARCH(TEXT(TODAY()+3,"dd.mm.jjjj"),Keulen!$B$3:$I$3)))*IFERROR(VALUE(INDEX(Keulen!$B$4:$I$15,ROW()-34,0)),0))+$J$9)</f>
        <v>270</v>
      </c>
      <c r="F38" s="32" cm="1">
        <f t="array" aca="1" ref="F38" ca="1">IF(SUMPRODUCT((ISNUMBER(SEARCH(TEXT(TODAY()+4,"dd.mm.jjjj"),Keulen!$B$3:$I$3)))*IFERROR(VALUE(INDEX(Keulen!$B$4:$I$15,ROW()-34,0))^0,0))=0,"--",SUMPRODUCT((ISNUMBER(SEARCH(TEXT(TODAY()+4,"dd.mm.jjjj"),Keulen!$B$3:$I$3)))*IFERROR(VALUE(INDEX(Keulen!$B$4:$I$15,ROW()-34,0)),0))+$J$9)</f>
        <v>267</v>
      </c>
      <c r="J38" s="33">
        <v>0.29166666666666669</v>
      </c>
      <c r="K38" s="30" t="str" cm="1">
        <f t="array" aca="1" ref="K38" ca="1">IF(SUMPRODUCT((ISNUMBER(SEARCH(TEXT(TODAY(),"dd.mm.jjjj"),Duisburg!$B$3:$H$3)))*IFERROR(VALUE(INDEX(Duisburg!$B$4:$H$15,ROW()-34,0))^0,0))=0,"--",SUMPRODUCT((ISNUMBER(SEARCH(TEXT(TODAY(),"dd.mm.jjjj"),Duisburg!$B$3:$H$3)))*IFERROR(VALUE(INDEX(Duisburg!$B$4:$H$15,ROW()-34,0)),0))+$J$12)</f>
        <v>--</v>
      </c>
      <c r="L38" s="31" cm="1">
        <f t="array" aca="1" ref="L38" ca="1">IF(SUMPRODUCT((ISNUMBER(SEARCH(TEXT(TODAY()+1,"dd.mm.jjjj"),Duisburg!$B$3:$H$3)))*IFERROR(VALUE(INDEX(Duisburg!$B$4:$H$15,ROW()-34,0))^0,0))=0,"--",SUMPRODUCT((ISNUMBER(SEARCH(TEXT(TODAY()+1,"dd.mm.jjjj"),Duisburg!$B$3:$H$3)))*IFERROR(VALUE(INDEX(Duisburg!$B$4:$H$15,ROW()-34,0)),0))+$J$12)</f>
        <v>304</v>
      </c>
      <c r="M38" s="32" cm="1">
        <f t="array" aca="1" ref="M38" ca="1">IF(SUMPRODUCT((ISNUMBER(SEARCH(TEXT(TODAY()+2,"dd.mm.jjjj"),Duisburg!$B$3:$H$3)))*IFERROR(VALUE(INDEX(Duisburg!$B$4:$H$15,ROW()-34,0))^0,0))=0,"--",SUMPRODUCT((ISNUMBER(SEARCH(TEXT(TODAY()+2,"dd.mm.jjjj"),Duisburg!$B$3:$H$3)))*IFERROR(VALUE(INDEX(Duisburg!$B$4:$H$15,ROW()-34,0)),0))+$J$12)</f>
        <v>302</v>
      </c>
      <c r="N38" s="31" cm="1">
        <f t="array" aca="1" ref="N38" ca="1">IF(SUMPRODUCT((ISNUMBER(SEARCH(TEXT(TODAY()+3,"dd.mm.jjjj"),Duisburg!$B$3:$H$3)))*IFERROR(VALUE(INDEX(Duisburg!$B$4:$H$15,ROW()-34,0))^0,0))=0,"--",SUMPRODUCT((ISNUMBER(SEARCH(TEXT(TODAY()+3,"dd.mm.jjjj"),Duisburg!$B$3:$H$3)))*IFERROR(VALUE(INDEX(Duisburg!$B$4:$H$15,ROW()-34,0)),0))+$J$12)</f>
        <v>302</v>
      </c>
      <c r="O38" s="32" cm="1">
        <f t="array" aca="1" ref="O38" ca="1">IF(SUMPRODUCT((ISNUMBER(SEARCH(TEXT(TODAY()+4,"dd.mm.jjjj"),Duisburg!$B$3:$H$3)))*IFERROR(VALUE(INDEX(Duisburg!$B$4:$H$15,ROW()-34,0))^0,0))=0,"--",SUMPRODUCT((ISNUMBER(SEARCH(TEXT(TODAY()+4,"dd.mm.jjjj"),Duisburg!$B$3:$H$3)))*IFERROR(VALUE(INDEX(Duisburg!$B$4:$H$15,ROW()-34,0)),0))+$J$12)</f>
        <v>301</v>
      </c>
      <c r="S38" s="40">
        <v>0.29166666666666669</v>
      </c>
      <c r="T38" s="30" t="str" cm="1">
        <f t="array" aca="1" ref="T38" ca="1">IFERROR(IF(VALUE(INDEX(Nijmegen!$E$2:$E$13,ROW()-34))&gt;0,VALUE(INDEX(Nijmegen!$E$2:$E$13,ROW()-34))-$J$14,"--"),"--")</f>
        <v>--</v>
      </c>
      <c r="U38" s="31" cm="1">
        <f t="array" aca="1" ref="U38" ca="1">IFERROR(IF(VALUE(INDEX(Nijmegen!$F$2:$F$13,ROW()-34))&gt;0,VALUE(INDEX(Nijmegen!$F$2:$F$13,ROW()-34))-$J$14,"--"),"--")</f>
        <v>327</v>
      </c>
      <c r="V38" s="32" t="str" cm="1">
        <f t="array" aca="1" ref="V38" ca="1">IFERROR(IF(VALUE(INDEX(Nijmegen!$G$2:$G$13,ROW()-34))&gt;0,VALUE(INDEX(Nijmegen!$G$2:$G$13,ROW()-34))-$J$14,"--"),"--")</f>
        <v>--</v>
      </c>
      <c r="W38" s="31" t="s">
        <v>24</v>
      </c>
      <c r="X38" s="32" t="s">
        <v>24</v>
      </c>
    </row>
    <row r="39" spans="1:24" x14ac:dyDescent="0.35">
      <c r="A39" s="33">
        <v>0.375</v>
      </c>
      <c r="B39" s="30" t="str" cm="1">
        <f t="array" aca="1" ref="B39" ca="1">IF(SUMPRODUCT((ISNUMBER(SEARCH(TEXT(TODAY(),"dd.mm.jjjj"),Keulen!$B$3:$I$3)))*IFERROR(VALUE(INDEX(Keulen!$B$4:$I$15,ROW()-34,0))^0,0))=0,"--",SUMPRODUCT((ISNUMBER(SEARCH(TEXT(TODAY(),"dd.mm.jjjj"),Keulen!$B$3:$I$3)))*IFERROR(VALUE(INDEX(Keulen!$B$4:$I$15,ROW()-34,0)),0))+$J$9)</f>
        <v>--</v>
      </c>
      <c r="C39" s="31" cm="1">
        <f t="array" aca="1" ref="C39" ca="1">IF(SUMPRODUCT((ISNUMBER(SEARCH(TEXT(TODAY()+1,"dd.mm.jjjj"),Keulen!$B$3:$I$3)))*IFERROR(VALUE(INDEX(Keulen!$B$4:$I$15,ROW()-34,0))^0,0))=0,"--",SUMPRODUCT((ISNUMBER(SEARCH(TEXT(TODAY()+1,"dd.mm.jjjj"),Keulen!$B$3:$I$3)))*IFERROR(VALUE(INDEX(Keulen!$B$4:$I$15,ROW()-34,0)),0))+$J$9)</f>
        <v>270</v>
      </c>
      <c r="D39" s="32" cm="1">
        <f t="array" aca="1" ref="D39" ca="1">IF(SUMPRODUCT((ISNUMBER(SEARCH(TEXT(TODAY()+2,"dd.mm.jjjj"),Keulen!$B$3:$I$3)))*IFERROR(VALUE(INDEX(Keulen!$B$4:$I$15,ROW()-34,0))^0,0))=0,"--",SUMPRODUCT((ISNUMBER(SEARCH(TEXT(TODAY()+2,"dd.mm.jjjj"),Keulen!$B$3:$I$3)))*IFERROR(VALUE(INDEX(Keulen!$B$4:$I$15,ROW()-34,0)),0))+$J$9)</f>
        <v>270</v>
      </c>
      <c r="E39" s="31" cm="1">
        <f t="array" aca="1" ref="E39" ca="1">IF(SUMPRODUCT((ISNUMBER(SEARCH(TEXT(TODAY()+3,"dd.mm.jjjj"),Keulen!$B$3:$I$3)))*IFERROR(VALUE(INDEX(Keulen!$B$4:$I$15,ROW()-34,0))^0,0))=0,"--",SUMPRODUCT((ISNUMBER(SEARCH(TEXT(TODAY()+3,"dd.mm.jjjj"),Keulen!$B$3:$I$3)))*IFERROR(VALUE(INDEX(Keulen!$B$4:$I$15,ROW()-34,0)),0))+$J$9)</f>
        <v>269</v>
      </c>
      <c r="F39" s="32" t="str" cm="1">
        <f t="array" aca="1" ref="F39" ca="1">IF(SUMPRODUCT((ISNUMBER(SEARCH(TEXT(TODAY()+4,"dd.mm.jjjj"),Keulen!$B$3:$I$3)))*IFERROR(VALUE(INDEX(Keulen!$B$4:$I$15,ROW()-34,0))^0,0))=0,"--",SUMPRODUCT((ISNUMBER(SEARCH(TEXT(TODAY()+4,"dd.mm.jjjj"),Keulen!$B$3:$I$3)))*IFERROR(VALUE(INDEX(Keulen!$B$4:$I$15,ROW()-34,0)),0))+$J$9)</f>
        <v>--</v>
      </c>
      <c r="J39" s="33">
        <v>0.375</v>
      </c>
      <c r="K39" s="30" t="str" cm="1">
        <f t="array" aca="1" ref="K39" ca="1">IF(SUMPRODUCT((ISNUMBER(SEARCH(TEXT(TODAY(),"dd.mm.jjjj"),Duisburg!$B$3:$H$3)))*IFERROR(VALUE(INDEX(Duisburg!$B$4:$H$15,ROW()-34,0))^0,0))=0,"--",SUMPRODUCT((ISNUMBER(SEARCH(TEXT(TODAY(),"dd.mm.jjjj"),Duisburg!$B$3:$H$3)))*IFERROR(VALUE(INDEX(Duisburg!$B$4:$H$15,ROW()-34,0)),0))+$J$12)</f>
        <v>--</v>
      </c>
      <c r="L39" s="31" cm="1">
        <f t="array" aca="1" ref="L39" ca="1">IF(SUMPRODUCT((ISNUMBER(SEARCH(TEXT(TODAY()+1,"dd.mm.jjjj"),Duisburg!$B$3:$H$3)))*IFERROR(VALUE(INDEX(Duisburg!$B$4:$H$15,ROW()-34,0))^0,0))=0,"--",SUMPRODUCT((ISNUMBER(SEARCH(TEXT(TODAY()+1,"dd.mm.jjjj"),Duisburg!$B$3:$H$3)))*IFERROR(VALUE(INDEX(Duisburg!$B$4:$H$15,ROW()-34,0)),0))+$J$12)</f>
        <v>303</v>
      </c>
      <c r="M39" s="32" cm="1">
        <f t="array" aca="1" ref="M39" ca="1">IF(SUMPRODUCT((ISNUMBER(SEARCH(TEXT(TODAY()+2,"dd.mm.jjjj"),Duisburg!$B$3:$H$3)))*IFERROR(VALUE(INDEX(Duisburg!$B$4:$H$15,ROW()-34,0))^0,0))=0,"--",SUMPRODUCT((ISNUMBER(SEARCH(TEXT(TODAY()+2,"dd.mm.jjjj"),Duisburg!$B$3:$H$3)))*IFERROR(VALUE(INDEX(Duisburg!$B$4:$H$15,ROW()-34,0)),0))+$J$12)</f>
        <v>302</v>
      </c>
      <c r="N39" s="31" cm="1">
        <f t="array" aca="1" ref="N39" ca="1">IF(SUMPRODUCT((ISNUMBER(SEARCH(TEXT(TODAY()+3,"dd.mm.jjjj"),Duisburg!$B$3:$H$3)))*IFERROR(VALUE(INDEX(Duisburg!$B$4:$H$15,ROW()-34,0))^0,0))=0,"--",SUMPRODUCT((ISNUMBER(SEARCH(TEXT(TODAY()+3,"dd.mm.jjjj"),Duisburg!$B$3:$H$3)))*IFERROR(VALUE(INDEX(Duisburg!$B$4:$H$15,ROW()-34,0)),0))+$J$12)</f>
        <v>302</v>
      </c>
      <c r="O39" s="32" t="str" cm="1">
        <f t="array" aca="1" ref="O39" ca="1">IF(SUMPRODUCT((ISNUMBER(SEARCH(TEXT(TODAY()+4,"dd.mm.jjjj"),Duisburg!$B$3:$H$3)))*IFERROR(VALUE(INDEX(Duisburg!$B$4:$H$15,ROW()-34,0))^0,0))=0,"--",SUMPRODUCT((ISNUMBER(SEARCH(TEXT(TODAY()+4,"dd.mm.jjjj"),Duisburg!$B$3:$H$3)))*IFERROR(VALUE(INDEX(Duisburg!$B$4:$H$15,ROW()-34,0)),0))+$J$12)</f>
        <v>--</v>
      </c>
      <c r="S39" s="40">
        <v>0.375</v>
      </c>
      <c r="T39" s="30" t="str" cm="1">
        <f t="array" aca="1" ref="T39" ca="1">IFERROR(IF(VALUE(INDEX(Nijmegen!$E$2:$E$13,ROW()-34))&gt;0,VALUE(INDEX(Nijmegen!$E$2:$E$13,ROW()-34))-$J$14,"--"),"--")</f>
        <v>--</v>
      </c>
      <c r="U39" s="31" cm="1">
        <f t="array" aca="1" ref="U39" ca="1">IFERROR(IF(VALUE(INDEX(Nijmegen!$F$2:$F$13,ROW()-34))&gt;0,VALUE(INDEX(Nijmegen!$F$2:$F$13,ROW()-34))-$J$14,"--"),"--")</f>
        <v>327</v>
      </c>
      <c r="V39" s="32" t="str" cm="1">
        <f t="array" aca="1" ref="V39" ca="1">IFERROR(IF(VALUE(INDEX(Nijmegen!$G$2:$G$13,ROW()-34))&gt;0,VALUE(INDEX(Nijmegen!$G$2:$G$13,ROW()-34))-$J$14,"--"),"--")</f>
        <v>--</v>
      </c>
      <c r="W39" s="31" t="s">
        <v>24</v>
      </c>
      <c r="X39" s="32" t="s">
        <v>24</v>
      </c>
    </row>
    <row r="40" spans="1:24" x14ac:dyDescent="0.35">
      <c r="A40" s="33">
        <v>0.45833333333333331</v>
      </c>
      <c r="B40" s="30" t="str" cm="1">
        <f t="array" aca="1" ref="B40" ca="1">IF(SUMPRODUCT((ISNUMBER(SEARCH(TEXT(TODAY(),"dd.mm.jjjj"),Keulen!$B$3:$I$3)))*IFERROR(VALUE(INDEX(Keulen!$B$4:$I$15,ROW()-34,0))^0,0))=0,"--",SUMPRODUCT((ISNUMBER(SEARCH(TEXT(TODAY(),"dd.mm.jjjj"),Keulen!$B$3:$I$3)))*IFERROR(VALUE(INDEX(Keulen!$B$4:$I$15,ROW()-34,0)),0))+$J$9)</f>
        <v>--</v>
      </c>
      <c r="C40" s="31" cm="1">
        <f t="array" aca="1" ref="C40" ca="1">IF(SUMPRODUCT((ISNUMBER(SEARCH(TEXT(TODAY()+1,"dd.mm.jjjj"),Keulen!$B$3:$I$3)))*IFERROR(VALUE(INDEX(Keulen!$B$4:$I$15,ROW()-34,0))^0,0))=0,"--",SUMPRODUCT((ISNUMBER(SEARCH(TEXT(TODAY()+1,"dd.mm.jjjj"),Keulen!$B$3:$I$3)))*IFERROR(VALUE(INDEX(Keulen!$B$4:$I$15,ROW()-34,0)),0))+$J$9)</f>
        <v>270</v>
      </c>
      <c r="D40" s="32" cm="1">
        <f t="array" aca="1" ref="D40" ca="1">IF(SUMPRODUCT((ISNUMBER(SEARCH(TEXT(TODAY()+2,"dd.mm.jjjj"),Keulen!$B$3:$I$3)))*IFERROR(VALUE(INDEX(Keulen!$B$4:$I$15,ROW()-34,0))^0,0))=0,"--",SUMPRODUCT((ISNUMBER(SEARCH(TEXT(TODAY()+2,"dd.mm.jjjj"),Keulen!$B$3:$I$3)))*IFERROR(VALUE(INDEX(Keulen!$B$4:$I$15,ROW()-34,0)),0))+$J$9)</f>
        <v>270</v>
      </c>
      <c r="E40" s="31" cm="1">
        <f t="array" aca="1" ref="E40" ca="1">IF(SUMPRODUCT((ISNUMBER(SEARCH(TEXT(TODAY()+3,"dd.mm.jjjj"),Keulen!$B$3:$I$3)))*IFERROR(VALUE(INDEX(Keulen!$B$4:$I$15,ROW()-34,0))^0,0))=0,"--",SUMPRODUCT((ISNUMBER(SEARCH(TEXT(TODAY()+3,"dd.mm.jjjj"),Keulen!$B$3:$I$3)))*IFERROR(VALUE(INDEX(Keulen!$B$4:$I$15,ROW()-34,0)),0))+$J$9)</f>
        <v>269</v>
      </c>
      <c r="F40" s="32" t="str" cm="1">
        <f t="array" aca="1" ref="F40" ca="1">IF(SUMPRODUCT((ISNUMBER(SEARCH(TEXT(TODAY()+4,"dd.mm.jjjj"),Keulen!$B$3:$I$3)))*IFERROR(VALUE(INDEX(Keulen!$B$4:$I$15,ROW()-34,0))^0,0))=0,"--",SUMPRODUCT((ISNUMBER(SEARCH(TEXT(TODAY()+4,"dd.mm.jjjj"),Keulen!$B$3:$I$3)))*IFERROR(VALUE(INDEX(Keulen!$B$4:$I$15,ROW()-34,0)),0))+$J$9)</f>
        <v>--</v>
      </c>
      <c r="J40" s="33">
        <v>0.45833333333333331</v>
      </c>
      <c r="K40" s="30" t="str" cm="1">
        <f t="array" aca="1" ref="K40" ca="1">IF(SUMPRODUCT((ISNUMBER(SEARCH(TEXT(TODAY(),"dd.mm.jjjj"),Duisburg!$B$3:$H$3)))*IFERROR(VALUE(INDEX(Duisburg!$B$4:$H$15,ROW()-34,0))^0,0))=0,"--",SUMPRODUCT((ISNUMBER(SEARCH(TEXT(TODAY(),"dd.mm.jjjj"),Duisburg!$B$3:$H$3)))*IFERROR(VALUE(INDEX(Duisburg!$B$4:$H$15,ROW()-34,0)),0))+$J$12)</f>
        <v>--</v>
      </c>
      <c r="L40" s="31" cm="1">
        <f t="array" aca="1" ref="L40" ca="1">IF(SUMPRODUCT((ISNUMBER(SEARCH(TEXT(TODAY()+1,"dd.mm.jjjj"),Duisburg!$B$3:$H$3)))*IFERROR(VALUE(INDEX(Duisburg!$B$4:$H$15,ROW()-34,0))^0,0))=0,"--",SUMPRODUCT((ISNUMBER(SEARCH(TEXT(TODAY()+1,"dd.mm.jjjj"),Duisburg!$B$3:$H$3)))*IFERROR(VALUE(INDEX(Duisburg!$B$4:$H$15,ROW()-34,0)),0))+$J$12)</f>
        <v>303</v>
      </c>
      <c r="M40" s="32" cm="1">
        <f t="array" aca="1" ref="M40" ca="1">IF(SUMPRODUCT((ISNUMBER(SEARCH(TEXT(TODAY()+2,"dd.mm.jjjj"),Duisburg!$B$3:$H$3)))*IFERROR(VALUE(INDEX(Duisburg!$B$4:$H$15,ROW()-34,0))^0,0))=0,"--",SUMPRODUCT((ISNUMBER(SEARCH(TEXT(TODAY()+2,"dd.mm.jjjj"),Duisburg!$B$3:$H$3)))*IFERROR(VALUE(INDEX(Duisburg!$B$4:$H$15,ROW()-34,0)),0))+$J$12)</f>
        <v>302</v>
      </c>
      <c r="N40" s="31" cm="1">
        <f t="array" aca="1" ref="N40" ca="1">IF(SUMPRODUCT((ISNUMBER(SEARCH(TEXT(TODAY()+3,"dd.mm.jjjj"),Duisburg!$B$3:$H$3)))*IFERROR(VALUE(INDEX(Duisburg!$B$4:$H$15,ROW()-34,0))^0,0))=0,"--",SUMPRODUCT((ISNUMBER(SEARCH(TEXT(TODAY()+3,"dd.mm.jjjj"),Duisburg!$B$3:$H$3)))*IFERROR(VALUE(INDEX(Duisburg!$B$4:$H$15,ROW()-34,0)),0))+$J$12)</f>
        <v>302</v>
      </c>
      <c r="O40" s="32" t="str" cm="1">
        <f t="array" aca="1" ref="O40" ca="1">IF(SUMPRODUCT((ISNUMBER(SEARCH(TEXT(TODAY()+4,"dd.mm.jjjj"),Duisburg!$B$3:$H$3)))*IFERROR(VALUE(INDEX(Duisburg!$B$4:$H$15,ROW()-34,0))^0,0))=0,"--",SUMPRODUCT((ISNUMBER(SEARCH(TEXT(TODAY()+4,"dd.mm.jjjj"),Duisburg!$B$3:$H$3)))*IFERROR(VALUE(INDEX(Duisburg!$B$4:$H$15,ROW()-34,0)),0))+$J$12)</f>
        <v>--</v>
      </c>
      <c r="S40" s="40">
        <v>0.45833333333333331</v>
      </c>
      <c r="T40" s="30" t="str" cm="1">
        <f t="array" aca="1" ref="T40" ca="1">IFERROR(IF(VALUE(INDEX(Nijmegen!$E$2:$E$13,ROW()-34))&gt;0,VALUE(INDEX(Nijmegen!$E$2:$E$13,ROW()-34))-$J$14,"--"),"--")</f>
        <v>--</v>
      </c>
      <c r="U40" s="31" cm="1">
        <f t="array" aca="1" ref="U40" ca="1">IFERROR(IF(VALUE(INDEX(Nijmegen!$F$2:$F$13,ROW()-34))&gt;0,VALUE(INDEX(Nijmegen!$F$2:$F$13,ROW()-34))-$J$14,"--"),"--")</f>
        <v>327</v>
      </c>
      <c r="V40" s="32" t="str" cm="1">
        <f t="array" aca="1" ref="V40" ca="1">IFERROR(IF(VALUE(INDEX(Nijmegen!$G$2:$G$13,ROW()-34))&gt;0,VALUE(INDEX(Nijmegen!$G$2:$G$13,ROW()-34))-$J$14,"--"),"--")</f>
        <v>--</v>
      </c>
      <c r="W40" s="31" t="s">
        <v>24</v>
      </c>
      <c r="X40" s="32" t="s">
        <v>24</v>
      </c>
    </row>
    <row r="41" spans="1:24" x14ac:dyDescent="0.35">
      <c r="A41" s="33">
        <v>0.54166666666666663</v>
      </c>
      <c r="B41" s="30" cm="1">
        <f t="array" aca="1" ref="B41" ca="1">IF(SUMPRODUCT((ISNUMBER(SEARCH(TEXT(TODAY(),"dd.mm.jjjj"),Keulen!$B$3:$I$3)))*IFERROR(VALUE(INDEX(Keulen!$B$4:$I$15,ROW()-34,0))^0,0))=0,"--",SUMPRODUCT((ISNUMBER(SEARCH(TEXT(TODAY(),"dd.mm.jjjj"),Keulen!$B$3:$I$3)))*IFERROR(VALUE(INDEX(Keulen!$B$4:$I$15,ROW()-34,0)),0))+$J$9)</f>
        <v>270</v>
      </c>
      <c r="C41" s="31" cm="1">
        <f t="array" aca="1" ref="C41" ca="1">IF(SUMPRODUCT((ISNUMBER(SEARCH(TEXT(TODAY()+1,"dd.mm.jjjj"),Keulen!$B$3:$I$3)))*IFERROR(VALUE(INDEX(Keulen!$B$4:$I$15,ROW()-34,0))^0,0))=0,"--",SUMPRODUCT((ISNUMBER(SEARCH(TEXT(TODAY()+1,"dd.mm.jjjj"),Keulen!$B$3:$I$3)))*IFERROR(VALUE(INDEX(Keulen!$B$4:$I$15,ROW()-34,0)),0))+$J$9)</f>
        <v>270</v>
      </c>
      <c r="D41" s="32" cm="1">
        <f t="array" aca="1" ref="D41" ca="1">IF(SUMPRODUCT((ISNUMBER(SEARCH(TEXT(TODAY()+2,"dd.mm.jjjj"),Keulen!$B$3:$I$3)))*IFERROR(VALUE(INDEX(Keulen!$B$4:$I$15,ROW()-34,0))^0,0))=0,"--",SUMPRODUCT((ISNUMBER(SEARCH(TEXT(TODAY()+2,"dd.mm.jjjj"),Keulen!$B$3:$I$3)))*IFERROR(VALUE(INDEX(Keulen!$B$4:$I$15,ROW()-34,0)),0))+$J$9)</f>
        <v>270</v>
      </c>
      <c r="E41" s="31" cm="1">
        <f t="array" aca="1" ref="E41" ca="1">IF(SUMPRODUCT((ISNUMBER(SEARCH(TEXT(TODAY()+3,"dd.mm.jjjj"),Keulen!$B$3:$I$3)))*IFERROR(VALUE(INDEX(Keulen!$B$4:$I$15,ROW()-34,0))^0,0))=0,"--",SUMPRODUCT((ISNUMBER(SEARCH(TEXT(TODAY()+3,"dd.mm.jjjj"),Keulen!$B$3:$I$3)))*IFERROR(VALUE(INDEX(Keulen!$B$4:$I$15,ROW()-34,0)),0))+$J$9)</f>
        <v>269</v>
      </c>
      <c r="F41" s="32" t="str" cm="1">
        <f t="array" aca="1" ref="F41" ca="1">IF(SUMPRODUCT((ISNUMBER(SEARCH(TEXT(TODAY()+4,"dd.mm.jjjj"),Keulen!$B$3:$I$3)))*IFERROR(VALUE(INDEX(Keulen!$B$4:$I$15,ROW()-34,0))^0,0))=0,"--",SUMPRODUCT((ISNUMBER(SEARCH(TEXT(TODAY()+4,"dd.mm.jjjj"),Keulen!$B$3:$I$3)))*IFERROR(VALUE(INDEX(Keulen!$B$4:$I$15,ROW()-34,0)),0))+$J$9)</f>
        <v>--</v>
      </c>
      <c r="J41" s="33">
        <v>0.54166666666666663</v>
      </c>
      <c r="K41" s="30" cm="1">
        <f t="array" aca="1" ref="K41" ca="1">IF(SUMPRODUCT((ISNUMBER(SEARCH(TEXT(TODAY(),"dd.mm.jjjj"),Duisburg!$B$3:$H$3)))*IFERROR(VALUE(INDEX(Duisburg!$B$4:$H$15,ROW()-34,0))^0,0))=0,"--",SUMPRODUCT((ISNUMBER(SEARCH(TEXT(TODAY(),"dd.mm.jjjj"),Duisburg!$B$3:$H$3)))*IFERROR(VALUE(INDEX(Duisburg!$B$4:$H$15,ROW()-34,0)),0))+$J$12)</f>
        <v>308</v>
      </c>
      <c r="L41" s="31" cm="1">
        <f t="array" aca="1" ref="L41" ca="1">IF(SUMPRODUCT((ISNUMBER(SEARCH(TEXT(TODAY()+1,"dd.mm.jjjj"),Duisburg!$B$3:$H$3)))*IFERROR(VALUE(INDEX(Duisburg!$B$4:$H$15,ROW()-34,0))^0,0))=0,"--",SUMPRODUCT((ISNUMBER(SEARCH(TEXT(TODAY()+1,"dd.mm.jjjj"),Duisburg!$B$3:$H$3)))*IFERROR(VALUE(INDEX(Duisburg!$B$4:$H$15,ROW()-34,0)),0))+$J$12)</f>
        <v>303</v>
      </c>
      <c r="M41" s="32" cm="1">
        <f t="array" aca="1" ref="M41" ca="1">IF(SUMPRODUCT((ISNUMBER(SEARCH(TEXT(TODAY()+2,"dd.mm.jjjj"),Duisburg!$B$3:$H$3)))*IFERROR(VALUE(INDEX(Duisburg!$B$4:$H$15,ROW()-34,0))^0,0))=0,"--",SUMPRODUCT((ISNUMBER(SEARCH(TEXT(TODAY()+2,"dd.mm.jjjj"),Duisburg!$B$3:$H$3)))*IFERROR(VALUE(INDEX(Duisburg!$B$4:$H$15,ROW()-34,0)),0))+$J$12)</f>
        <v>302</v>
      </c>
      <c r="N41" s="31" cm="1">
        <f t="array" aca="1" ref="N41" ca="1">IF(SUMPRODUCT((ISNUMBER(SEARCH(TEXT(TODAY()+3,"dd.mm.jjjj"),Duisburg!$B$3:$H$3)))*IFERROR(VALUE(INDEX(Duisburg!$B$4:$H$15,ROW()-34,0))^0,0))=0,"--",SUMPRODUCT((ISNUMBER(SEARCH(TEXT(TODAY()+3,"dd.mm.jjjj"),Duisburg!$B$3:$H$3)))*IFERROR(VALUE(INDEX(Duisburg!$B$4:$H$15,ROW()-34,0)),0))+$J$12)</f>
        <v>302</v>
      </c>
      <c r="O41" s="32" t="str" cm="1">
        <f t="array" aca="1" ref="O41" ca="1">IF(SUMPRODUCT((ISNUMBER(SEARCH(TEXT(TODAY()+4,"dd.mm.jjjj"),Duisburg!$B$3:$H$3)))*IFERROR(VALUE(INDEX(Duisburg!$B$4:$H$15,ROW()-34,0))^0,0))=0,"--",SUMPRODUCT((ISNUMBER(SEARCH(TEXT(TODAY()+4,"dd.mm.jjjj"),Duisburg!$B$3:$H$3)))*IFERROR(VALUE(INDEX(Duisburg!$B$4:$H$15,ROW()-34,0)),0))+$J$12)</f>
        <v>--</v>
      </c>
      <c r="S41" s="40">
        <v>0.54166666666666663</v>
      </c>
      <c r="T41" s="30" cm="1">
        <f t="array" aca="1" ref="T41" ca="1">IFERROR(IF(VALUE(INDEX(Nijmegen!$E$2:$E$13,ROW()-34))&gt;0,VALUE(INDEX(Nijmegen!$E$2:$E$13,ROW()-34))-$J$14,"--"),"--")</f>
        <v>330</v>
      </c>
      <c r="U41" s="31" cm="1">
        <f t="array" aca="1" ref="U41" ca="1">IFERROR(IF(VALUE(INDEX(Nijmegen!$F$2:$F$13,ROW()-34))&gt;0,VALUE(INDEX(Nijmegen!$F$2:$F$13,ROW()-34))-$J$14,"--"),"--")</f>
        <v>327</v>
      </c>
      <c r="V41" s="32" t="str" cm="1">
        <f t="array" aca="1" ref="V41" ca="1">IFERROR(IF(VALUE(INDEX(Nijmegen!$G$2:$G$13,ROW()-34))&gt;0,VALUE(INDEX(Nijmegen!$G$2:$G$13,ROW()-34))-$J$14,"--"),"--")</f>
        <v>--</v>
      </c>
      <c r="W41" s="31" t="s">
        <v>24</v>
      </c>
      <c r="X41" s="32" t="s">
        <v>24</v>
      </c>
    </row>
    <row r="42" spans="1:24" x14ac:dyDescent="0.35">
      <c r="A42" s="33">
        <v>0.625</v>
      </c>
      <c r="B42" s="30" cm="1">
        <f t="array" aca="1" ref="B42" ca="1">IF(SUMPRODUCT((ISNUMBER(SEARCH(TEXT(TODAY(),"dd.mm.jjjj"),Keulen!$B$3:$I$3)))*IFERROR(VALUE(INDEX(Keulen!$B$4:$I$15,ROW()-34,0))^0,0))=0,"--",SUMPRODUCT((ISNUMBER(SEARCH(TEXT(TODAY(),"dd.mm.jjjj"),Keulen!$B$3:$I$3)))*IFERROR(VALUE(INDEX(Keulen!$B$4:$I$15,ROW()-34,0)),0))+$J$9)</f>
        <v>270</v>
      </c>
      <c r="C42" s="31" cm="1">
        <f t="array" aca="1" ref="C42" ca="1">IF(SUMPRODUCT((ISNUMBER(SEARCH(TEXT(TODAY()+1,"dd.mm.jjjj"),Keulen!$B$3:$I$3)))*IFERROR(VALUE(INDEX(Keulen!$B$4:$I$15,ROW()-34,0))^0,0))=0,"--",SUMPRODUCT((ISNUMBER(SEARCH(TEXT(TODAY()+1,"dd.mm.jjjj"),Keulen!$B$3:$I$3)))*IFERROR(VALUE(INDEX(Keulen!$B$4:$I$15,ROW()-34,0)),0))+$J$9)</f>
        <v>270</v>
      </c>
      <c r="D42" s="32" cm="1">
        <f t="array" aca="1" ref="D42" ca="1">IF(SUMPRODUCT((ISNUMBER(SEARCH(TEXT(TODAY()+2,"dd.mm.jjjj"),Keulen!$B$3:$I$3)))*IFERROR(VALUE(INDEX(Keulen!$B$4:$I$15,ROW()-34,0))^0,0))=0,"--",SUMPRODUCT((ISNUMBER(SEARCH(TEXT(TODAY()+2,"dd.mm.jjjj"),Keulen!$B$3:$I$3)))*IFERROR(VALUE(INDEX(Keulen!$B$4:$I$15,ROW()-34,0)),0))+$J$9)</f>
        <v>270</v>
      </c>
      <c r="E42" s="31" cm="1">
        <f t="array" aca="1" ref="E42" ca="1">IF(SUMPRODUCT((ISNUMBER(SEARCH(TEXT(TODAY()+3,"dd.mm.jjjj"),Keulen!$B$3:$I$3)))*IFERROR(VALUE(INDEX(Keulen!$B$4:$I$15,ROW()-34,0))^0,0))=0,"--",SUMPRODUCT((ISNUMBER(SEARCH(TEXT(TODAY()+3,"dd.mm.jjjj"),Keulen!$B$3:$I$3)))*IFERROR(VALUE(INDEX(Keulen!$B$4:$I$15,ROW()-34,0)),0))+$J$9)</f>
        <v>269</v>
      </c>
      <c r="F42" s="32" t="str" cm="1">
        <f t="array" aca="1" ref="F42" ca="1">IF(SUMPRODUCT((ISNUMBER(SEARCH(TEXT(TODAY()+4,"dd.mm.jjjj"),Keulen!$B$3:$I$3)))*IFERROR(VALUE(INDEX(Keulen!$B$4:$I$15,ROW()-34,0))^0,0))=0,"--",SUMPRODUCT((ISNUMBER(SEARCH(TEXT(TODAY()+4,"dd.mm.jjjj"),Keulen!$B$3:$I$3)))*IFERROR(VALUE(INDEX(Keulen!$B$4:$I$15,ROW()-34,0)),0))+$J$9)</f>
        <v>--</v>
      </c>
      <c r="J42" s="33">
        <v>0.625</v>
      </c>
      <c r="K42" s="30" cm="1">
        <f t="array" aca="1" ref="K42" ca="1">IF(SUMPRODUCT((ISNUMBER(SEARCH(TEXT(TODAY(),"dd.mm.jjjj"),Duisburg!$B$3:$H$3)))*IFERROR(VALUE(INDEX(Duisburg!$B$4:$H$15,ROW()-34,0))^0,0))=0,"--",SUMPRODUCT((ISNUMBER(SEARCH(TEXT(TODAY(),"dd.mm.jjjj"),Duisburg!$B$3:$H$3)))*IFERROR(VALUE(INDEX(Duisburg!$B$4:$H$15,ROW()-34,0)),0))+$J$12)</f>
        <v>307</v>
      </c>
      <c r="L42" s="31" cm="1">
        <f t="array" aca="1" ref="L42" ca="1">IF(SUMPRODUCT((ISNUMBER(SEARCH(TEXT(TODAY()+1,"dd.mm.jjjj"),Duisburg!$B$3:$H$3)))*IFERROR(VALUE(INDEX(Duisburg!$B$4:$H$15,ROW()-34,0))^0,0))=0,"--",SUMPRODUCT((ISNUMBER(SEARCH(TEXT(TODAY()+1,"dd.mm.jjjj"),Duisburg!$B$3:$H$3)))*IFERROR(VALUE(INDEX(Duisburg!$B$4:$H$15,ROW()-34,0)),0))+$J$12)</f>
        <v>303</v>
      </c>
      <c r="M42" s="32" cm="1">
        <f t="array" aca="1" ref="M42" ca="1">IF(SUMPRODUCT((ISNUMBER(SEARCH(TEXT(TODAY()+2,"dd.mm.jjjj"),Duisburg!$B$3:$H$3)))*IFERROR(VALUE(INDEX(Duisburg!$B$4:$H$15,ROW()-34,0))^0,0))=0,"--",SUMPRODUCT((ISNUMBER(SEARCH(TEXT(TODAY()+2,"dd.mm.jjjj"),Duisburg!$B$3:$H$3)))*IFERROR(VALUE(INDEX(Duisburg!$B$4:$H$15,ROW()-34,0)),0))+$J$12)</f>
        <v>302</v>
      </c>
      <c r="N42" s="31" cm="1">
        <f t="array" aca="1" ref="N42" ca="1">IF(SUMPRODUCT((ISNUMBER(SEARCH(TEXT(TODAY()+3,"dd.mm.jjjj"),Duisburg!$B$3:$H$3)))*IFERROR(VALUE(INDEX(Duisburg!$B$4:$H$15,ROW()-34,0))^0,0))=0,"--",SUMPRODUCT((ISNUMBER(SEARCH(TEXT(TODAY()+3,"dd.mm.jjjj"),Duisburg!$B$3:$H$3)))*IFERROR(VALUE(INDEX(Duisburg!$B$4:$H$15,ROW()-34,0)),0))+$J$12)</f>
        <v>302</v>
      </c>
      <c r="O42" s="32" t="str" cm="1">
        <f t="array" aca="1" ref="O42" ca="1">IF(SUMPRODUCT((ISNUMBER(SEARCH(TEXT(TODAY()+4,"dd.mm.jjjj"),Duisburg!$B$3:$H$3)))*IFERROR(VALUE(INDEX(Duisburg!$B$4:$H$15,ROW()-34,0))^0,0))=0,"--",SUMPRODUCT((ISNUMBER(SEARCH(TEXT(TODAY()+4,"dd.mm.jjjj"),Duisburg!$B$3:$H$3)))*IFERROR(VALUE(INDEX(Duisburg!$B$4:$H$15,ROW()-34,0)),0))+$J$12)</f>
        <v>--</v>
      </c>
      <c r="S42" s="40">
        <v>0.625</v>
      </c>
      <c r="T42" s="30" cm="1">
        <f t="array" aca="1" ref="T42" ca="1">IFERROR(IF(VALUE(INDEX(Nijmegen!$E$2:$E$13,ROW()-34))&gt;0,VALUE(INDEX(Nijmegen!$E$2:$E$13,ROW()-34))-$J$14,"--"),"--")</f>
        <v>330</v>
      </c>
      <c r="U42" s="31" cm="1">
        <f t="array" aca="1" ref="U42" ca="1">IFERROR(IF(VALUE(INDEX(Nijmegen!$F$2:$F$13,ROW()-34))&gt;0,VALUE(INDEX(Nijmegen!$F$2:$F$13,ROW()-34))-$J$14,"--"),"--")</f>
        <v>326</v>
      </c>
      <c r="V42" s="32" t="str" cm="1">
        <f t="array" aca="1" ref="V42" ca="1">IFERROR(IF(VALUE(INDEX(Nijmegen!$G$2:$G$13,ROW()-34))&gt;0,VALUE(INDEX(Nijmegen!$G$2:$G$13,ROW()-34))-$J$14,"--"),"--")</f>
        <v>--</v>
      </c>
      <c r="W42" s="31" t="s">
        <v>24</v>
      </c>
      <c r="X42" s="32" t="s">
        <v>24</v>
      </c>
    </row>
    <row r="43" spans="1:24" x14ac:dyDescent="0.35">
      <c r="A43" s="33">
        <v>0.70833333333333337</v>
      </c>
      <c r="B43" s="30" cm="1">
        <f t="array" aca="1" ref="B43" ca="1">IF(SUMPRODUCT((ISNUMBER(SEARCH(TEXT(TODAY(),"dd.mm.jjjj"),Keulen!$B$3:$I$3)))*IFERROR(VALUE(INDEX(Keulen!$B$4:$I$15,ROW()-34,0))^0,0))=0,"--",SUMPRODUCT((ISNUMBER(SEARCH(TEXT(TODAY(),"dd.mm.jjjj"),Keulen!$B$3:$I$3)))*IFERROR(VALUE(INDEX(Keulen!$B$4:$I$15,ROW()-34,0)),0))+$J$9)</f>
        <v>269</v>
      </c>
      <c r="C43" s="31" cm="1">
        <f t="array" aca="1" ref="C43" ca="1">IF(SUMPRODUCT((ISNUMBER(SEARCH(TEXT(TODAY()+1,"dd.mm.jjjj"),Keulen!$B$3:$I$3)))*IFERROR(VALUE(INDEX(Keulen!$B$4:$I$15,ROW()-34,0))^0,0))=0,"--",SUMPRODUCT((ISNUMBER(SEARCH(TEXT(TODAY()+1,"dd.mm.jjjj"),Keulen!$B$3:$I$3)))*IFERROR(VALUE(INDEX(Keulen!$B$4:$I$15,ROW()-34,0)),0))+$J$9)</f>
        <v>270</v>
      </c>
      <c r="D43" s="32" cm="1">
        <f t="array" aca="1" ref="D43" ca="1">IF(SUMPRODUCT((ISNUMBER(SEARCH(TEXT(TODAY()+2,"dd.mm.jjjj"),Keulen!$B$3:$I$3)))*IFERROR(VALUE(INDEX(Keulen!$B$4:$I$15,ROW()-34,0))^0,0))=0,"--",SUMPRODUCT((ISNUMBER(SEARCH(TEXT(TODAY()+2,"dd.mm.jjjj"),Keulen!$B$3:$I$3)))*IFERROR(VALUE(INDEX(Keulen!$B$4:$I$15,ROW()-34,0)),0))+$J$9)</f>
        <v>270</v>
      </c>
      <c r="E43" s="31" cm="1">
        <f t="array" aca="1" ref="E43" ca="1">IF(SUMPRODUCT((ISNUMBER(SEARCH(TEXT(TODAY()+3,"dd.mm.jjjj"),Keulen!$B$3:$I$3)))*IFERROR(VALUE(INDEX(Keulen!$B$4:$I$15,ROW()-34,0))^0,0))=0,"--",SUMPRODUCT((ISNUMBER(SEARCH(TEXT(TODAY()+3,"dd.mm.jjjj"),Keulen!$B$3:$I$3)))*IFERROR(VALUE(INDEX(Keulen!$B$4:$I$15,ROW()-34,0)),0))+$J$9)</f>
        <v>269</v>
      </c>
      <c r="F43" s="32" t="str" cm="1">
        <f t="array" aca="1" ref="F43" ca="1">IF(SUMPRODUCT((ISNUMBER(SEARCH(TEXT(TODAY()+4,"dd.mm.jjjj"),Keulen!$B$3:$I$3)))*IFERROR(VALUE(INDEX(Keulen!$B$4:$I$15,ROW()-34,0))^0,0))=0,"--",SUMPRODUCT((ISNUMBER(SEARCH(TEXT(TODAY()+4,"dd.mm.jjjj"),Keulen!$B$3:$I$3)))*IFERROR(VALUE(INDEX(Keulen!$B$4:$I$15,ROW()-34,0)),0))+$J$9)</f>
        <v>--</v>
      </c>
      <c r="J43" s="33">
        <v>0.70833333333333337</v>
      </c>
      <c r="K43" s="30" cm="1">
        <f t="array" aca="1" ref="K43" ca="1">IF(SUMPRODUCT((ISNUMBER(SEARCH(TEXT(TODAY(),"dd.mm.jjjj"),Duisburg!$B$3:$H$3)))*IFERROR(VALUE(INDEX(Duisburg!$B$4:$H$15,ROW()-34,0))^0,0))=0,"--",SUMPRODUCT((ISNUMBER(SEARCH(TEXT(TODAY(),"dd.mm.jjjj"),Duisburg!$B$3:$H$3)))*IFERROR(VALUE(INDEX(Duisburg!$B$4:$H$15,ROW()-34,0)),0))+$J$12)</f>
        <v>307</v>
      </c>
      <c r="L43" s="31" cm="1">
        <f t="array" aca="1" ref="L43" ca="1">IF(SUMPRODUCT((ISNUMBER(SEARCH(TEXT(TODAY()+1,"dd.mm.jjjj"),Duisburg!$B$3:$H$3)))*IFERROR(VALUE(INDEX(Duisburg!$B$4:$H$15,ROW()-34,0))^0,0))=0,"--",SUMPRODUCT((ISNUMBER(SEARCH(TEXT(TODAY()+1,"dd.mm.jjjj"),Duisburg!$B$3:$H$3)))*IFERROR(VALUE(INDEX(Duisburg!$B$4:$H$15,ROW()-34,0)),0))+$J$12)</f>
        <v>303</v>
      </c>
      <c r="M43" s="32" cm="1">
        <f t="array" aca="1" ref="M43" ca="1">IF(SUMPRODUCT((ISNUMBER(SEARCH(TEXT(TODAY()+2,"dd.mm.jjjj"),Duisburg!$B$3:$H$3)))*IFERROR(VALUE(INDEX(Duisburg!$B$4:$H$15,ROW()-34,0))^0,0))=0,"--",SUMPRODUCT((ISNUMBER(SEARCH(TEXT(TODAY()+2,"dd.mm.jjjj"),Duisburg!$B$3:$H$3)))*IFERROR(VALUE(INDEX(Duisburg!$B$4:$H$15,ROW()-34,0)),0))+$J$12)</f>
        <v>302</v>
      </c>
      <c r="N43" s="31" cm="1">
        <f t="array" aca="1" ref="N43" ca="1">IF(SUMPRODUCT((ISNUMBER(SEARCH(TEXT(TODAY()+3,"dd.mm.jjjj"),Duisburg!$B$3:$H$3)))*IFERROR(VALUE(INDEX(Duisburg!$B$4:$H$15,ROW()-34,0))^0,0))=0,"--",SUMPRODUCT((ISNUMBER(SEARCH(TEXT(TODAY()+3,"dd.mm.jjjj"),Duisburg!$B$3:$H$3)))*IFERROR(VALUE(INDEX(Duisburg!$B$4:$H$15,ROW()-34,0)),0))+$J$12)</f>
        <v>302</v>
      </c>
      <c r="O43" s="32" t="str" cm="1">
        <f t="array" aca="1" ref="O43" ca="1">IF(SUMPRODUCT((ISNUMBER(SEARCH(TEXT(TODAY()+4,"dd.mm.jjjj"),Duisburg!$B$3:$H$3)))*IFERROR(VALUE(INDEX(Duisburg!$B$4:$H$15,ROW()-34,0))^0,0))=0,"--",SUMPRODUCT((ISNUMBER(SEARCH(TEXT(TODAY()+4,"dd.mm.jjjj"),Duisburg!$B$3:$H$3)))*IFERROR(VALUE(INDEX(Duisburg!$B$4:$H$15,ROW()-34,0)),0))+$J$12)</f>
        <v>--</v>
      </c>
      <c r="S43" s="40">
        <v>0.70833333333333337</v>
      </c>
      <c r="T43" s="30" cm="1">
        <f t="array" aca="1" ref="T43" ca="1">IFERROR(IF(VALUE(INDEX(Nijmegen!$E$2:$E$13,ROW()-34))&gt;0,VALUE(INDEX(Nijmegen!$E$2:$E$13,ROW()-34))-$J$14,"--"),"--")</f>
        <v>329</v>
      </c>
      <c r="U43" s="31" cm="1">
        <f t="array" aca="1" ref="U43" ca="1">IFERROR(IF(VALUE(INDEX(Nijmegen!$F$2:$F$13,ROW()-34))&gt;0,VALUE(INDEX(Nijmegen!$F$2:$F$13,ROW()-34))-$J$14,"--"),"--")</f>
        <v>326</v>
      </c>
      <c r="V43" s="32" t="str" cm="1">
        <f t="array" aca="1" ref="V43" ca="1">IFERROR(IF(VALUE(INDEX(Nijmegen!$G$2:$G$13,ROW()-34))&gt;0,VALUE(INDEX(Nijmegen!$G$2:$G$13,ROW()-34))-$J$14,"--"),"--")</f>
        <v>--</v>
      </c>
      <c r="W43" s="31" t="s">
        <v>24</v>
      </c>
      <c r="X43" s="32" t="s">
        <v>24</v>
      </c>
    </row>
    <row r="44" spans="1:24" x14ac:dyDescent="0.35">
      <c r="A44" s="33">
        <v>0.79166666666666663</v>
      </c>
      <c r="B44" s="30" cm="1">
        <f t="array" aca="1" ref="B44" ca="1">IF(SUMPRODUCT((ISNUMBER(SEARCH(TEXT(TODAY(),"dd.mm.jjjj"),Keulen!$B$3:$I$3)))*IFERROR(VALUE(INDEX(Keulen!$B$4:$I$15,ROW()-34,0))^0,0))=0,"--",SUMPRODUCT((ISNUMBER(SEARCH(TEXT(TODAY(),"dd.mm.jjjj"),Keulen!$B$3:$I$3)))*IFERROR(VALUE(INDEX(Keulen!$B$4:$I$15,ROW()-34,0)),0))+$J$9)</f>
        <v>270</v>
      </c>
      <c r="C44" s="31" cm="1">
        <f t="array" aca="1" ref="C44" ca="1">IF(SUMPRODUCT((ISNUMBER(SEARCH(TEXT(TODAY()+1,"dd.mm.jjjj"),Keulen!$B$3:$I$3)))*IFERROR(VALUE(INDEX(Keulen!$B$4:$I$15,ROW()-34,0))^0,0))=0,"--",SUMPRODUCT((ISNUMBER(SEARCH(TEXT(TODAY()+1,"dd.mm.jjjj"),Keulen!$B$3:$I$3)))*IFERROR(VALUE(INDEX(Keulen!$B$4:$I$15,ROW()-34,0)),0))+$J$9)</f>
        <v>270</v>
      </c>
      <c r="D44" s="32" cm="1">
        <f t="array" aca="1" ref="D44" ca="1">IF(SUMPRODUCT((ISNUMBER(SEARCH(TEXT(TODAY()+2,"dd.mm.jjjj"),Keulen!$B$3:$I$3)))*IFERROR(VALUE(INDEX(Keulen!$B$4:$I$15,ROW()-34,0))^0,0))=0,"--",SUMPRODUCT((ISNUMBER(SEARCH(TEXT(TODAY()+2,"dd.mm.jjjj"),Keulen!$B$3:$I$3)))*IFERROR(VALUE(INDEX(Keulen!$B$4:$I$15,ROW()-34,0)),0))+$J$9)</f>
        <v>270</v>
      </c>
      <c r="E44" s="31" cm="1">
        <f t="array" aca="1" ref="E44" ca="1">IF(SUMPRODUCT((ISNUMBER(SEARCH(TEXT(TODAY()+3,"dd.mm.jjjj"),Keulen!$B$3:$I$3)))*IFERROR(VALUE(INDEX(Keulen!$B$4:$I$15,ROW()-34,0))^0,0))=0,"--",SUMPRODUCT((ISNUMBER(SEARCH(TEXT(TODAY()+3,"dd.mm.jjjj"),Keulen!$B$3:$I$3)))*IFERROR(VALUE(INDEX(Keulen!$B$4:$I$15,ROW()-34,0)),0))+$J$9)</f>
        <v>269</v>
      </c>
      <c r="F44" s="32" t="str" cm="1">
        <f t="array" aca="1" ref="F44" ca="1">IF(SUMPRODUCT((ISNUMBER(SEARCH(TEXT(TODAY()+4,"dd.mm.jjjj"),Keulen!$B$3:$I$3)))*IFERROR(VALUE(INDEX(Keulen!$B$4:$I$15,ROW()-34,0))^0,0))=0,"--",SUMPRODUCT((ISNUMBER(SEARCH(TEXT(TODAY()+4,"dd.mm.jjjj"),Keulen!$B$3:$I$3)))*IFERROR(VALUE(INDEX(Keulen!$B$4:$I$15,ROW()-34,0)),0))+$J$9)</f>
        <v>--</v>
      </c>
      <c r="J44" s="33">
        <v>0.79166666666666663</v>
      </c>
      <c r="K44" s="30" cm="1">
        <f t="array" aca="1" ref="K44" ca="1">IF(SUMPRODUCT((ISNUMBER(SEARCH(TEXT(TODAY(),"dd.mm.jjjj"),Duisburg!$B$3:$H$3)))*IFERROR(VALUE(INDEX(Duisburg!$B$4:$H$15,ROW()-34,0))^0,0))=0,"--",SUMPRODUCT((ISNUMBER(SEARCH(TEXT(TODAY(),"dd.mm.jjjj"),Duisburg!$B$3:$H$3)))*IFERROR(VALUE(INDEX(Duisburg!$B$4:$H$15,ROW()-34,0)),0))+$J$12)</f>
        <v>306</v>
      </c>
      <c r="L44" s="31" cm="1">
        <f t="array" aca="1" ref="L44" ca="1">IF(SUMPRODUCT((ISNUMBER(SEARCH(TEXT(TODAY()+1,"dd.mm.jjjj"),Duisburg!$B$3:$H$3)))*IFERROR(VALUE(INDEX(Duisburg!$B$4:$H$15,ROW()-34,0))^0,0))=0,"--",SUMPRODUCT((ISNUMBER(SEARCH(TEXT(TODAY()+1,"dd.mm.jjjj"),Duisburg!$B$3:$H$3)))*IFERROR(VALUE(INDEX(Duisburg!$B$4:$H$15,ROW()-34,0)),0))+$J$12)</f>
        <v>303</v>
      </c>
      <c r="M44" s="32" cm="1">
        <f t="array" aca="1" ref="M44" ca="1">IF(SUMPRODUCT((ISNUMBER(SEARCH(TEXT(TODAY()+2,"dd.mm.jjjj"),Duisburg!$B$3:$H$3)))*IFERROR(VALUE(INDEX(Duisburg!$B$4:$H$15,ROW()-34,0))^0,0))=0,"--",SUMPRODUCT((ISNUMBER(SEARCH(TEXT(TODAY()+2,"dd.mm.jjjj"),Duisburg!$B$3:$H$3)))*IFERROR(VALUE(INDEX(Duisburg!$B$4:$H$15,ROW()-34,0)),0))+$J$12)</f>
        <v>302</v>
      </c>
      <c r="N44" s="31" cm="1">
        <f t="array" aca="1" ref="N44" ca="1">IF(SUMPRODUCT((ISNUMBER(SEARCH(TEXT(TODAY()+3,"dd.mm.jjjj"),Duisburg!$B$3:$H$3)))*IFERROR(VALUE(INDEX(Duisburg!$B$4:$H$15,ROW()-34,0))^0,0))=0,"--",SUMPRODUCT((ISNUMBER(SEARCH(TEXT(TODAY()+3,"dd.mm.jjjj"),Duisburg!$B$3:$H$3)))*IFERROR(VALUE(INDEX(Duisburg!$B$4:$H$15,ROW()-34,0)),0))+$J$12)</f>
        <v>302</v>
      </c>
      <c r="O44" s="32" t="str" cm="1">
        <f t="array" aca="1" ref="O44" ca="1">IF(SUMPRODUCT((ISNUMBER(SEARCH(TEXT(TODAY()+4,"dd.mm.jjjj"),Duisburg!$B$3:$H$3)))*IFERROR(VALUE(INDEX(Duisburg!$B$4:$H$15,ROW()-34,0))^0,0))=0,"--",SUMPRODUCT((ISNUMBER(SEARCH(TEXT(TODAY()+4,"dd.mm.jjjj"),Duisburg!$B$3:$H$3)))*IFERROR(VALUE(INDEX(Duisburg!$B$4:$H$15,ROW()-34,0)),0))+$J$12)</f>
        <v>--</v>
      </c>
      <c r="S44" s="40">
        <v>0.79166666666666663</v>
      </c>
      <c r="T44" s="30" cm="1">
        <f t="array" aca="1" ref="T44" ca="1">IFERROR(IF(VALUE(INDEX(Nijmegen!$E$2:$E$13,ROW()-34))&gt;0,VALUE(INDEX(Nijmegen!$E$2:$E$13,ROW()-34))-$J$14,"--"),"--")</f>
        <v>329</v>
      </c>
      <c r="U44" s="31" cm="1">
        <f t="array" aca="1" ref="U44" ca="1">IFERROR(IF(VALUE(INDEX(Nijmegen!$F$2:$F$13,ROW()-34))&gt;0,VALUE(INDEX(Nijmegen!$F$2:$F$13,ROW()-34))-$J$14,"--"),"--")</f>
        <v>325</v>
      </c>
      <c r="V44" s="32" t="str" cm="1">
        <f t="array" aca="1" ref="V44" ca="1">IFERROR(IF(VALUE(INDEX(Nijmegen!$G$2:$G$13,ROW()-34))&gt;0,VALUE(INDEX(Nijmegen!$G$2:$G$13,ROW()-34))-$J$14,"--"),"--")</f>
        <v>--</v>
      </c>
      <c r="W44" s="31" t="s">
        <v>24</v>
      </c>
      <c r="X44" s="32" t="s">
        <v>24</v>
      </c>
    </row>
    <row r="45" spans="1:24" x14ac:dyDescent="0.35">
      <c r="A45" s="33">
        <v>0.875</v>
      </c>
      <c r="B45" s="30" cm="1">
        <f t="array" aca="1" ref="B45" ca="1">IF(SUMPRODUCT((ISNUMBER(SEARCH(TEXT(TODAY(),"dd.mm.jjjj"),Keulen!$B$3:$I$3)))*IFERROR(VALUE(INDEX(Keulen!$B$4:$I$15,ROW()-34,0))^0,0))=0,"--",SUMPRODUCT((ISNUMBER(SEARCH(TEXT(TODAY(),"dd.mm.jjjj"),Keulen!$B$3:$I$3)))*IFERROR(VALUE(INDEX(Keulen!$B$4:$I$15,ROW()-34,0)),0))+$J$9)</f>
        <v>271</v>
      </c>
      <c r="C45" s="31" cm="1">
        <f t="array" aca="1" ref="C45" ca="1">IF(SUMPRODUCT((ISNUMBER(SEARCH(TEXT(TODAY()+1,"dd.mm.jjjj"),Keulen!$B$3:$I$3)))*IFERROR(VALUE(INDEX(Keulen!$B$4:$I$15,ROW()-34,0))^0,0))=0,"--",SUMPRODUCT((ISNUMBER(SEARCH(TEXT(TODAY()+1,"dd.mm.jjjj"),Keulen!$B$3:$I$3)))*IFERROR(VALUE(INDEX(Keulen!$B$4:$I$15,ROW()-34,0)),0))+$J$9)</f>
        <v>270</v>
      </c>
      <c r="D45" s="32" cm="1">
        <f t="array" aca="1" ref="D45" ca="1">IF(SUMPRODUCT((ISNUMBER(SEARCH(TEXT(TODAY()+2,"dd.mm.jjjj"),Keulen!$B$3:$I$3)))*IFERROR(VALUE(INDEX(Keulen!$B$4:$I$15,ROW()-34,0))^0,0))=0,"--",SUMPRODUCT((ISNUMBER(SEARCH(TEXT(TODAY()+2,"dd.mm.jjjj"),Keulen!$B$3:$I$3)))*IFERROR(VALUE(INDEX(Keulen!$B$4:$I$15,ROW()-34,0)),0))+$J$9)</f>
        <v>270</v>
      </c>
      <c r="E45" s="31" cm="1">
        <f t="array" aca="1" ref="E45" ca="1">IF(SUMPRODUCT((ISNUMBER(SEARCH(TEXT(TODAY()+3,"dd.mm.jjjj"),Keulen!$B$3:$I$3)))*IFERROR(VALUE(INDEX(Keulen!$B$4:$I$15,ROW()-34,0))^0,0))=0,"--",SUMPRODUCT((ISNUMBER(SEARCH(TEXT(TODAY()+3,"dd.mm.jjjj"),Keulen!$B$3:$I$3)))*IFERROR(VALUE(INDEX(Keulen!$B$4:$I$15,ROW()-34,0)),0))+$J$9)</f>
        <v>268</v>
      </c>
      <c r="F45" s="32" t="str" cm="1">
        <f t="array" aca="1" ref="F45" ca="1">IF(SUMPRODUCT((ISNUMBER(SEARCH(TEXT(TODAY()+4,"dd.mm.jjjj"),Keulen!$B$3:$I$3)))*IFERROR(VALUE(INDEX(Keulen!$B$4:$I$15,ROW()-34,0))^0,0))=0,"--",SUMPRODUCT((ISNUMBER(SEARCH(TEXT(TODAY()+4,"dd.mm.jjjj"),Keulen!$B$3:$I$3)))*IFERROR(VALUE(INDEX(Keulen!$B$4:$I$15,ROW()-34,0)),0))+$J$9)</f>
        <v>--</v>
      </c>
      <c r="J45" s="33">
        <v>0.875</v>
      </c>
      <c r="K45" s="30" cm="1">
        <f t="array" aca="1" ref="K45" ca="1">IF(SUMPRODUCT((ISNUMBER(SEARCH(TEXT(TODAY(),"dd.mm.jjjj"),Duisburg!$B$3:$H$3)))*IFERROR(VALUE(INDEX(Duisburg!$B$4:$H$15,ROW()-34,0))^0,0))=0,"--",SUMPRODUCT((ISNUMBER(SEARCH(TEXT(TODAY(),"dd.mm.jjjj"),Duisburg!$B$3:$H$3)))*IFERROR(VALUE(INDEX(Duisburg!$B$4:$H$15,ROW()-34,0)),0))+$J$12)</f>
        <v>306</v>
      </c>
      <c r="L45" s="31" cm="1">
        <f t="array" aca="1" ref="L45" ca="1">IF(SUMPRODUCT((ISNUMBER(SEARCH(TEXT(TODAY()+1,"dd.mm.jjjj"),Duisburg!$B$3:$H$3)))*IFERROR(VALUE(INDEX(Duisburg!$B$4:$H$15,ROW()-34,0))^0,0))=0,"--",SUMPRODUCT((ISNUMBER(SEARCH(TEXT(TODAY()+1,"dd.mm.jjjj"),Duisburg!$B$3:$H$3)))*IFERROR(VALUE(INDEX(Duisburg!$B$4:$H$15,ROW()-34,0)),0))+$J$12)</f>
        <v>303</v>
      </c>
      <c r="M45" s="32" cm="1">
        <f t="array" aca="1" ref="M45" ca="1">IF(SUMPRODUCT((ISNUMBER(SEARCH(TEXT(TODAY()+2,"dd.mm.jjjj"),Duisburg!$B$3:$H$3)))*IFERROR(VALUE(INDEX(Duisburg!$B$4:$H$15,ROW()-34,0))^0,0))=0,"--",SUMPRODUCT((ISNUMBER(SEARCH(TEXT(TODAY()+2,"dd.mm.jjjj"),Duisburg!$B$3:$H$3)))*IFERROR(VALUE(INDEX(Duisburg!$B$4:$H$15,ROW()-34,0)),0))+$J$12)</f>
        <v>302</v>
      </c>
      <c r="N45" s="31" cm="1">
        <f t="array" aca="1" ref="N45" ca="1">IF(SUMPRODUCT((ISNUMBER(SEARCH(TEXT(TODAY()+3,"dd.mm.jjjj"),Duisburg!$B$3:$H$3)))*IFERROR(VALUE(INDEX(Duisburg!$B$4:$H$15,ROW()-34,0))^0,0))=0,"--",SUMPRODUCT((ISNUMBER(SEARCH(TEXT(TODAY()+3,"dd.mm.jjjj"),Duisburg!$B$3:$H$3)))*IFERROR(VALUE(INDEX(Duisburg!$B$4:$H$15,ROW()-34,0)),0))+$J$12)</f>
        <v>302</v>
      </c>
      <c r="O45" s="32" t="str" cm="1">
        <f t="array" aca="1" ref="O45" ca="1">IF(SUMPRODUCT((ISNUMBER(SEARCH(TEXT(TODAY()+4,"dd.mm.jjjj"),Duisburg!$B$3:$H$3)))*IFERROR(VALUE(INDEX(Duisburg!$B$4:$H$15,ROW()-34,0))^0,0))=0,"--",SUMPRODUCT((ISNUMBER(SEARCH(TEXT(TODAY()+4,"dd.mm.jjjj"),Duisburg!$B$3:$H$3)))*IFERROR(VALUE(INDEX(Duisburg!$B$4:$H$15,ROW()-34,0)),0))+$J$12)</f>
        <v>--</v>
      </c>
      <c r="S45" s="40">
        <v>0.875</v>
      </c>
      <c r="T45" s="30" cm="1">
        <f t="array" aca="1" ref="T45" ca="1">IFERROR(IF(VALUE(INDEX(Nijmegen!$E$2:$E$13,ROW()-34))&gt;0,VALUE(INDEX(Nijmegen!$E$2:$E$13,ROW()-34))-$J$14,"--"),"--")</f>
        <v>329</v>
      </c>
      <c r="U45" s="31" cm="1">
        <f t="array" aca="1" ref="U45" ca="1">IFERROR(IF(VALUE(INDEX(Nijmegen!$F$2:$F$13,ROW()-34))&gt;0,VALUE(INDEX(Nijmegen!$F$2:$F$13,ROW()-34))-$J$14,"--"),"--")</f>
        <v>324</v>
      </c>
      <c r="V45" s="32" t="str" cm="1">
        <f t="array" aca="1" ref="V45" ca="1">IFERROR(IF(VALUE(INDEX(Nijmegen!$G$2:$G$13,ROW()-34))&gt;0,VALUE(INDEX(Nijmegen!$G$2:$G$13,ROW()-34))-$J$14,"--"),"--")</f>
        <v>--</v>
      </c>
      <c r="W45" s="31" t="s">
        <v>24</v>
      </c>
      <c r="X45" s="32" t="s">
        <v>24</v>
      </c>
    </row>
    <row r="46" spans="1:24" ht="15" thickBot="1" x14ac:dyDescent="0.4">
      <c r="A46" s="35">
        <v>0.95833333333333337</v>
      </c>
      <c r="B46" s="36" cm="1">
        <f t="array" aca="1" ref="B46" ca="1">IF(SUMPRODUCT((ISNUMBER(SEARCH(TEXT(TODAY(),"dd.mm.jjjj"),Keulen!$B$3:$I$3)))*IFERROR(VALUE(INDEX(Keulen!$B$4:$I$15,ROW()-34,0))^0,0))=0,"--",SUMPRODUCT((ISNUMBER(SEARCH(TEXT(TODAY(),"dd.mm.jjjj"),Keulen!$B$3:$I$3)))*IFERROR(VALUE(INDEX(Keulen!$B$4:$I$15,ROW()-34,0)),0))+$J$9)</f>
        <v>271</v>
      </c>
      <c r="C46" s="37" cm="1">
        <f t="array" aca="1" ref="C46" ca="1">IF(SUMPRODUCT((ISNUMBER(SEARCH(TEXT(TODAY()+1,"dd.mm.jjjj"),Keulen!$B$3:$I$3)))*IFERROR(VALUE(INDEX(Keulen!$B$4:$I$15,ROW()-34,0))^0,0))=0,"--",SUMPRODUCT((ISNUMBER(SEARCH(TEXT(TODAY()+1,"dd.mm.jjjj"),Keulen!$B$3:$I$3)))*IFERROR(VALUE(INDEX(Keulen!$B$4:$I$15,ROW()-34,0)),0))+$J$9)</f>
        <v>270</v>
      </c>
      <c r="D46" s="38" cm="1">
        <f t="array" aca="1" ref="D46" ca="1">IF(SUMPRODUCT((ISNUMBER(SEARCH(TEXT(TODAY()+2,"dd.mm.jjjj"),Keulen!$B$3:$I$3)))*IFERROR(VALUE(INDEX(Keulen!$B$4:$I$15,ROW()-34,0))^0,0))=0,"--",SUMPRODUCT((ISNUMBER(SEARCH(TEXT(TODAY()+2,"dd.mm.jjjj"),Keulen!$B$3:$I$3)))*IFERROR(VALUE(INDEX(Keulen!$B$4:$I$15,ROW()-34,0)),0))+$J$9)</f>
        <v>270</v>
      </c>
      <c r="E46" s="37" cm="1">
        <f t="array" aca="1" ref="E46" ca="1">IF(SUMPRODUCT((ISNUMBER(SEARCH(TEXT(TODAY()+3,"dd.mm.jjjj"),Keulen!$B$3:$I$3)))*IFERROR(VALUE(INDEX(Keulen!$B$4:$I$15,ROW()-34,0))^0,0))=0,"--",SUMPRODUCT((ISNUMBER(SEARCH(TEXT(TODAY()+3,"dd.mm.jjjj"),Keulen!$B$3:$I$3)))*IFERROR(VALUE(INDEX(Keulen!$B$4:$I$15,ROW()-34,0)),0))+$J$9)</f>
        <v>268</v>
      </c>
      <c r="F46" s="38" t="str" cm="1">
        <f t="array" aca="1" ref="F46" ca="1">IF(SUMPRODUCT((ISNUMBER(SEARCH(TEXT(TODAY()+4,"dd.mm.jjjj"),Keulen!$B$3:$I$3)))*IFERROR(VALUE(INDEX(Keulen!$B$4:$I$15,ROW()-34,0))^0,0))=0,"--",SUMPRODUCT((ISNUMBER(SEARCH(TEXT(TODAY()+4,"dd.mm.jjjj"),Keulen!$B$3:$I$3)))*IFERROR(VALUE(INDEX(Keulen!$B$4:$I$15,ROW()-34,0)),0))+$J$9)</f>
        <v>--</v>
      </c>
      <c r="J46" s="35">
        <v>0.95833333333333337</v>
      </c>
      <c r="K46" s="36" cm="1">
        <f t="array" aca="1" ref="K46" ca="1">IF(SUMPRODUCT((ISNUMBER(SEARCH(TEXT(TODAY(),"dd.mm.jjjj"),Duisburg!$B$3:$H$3)))*IFERROR(VALUE(INDEX(Duisburg!$B$4:$H$15,ROW()-34,0))^0,0))=0,"--",SUMPRODUCT((ISNUMBER(SEARCH(TEXT(TODAY(),"dd.mm.jjjj"),Duisburg!$B$3:$H$3)))*IFERROR(VALUE(INDEX(Duisburg!$B$4:$H$15,ROW()-34,0)),0))+$J$12)</f>
        <v>305</v>
      </c>
      <c r="L46" s="37" cm="1">
        <f t="array" aca="1" ref="L46" ca="1">IF(SUMPRODUCT((ISNUMBER(SEARCH(TEXT(TODAY()+1,"dd.mm.jjjj"),Duisburg!$B$3:$H$3)))*IFERROR(VALUE(INDEX(Duisburg!$B$4:$H$15,ROW()-34,0))^0,0))=0,"--",SUMPRODUCT((ISNUMBER(SEARCH(TEXT(TODAY()+1,"dd.mm.jjjj"),Duisburg!$B$3:$H$3)))*IFERROR(VALUE(INDEX(Duisburg!$B$4:$H$15,ROW()-34,0)),0))+$J$12)</f>
        <v>303</v>
      </c>
      <c r="M46" s="38" cm="1">
        <f t="array" aca="1" ref="M46" ca="1">IF(SUMPRODUCT((ISNUMBER(SEARCH(TEXT(TODAY()+2,"dd.mm.jjjj"),Duisburg!$B$3:$H$3)))*IFERROR(VALUE(INDEX(Duisburg!$B$4:$H$15,ROW()-34,0))^0,0))=0,"--",SUMPRODUCT((ISNUMBER(SEARCH(TEXT(TODAY()+2,"dd.mm.jjjj"),Duisburg!$B$3:$H$3)))*IFERROR(VALUE(INDEX(Duisburg!$B$4:$H$15,ROW()-34,0)),0))+$J$12)</f>
        <v>302</v>
      </c>
      <c r="N46" s="37" cm="1">
        <f t="array" aca="1" ref="N46" ca="1">IF(SUMPRODUCT((ISNUMBER(SEARCH(TEXT(TODAY()+3,"dd.mm.jjjj"),Duisburg!$B$3:$H$3)))*IFERROR(VALUE(INDEX(Duisburg!$B$4:$H$15,ROW()-34,0))^0,0))=0,"--",SUMPRODUCT((ISNUMBER(SEARCH(TEXT(TODAY()+3,"dd.mm.jjjj"),Duisburg!$B$3:$H$3)))*IFERROR(VALUE(INDEX(Duisburg!$B$4:$H$15,ROW()-34,0)),0))+$J$12)</f>
        <v>301</v>
      </c>
      <c r="O46" s="38" t="str" cm="1">
        <f t="array" aca="1" ref="O46" ca="1">IF(SUMPRODUCT((ISNUMBER(SEARCH(TEXT(TODAY()+4,"dd.mm.jjjj"),Duisburg!$B$3:$H$3)))*IFERROR(VALUE(INDEX(Duisburg!$B$4:$H$15,ROW()-34,0))^0,0))=0,"--",SUMPRODUCT((ISNUMBER(SEARCH(TEXT(TODAY()+4,"dd.mm.jjjj"),Duisburg!$B$3:$H$3)))*IFERROR(VALUE(INDEX(Duisburg!$B$4:$H$15,ROW()-34,0)),0))+$J$12)</f>
        <v>--</v>
      </c>
      <c r="S46" s="41">
        <v>0.95833333333333337</v>
      </c>
      <c r="T46" s="36" cm="1">
        <f t="array" aca="1" ref="T46" ca="1">IFERROR(IF(VALUE(INDEX(Nijmegen!$E$2:$E$13,ROW()-34))&gt;0,VALUE(INDEX(Nijmegen!$E$2:$E$13,ROW()-34))-$J$14,"--"),"--")</f>
        <v>328</v>
      </c>
      <c r="U46" s="37" cm="1">
        <f t="array" aca="1" ref="U46" ca="1">IFERROR(IF(VALUE(INDEX(Nijmegen!$F$2:$F$13,ROW()-34))&gt;0,VALUE(INDEX(Nijmegen!$F$2:$F$13,ROW()-34))-$J$14,"--"),"--")</f>
        <v>324</v>
      </c>
      <c r="V46" s="38" t="str" cm="1">
        <f t="array" aca="1" ref="V46" ca="1">IFERROR(IF(VALUE(INDEX(Nijmegen!$G$2:$G$13,ROW()-34))&gt;0,VALUE(INDEX(Nijmegen!$G$2:$G$13,ROW()-34))-$J$14,"--"),"--")</f>
        <v>--</v>
      </c>
      <c r="W46" s="37" t="s">
        <v>24</v>
      </c>
      <c r="X46" s="38" t="s">
        <v>24</v>
      </c>
    </row>
    <row r="49" spans="8:8" x14ac:dyDescent="0.35">
      <c r="H49" s="51"/>
    </row>
  </sheetData>
  <sheetProtection formatCells="0" insertHyperlinks="0" selectLockedCells="1"/>
  <mergeCells count="30">
    <mergeCell ref="A10:D10"/>
    <mergeCell ref="A11:D11"/>
    <mergeCell ref="C33:F33"/>
    <mergeCell ref="L33:O33"/>
    <mergeCell ref="A12:D12"/>
    <mergeCell ref="A13:D13"/>
    <mergeCell ref="A14:D14"/>
    <mergeCell ref="U33:X33"/>
    <mergeCell ref="E9:G9"/>
    <mergeCell ref="E10:G10"/>
    <mergeCell ref="E11:G11"/>
    <mergeCell ref="E12:G12"/>
    <mergeCell ref="E13:G13"/>
    <mergeCell ref="E14:G14"/>
    <mergeCell ref="A2:D2"/>
    <mergeCell ref="U17:X17"/>
    <mergeCell ref="C17:F17"/>
    <mergeCell ref="L17:O17"/>
    <mergeCell ref="E2:G2"/>
    <mergeCell ref="I2:J2"/>
    <mergeCell ref="E3:G3"/>
    <mergeCell ref="I3:J3"/>
    <mergeCell ref="E4:G4"/>
    <mergeCell ref="K2:M2"/>
    <mergeCell ref="E5:G5"/>
    <mergeCell ref="E6:G6"/>
    <mergeCell ref="E7:G7"/>
    <mergeCell ref="E8:G8"/>
    <mergeCell ref="A7:D7"/>
    <mergeCell ref="A8:D8"/>
  </mergeCells>
  <conditionalFormatting sqref="K4:M14">
    <cfRule type="top10" dxfId="8" priority="57" bottom="1" rank="1"/>
  </conditionalFormatting>
  <conditionalFormatting sqref="AB20 B19:F30">
    <cfRule type="top10" dxfId="7" priority="7" percent="1" bottom="1" rank="1"/>
  </conditionalFormatting>
  <conditionalFormatting sqref="K19:O30">
    <cfRule type="top10" dxfId="6" priority="6" bottom="1" rank="1"/>
  </conditionalFormatting>
  <conditionalFormatting sqref="T19:X30">
    <cfRule type="top10" dxfId="5" priority="5" bottom="1" rank="1"/>
  </conditionalFormatting>
  <conditionalFormatting sqref="B35:F46">
    <cfRule type="top10" dxfId="4" priority="4" bottom="1" rank="1"/>
  </conditionalFormatting>
  <conditionalFormatting sqref="K35:O46">
    <cfRule type="top10" dxfId="3" priority="3" bottom="1" rank="1"/>
  </conditionalFormatting>
  <conditionalFormatting sqref="T35:X46">
    <cfRule type="top10" dxfId="2" priority="2" bottom="1" rank="1"/>
  </conditionalFormatting>
  <conditionalFormatting sqref="AA26 B19:F30 K19:O30 T19:X30 B35:F46 K35:O46 T35:X46">
    <cfRule type="top10" dxfId="1" priority="1" bottom="1" rank="1"/>
  </conditionalFormatting>
  <pageMargins left="0.70866141732283472" right="0.70866141732283472" top="0.74803149606299213" bottom="0.74803149606299213" header="0.31496062992125984" footer="0.31496062992125984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RefreshData">
                <anchor moveWithCells="1" sizeWithCells="1">
                  <from>
                    <xdr:col>0</xdr:col>
                    <xdr:colOff>215900</xdr:colOff>
                    <xdr:row>1</xdr:row>
                    <xdr:rowOff>152400</xdr:rowOff>
                  </from>
                  <to>
                    <xdr:col>3</xdr:col>
                    <xdr:colOff>450850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3DA46-2AA1-404A-8981-9C6567A900E6}">
  <sheetPr codeName="Sheet2"/>
  <dimension ref="A1:CU165"/>
  <sheetViews>
    <sheetView workbookViewId="0">
      <selection activeCell="C1" sqref="C1:BU2"/>
    </sheetView>
  </sheetViews>
  <sheetFormatPr defaultRowHeight="14.5" x14ac:dyDescent="0.35"/>
  <cols>
    <col min="1" max="10" width="80.7265625" bestFit="1" customWidth="1"/>
    <col min="11" max="14" width="80.7265625" customWidth="1"/>
    <col min="15" max="18" width="26.26953125" bestFit="1" customWidth="1"/>
    <col min="19" max="99" width="11.7265625" bestFit="1" customWidth="1"/>
    <col min="100" max="111" width="80.7265625" bestFit="1" customWidth="1"/>
    <col min="112" max="115" width="26.26953125" bestFit="1" customWidth="1"/>
    <col min="116" max="196" width="11.7265625" bestFit="1" customWidth="1"/>
  </cols>
  <sheetData>
    <row r="1" spans="1:99" x14ac:dyDescent="0.35">
      <c r="A1" t="s">
        <v>9</v>
      </c>
      <c r="B1" t="s">
        <v>10</v>
      </c>
      <c r="C1" t="s">
        <v>11</v>
      </c>
      <c r="D1" t="s">
        <v>173</v>
      </c>
      <c r="E1" t="s">
        <v>12</v>
      </c>
      <c r="F1" t="s">
        <v>174</v>
      </c>
      <c r="G1" t="s">
        <v>13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  <c r="M1" t="s">
        <v>175</v>
      </c>
      <c r="N1" t="s">
        <v>176</v>
      </c>
      <c r="O1" t="s">
        <v>177</v>
      </c>
      <c r="P1" t="s">
        <v>178</v>
      </c>
      <c r="Q1" t="s">
        <v>179</v>
      </c>
      <c r="R1" t="s">
        <v>180</v>
      </c>
      <c r="S1" t="s">
        <v>181</v>
      </c>
      <c r="T1" t="s">
        <v>182</v>
      </c>
      <c r="U1" t="s">
        <v>183</v>
      </c>
      <c r="V1" t="s">
        <v>184</v>
      </c>
      <c r="W1" t="s">
        <v>185</v>
      </c>
      <c r="X1" t="s">
        <v>186</v>
      </c>
      <c r="Y1" t="s">
        <v>187</v>
      </c>
      <c r="Z1" t="s">
        <v>188</v>
      </c>
      <c r="AA1" t="s">
        <v>189</v>
      </c>
      <c r="AB1" t="s">
        <v>190</v>
      </c>
      <c r="AC1" t="s">
        <v>191</v>
      </c>
      <c r="AD1" t="s">
        <v>192</v>
      </c>
      <c r="AE1" t="s">
        <v>193</v>
      </c>
      <c r="AF1" t="s">
        <v>194</v>
      </c>
      <c r="AG1" t="s">
        <v>195</v>
      </c>
      <c r="AH1" t="s">
        <v>196</v>
      </c>
      <c r="AI1" t="s">
        <v>197</v>
      </c>
      <c r="AJ1" t="s">
        <v>198</v>
      </c>
      <c r="AK1" t="s">
        <v>199</v>
      </c>
      <c r="AL1" t="s">
        <v>200</v>
      </c>
      <c r="AM1" t="s">
        <v>201</v>
      </c>
      <c r="AN1" t="s">
        <v>202</v>
      </c>
      <c r="AO1" t="s">
        <v>203</v>
      </c>
      <c r="AP1" t="s">
        <v>204</v>
      </c>
      <c r="AQ1" t="s">
        <v>205</v>
      </c>
      <c r="AR1" t="s">
        <v>206</v>
      </c>
      <c r="AS1" t="s">
        <v>207</v>
      </c>
      <c r="AT1" t="s">
        <v>208</v>
      </c>
      <c r="AU1" t="s">
        <v>209</v>
      </c>
      <c r="AV1" t="s">
        <v>210</v>
      </c>
      <c r="AW1" t="s">
        <v>211</v>
      </c>
      <c r="AX1" t="s">
        <v>212</v>
      </c>
      <c r="AY1" t="s">
        <v>213</v>
      </c>
      <c r="AZ1" t="s">
        <v>214</v>
      </c>
      <c r="BA1" t="s">
        <v>215</v>
      </c>
      <c r="BB1" t="s">
        <v>216</v>
      </c>
      <c r="BC1" t="s">
        <v>217</v>
      </c>
      <c r="BD1" t="s">
        <v>218</v>
      </c>
      <c r="BE1" t="s">
        <v>219</v>
      </c>
      <c r="BF1" t="s">
        <v>220</v>
      </c>
      <c r="BG1" t="s">
        <v>221</v>
      </c>
      <c r="BH1" t="s">
        <v>222</v>
      </c>
      <c r="BI1" t="s">
        <v>223</v>
      </c>
      <c r="BJ1" t="s">
        <v>224</v>
      </c>
      <c r="BK1" t="s">
        <v>225</v>
      </c>
      <c r="BL1" t="s">
        <v>226</v>
      </c>
      <c r="BM1" t="s">
        <v>227</v>
      </c>
      <c r="BN1" t="s">
        <v>228</v>
      </c>
      <c r="BO1" t="s">
        <v>229</v>
      </c>
      <c r="BP1" t="s">
        <v>230</v>
      </c>
      <c r="BQ1" t="s">
        <v>231</v>
      </c>
      <c r="BR1" t="s">
        <v>232</v>
      </c>
      <c r="BS1" t="s">
        <v>233</v>
      </c>
      <c r="BT1" t="s">
        <v>234</v>
      </c>
      <c r="BU1" t="s">
        <v>235</v>
      </c>
      <c r="BV1" t="s">
        <v>236</v>
      </c>
      <c r="BW1" t="s">
        <v>237</v>
      </c>
      <c r="BX1" t="s">
        <v>238</v>
      </c>
      <c r="BY1" t="s">
        <v>239</v>
      </c>
      <c r="BZ1" t="s">
        <v>240</v>
      </c>
      <c r="CA1" t="s">
        <v>241</v>
      </c>
      <c r="CB1" t="s">
        <v>242</v>
      </c>
      <c r="CC1" t="s">
        <v>243</v>
      </c>
      <c r="CD1" t="s">
        <v>244</v>
      </c>
      <c r="CE1" t="s">
        <v>245</v>
      </c>
      <c r="CF1" t="s">
        <v>246</v>
      </c>
      <c r="CG1" t="s">
        <v>247</v>
      </c>
      <c r="CH1" t="s">
        <v>248</v>
      </c>
      <c r="CI1" t="s">
        <v>249</v>
      </c>
      <c r="CJ1" t="s">
        <v>250</v>
      </c>
      <c r="CK1" t="s">
        <v>251</v>
      </c>
      <c r="CL1" t="s">
        <v>252</v>
      </c>
      <c r="CM1" t="s">
        <v>253</v>
      </c>
      <c r="CN1" t="s">
        <v>254</v>
      </c>
      <c r="CO1" t="s">
        <v>255</v>
      </c>
      <c r="CP1" t="s">
        <v>256</v>
      </c>
      <c r="CQ1" t="s">
        <v>257</v>
      </c>
      <c r="CR1" t="s">
        <v>258</v>
      </c>
      <c r="CS1" t="s">
        <v>259</v>
      </c>
      <c r="CT1" t="s">
        <v>260</v>
      </c>
      <c r="CU1" t="s">
        <v>261</v>
      </c>
    </row>
    <row r="2" spans="1:99" x14ac:dyDescent="0.35">
      <c r="A2" t="s">
        <v>105</v>
      </c>
      <c r="B2" t="s">
        <v>105</v>
      </c>
      <c r="C2" t="s">
        <v>105</v>
      </c>
      <c r="D2" t="s">
        <v>105</v>
      </c>
      <c r="E2" t="s">
        <v>105</v>
      </c>
      <c r="F2" t="s">
        <v>105</v>
      </c>
      <c r="G2" t="s">
        <v>105</v>
      </c>
      <c r="H2" t="s">
        <v>105</v>
      </c>
      <c r="I2" t="s">
        <v>105</v>
      </c>
      <c r="J2" t="s">
        <v>105</v>
      </c>
      <c r="K2" t="s">
        <v>105</v>
      </c>
      <c r="L2" t="s">
        <v>105</v>
      </c>
      <c r="M2" t="s">
        <v>105</v>
      </c>
      <c r="N2" t="s">
        <v>105</v>
      </c>
      <c r="O2" t="s">
        <v>105</v>
      </c>
      <c r="P2" t="s">
        <v>105</v>
      </c>
      <c r="Q2" t="s">
        <v>105</v>
      </c>
      <c r="R2" t="s">
        <v>105</v>
      </c>
      <c r="S2" t="s">
        <v>105</v>
      </c>
      <c r="T2" t="s">
        <v>105</v>
      </c>
      <c r="U2" t="s">
        <v>105</v>
      </c>
      <c r="V2" t="s">
        <v>105</v>
      </c>
      <c r="W2" t="s">
        <v>105</v>
      </c>
      <c r="X2" t="s">
        <v>105</v>
      </c>
      <c r="Y2" t="s">
        <v>105</v>
      </c>
      <c r="Z2" t="s">
        <v>105</v>
      </c>
      <c r="AA2" t="s">
        <v>105</v>
      </c>
      <c r="AB2" t="s">
        <v>105</v>
      </c>
      <c r="AC2" t="s">
        <v>105</v>
      </c>
      <c r="AD2" t="s">
        <v>105</v>
      </c>
      <c r="AE2" t="s">
        <v>105</v>
      </c>
      <c r="AF2" t="s">
        <v>105</v>
      </c>
      <c r="AG2" t="s">
        <v>105</v>
      </c>
      <c r="AH2" t="s">
        <v>105</v>
      </c>
      <c r="AI2" t="s">
        <v>105</v>
      </c>
      <c r="AJ2" t="s">
        <v>105</v>
      </c>
      <c r="AK2" t="s">
        <v>105</v>
      </c>
      <c r="AL2" t="s">
        <v>105</v>
      </c>
      <c r="AM2" t="s">
        <v>105</v>
      </c>
      <c r="AN2" t="s">
        <v>105</v>
      </c>
      <c r="AO2" t="s">
        <v>105</v>
      </c>
      <c r="AP2" t="s">
        <v>105</v>
      </c>
      <c r="AQ2" t="s">
        <v>105</v>
      </c>
      <c r="AR2" t="s">
        <v>105</v>
      </c>
      <c r="AS2" t="s">
        <v>105</v>
      </c>
      <c r="AT2" t="s">
        <v>105</v>
      </c>
      <c r="AU2" t="s">
        <v>105</v>
      </c>
      <c r="AV2" t="s">
        <v>105</v>
      </c>
      <c r="AW2" t="s">
        <v>105</v>
      </c>
      <c r="AX2" t="s">
        <v>105</v>
      </c>
      <c r="AY2" t="s">
        <v>105</v>
      </c>
      <c r="AZ2" t="s">
        <v>105</v>
      </c>
      <c r="BA2" t="s">
        <v>105</v>
      </c>
      <c r="BB2" t="s">
        <v>105</v>
      </c>
      <c r="BC2" t="s">
        <v>105</v>
      </c>
      <c r="BD2" t="s">
        <v>105</v>
      </c>
      <c r="BE2" t="s">
        <v>105</v>
      </c>
      <c r="BF2" t="s">
        <v>105</v>
      </c>
      <c r="BG2" t="s">
        <v>105</v>
      </c>
      <c r="BH2" t="s">
        <v>105</v>
      </c>
      <c r="BI2" t="s">
        <v>105</v>
      </c>
      <c r="BJ2" t="s">
        <v>105</v>
      </c>
      <c r="BK2" t="s">
        <v>105</v>
      </c>
      <c r="BL2" t="s">
        <v>105</v>
      </c>
      <c r="BM2" t="s">
        <v>105</v>
      </c>
      <c r="BN2" t="s">
        <v>105</v>
      </c>
      <c r="BO2" t="s">
        <v>105</v>
      </c>
      <c r="BP2" t="s">
        <v>105</v>
      </c>
      <c r="BQ2" t="s">
        <v>105</v>
      </c>
      <c r="BR2" t="s">
        <v>105</v>
      </c>
      <c r="BS2" t="s">
        <v>105</v>
      </c>
      <c r="BT2" t="s">
        <v>105</v>
      </c>
      <c r="BU2" t="s">
        <v>105</v>
      </c>
      <c r="BV2" t="s">
        <v>105</v>
      </c>
      <c r="BW2" t="s">
        <v>105</v>
      </c>
      <c r="BX2" t="s">
        <v>105</v>
      </c>
      <c r="BY2" t="s">
        <v>105</v>
      </c>
      <c r="BZ2" t="s">
        <v>105</v>
      </c>
      <c r="CA2" t="s">
        <v>105</v>
      </c>
      <c r="CB2" t="s">
        <v>105</v>
      </c>
      <c r="CC2" t="s">
        <v>105</v>
      </c>
      <c r="CD2" t="s">
        <v>105</v>
      </c>
      <c r="CE2" t="s">
        <v>105</v>
      </c>
      <c r="CF2" t="s">
        <v>105</v>
      </c>
      <c r="CG2" t="s">
        <v>105</v>
      </c>
      <c r="CH2" t="s">
        <v>105</v>
      </c>
      <c r="CI2" t="s">
        <v>105</v>
      </c>
      <c r="CJ2" t="s">
        <v>105</v>
      </c>
      <c r="CK2" t="s">
        <v>105</v>
      </c>
      <c r="CL2" t="s">
        <v>105</v>
      </c>
      <c r="CM2" t="s">
        <v>105</v>
      </c>
      <c r="CN2" t="s">
        <v>105</v>
      </c>
      <c r="CO2" t="s">
        <v>105</v>
      </c>
      <c r="CP2" t="s">
        <v>105</v>
      </c>
      <c r="CQ2" t="s">
        <v>105</v>
      </c>
      <c r="CR2" t="s">
        <v>105</v>
      </c>
      <c r="CS2" t="s">
        <v>105</v>
      </c>
      <c r="CT2" t="s">
        <v>105</v>
      </c>
      <c r="CU2" t="s">
        <v>105</v>
      </c>
    </row>
    <row r="3" spans="1:99" x14ac:dyDescent="0.35">
      <c r="A3" t="s">
        <v>106</v>
      </c>
    </row>
    <row r="4" spans="1:99" x14ac:dyDescent="0.35">
      <c r="A4" t="s">
        <v>107</v>
      </c>
      <c r="B4" t="s">
        <v>107</v>
      </c>
      <c r="C4" t="s">
        <v>107</v>
      </c>
      <c r="D4" t="s">
        <v>107</v>
      </c>
      <c r="E4" t="s">
        <v>107</v>
      </c>
      <c r="F4" t="s">
        <v>107</v>
      </c>
      <c r="G4" t="s">
        <v>107</v>
      </c>
      <c r="H4" t="s">
        <v>107</v>
      </c>
      <c r="I4" t="s">
        <v>107</v>
      </c>
      <c r="J4" t="s">
        <v>107</v>
      </c>
      <c r="K4" t="s">
        <v>107</v>
      </c>
      <c r="L4" t="s">
        <v>107</v>
      </c>
      <c r="M4" t="s">
        <v>107</v>
      </c>
      <c r="N4" t="s">
        <v>107</v>
      </c>
    </row>
    <row r="5" spans="1:99" x14ac:dyDescent="0.35">
      <c r="A5" t="s">
        <v>108</v>
      </c>
      <c r="B5" t="s">
        <v>19</v>
      </c>
      <c r="C5" t="s">
        <v>372</v>
      </c>
      <c r="D5" t="s">
        <v>372</v>
      </c>
      <c r="E5" t="s">
        <v>468</v>
      </c>
      <c r="F5" t="s">
        <v>468</v>
      </c>
      <c r="G5" t="s">
        <v>398</v>
      </c>
      <c r="H5" t="s">
        <v>398</v>
      </c>
      <c r="I5" t="s">
        <v>400</v>
      </c>
      <c r="J5" t="s">
        <v>400</v>
      </c>
      <c r="K5" t="s">
        <v>740</v>
      </c>
      <c r="L5" t="s">
        <v>740</v>
      </c>
    </row>
    <row r="6" spans="1:99" x14ac:dyDescent="0.35">
      <c r="A6" t="s">
        <v>109</v>
      </c>
      <c r="B6" t="s">
        <v>109</v>
      </c>
      <c r="C6" t="s">
        <v>109</v>
      </c>
      <c r="D6" t="s">
        <v>109</v>
      </c>
      <c r="E6" t="s">
        <v>109</v>
      </c>
      <c r="F6" t="s">
        <v>109</v>
      </c>
      <c r="G6" t="s">
        <v>109</v>
      </c>
      <c r="H6" t="s">
        <v>109</v>
      </c>
      <c r="I6" t="s">
        <v>109</v>
      </c>
      <c r="J6" t="s">
        <v>109</v>
      </c>
      <c r="K6" t="s">
        <v>109</v>
      </c>
      <c r="L6" t="s">
        <v>109</v>
      </c>
      <c r="M6" t="s">
        <v>109</v>
      </c>
      <c r="N6" t="s">
        <v>109</v>
      </c>
    </row>
    <row r="7" spans="1:99" x14ac:dyDescent="0.35">
      <c r="A7" t="s">
        <v>110</v>
      </c>
      <c r="B7" t="s">
        <v>21</v>
      </c>
      <c r="C7" t="s">
        <v>409</v>
      </c>
      <c r="D7" t="s">
        <v>268</v>
      </c>
      <c r="E7" t="s">
        <v>409</v>
      </c>
      <c r="F7" t="s">
        <v>262</v>
      </c>
      <c r="G7" t="s">
        <v>409</v>
      </c>
      <c r="H7" t="s">
        <v>262</v>
      </c>
      <c r="I7" t="s">
        <v>373</v>
      </c>
      <c r="J7" t="s">
        <v>263</v>
      </c>
      <c r="K7" t="s">
        <v>373</v>
      </c>
      <c r="L7" t="s">
        <v>262</v>
      </c>
    </row>
    <row r="8" spans="1:99" x14ac:dyDescent="0.35">
      <c r="B8" t="s">
        <v>22</v>
      </c>
      <c r="C8" t="s">
        <v>409</v>
      </c>
      <c r="D8" t="s">
        <v>268</v>
      </c>
      <c r="E8" t="s">
        <v>409</v>
      </c>
      <c r="F8" t="s">
        <v>262</v>
      </c>
      <c r="G8" t="s">
        <v>409</v>
      </c>
      <c r="H8" t="s">
        <v>262</v>
      </c>
      <c r="I8" t="s">
        <v>409</v>
      </c>
      <c r="J8" t="s">
        <v>262</v>
      </c>
      <c r="K8" t="s">
        <v>757</v>
      </c>
      <c r="L8" t="s">
        <v>264</v>
      </c>
    </row>
    <row r="9" spans="1:99" x14ac:dyDescent="0.35">
      <c r="B9" t="s">
        <v>23</v>
      </c>
      <c r="C9" t="s">
        <v>409</v>
      </c>
      <c r="D9" t="s">
        <v>262</v>
      </c>
      <c r="E9" t="s">
        <v>409</v>
      </c>
      <c r="F9" t="s">
        <v>262</v>
      </c>
      <c r="G9" t="s">
        <v>409</v>
      </c>
      <c r="H9" t="s">
        <v>262</v>
      </c>
      <c r="I9" t="s">
        <v>373</v>
      </c>
      <c r="J9" t="s">
        <v>263</v>
      </c>
      <c r="K9" t="s">
        <v>24</v>
      </c>
      <c r="L9" t="s">
        <v>265</v>
      </c>
    </row>
    <row r="10" spans="1:99" x14ac:dyDescent="0.35">
      <c r="A10" t="s">
        <v>111</v>
      </c>
      <c r="B10" t="s">
        <v>111</v>
      </c>
      <c r="C10" t="s">
        <v>111</v>
      </c>
      <c r="D10" t="s">
        <v>111</v>
      </c>
      <c r="E10" t="s">
        <v>111</v>
      </c>
      <c r="F10" t="s">
        <v>111</v>
      </c>
      <c r="G10" t="s">
        <v>111</v>
      </c>
      <c r="H10" t="s">
        <v>111</v>
      </c>
      <c r="I10" t="s">
        <v>111</v>
      </c>
      <c r="J10" t="s">
        <v>111</v>
      </c>
      <c r="K10" t="s">
        <v>111</v>
      </c>
      <c r="L10" t="s">
        <v>111</v>
      </c>
      <c r="M10" t="s">
        <v>111</v>
      </c>
      <c r="N10" t="s">
        <v>111</v>
      </c>
    </row>
    <row r="11" spans="1:99" x14ac:dyDescent="0.35">
      <c r="A11" t="s">
        <v>20</v>
      </c>
      <c r="B11" t="s">
        <v>21</v>
      </c>
      <c r="C11" t="s">
        <v>411</v>
      </c>
      <c r="D11" t="s">
        <v>268</v>
      </c>
      <c r="E11" t="s">
        <v>443</v>
      </c>
      <c r="F11" t="s">
        <v>432</v>
      </c>
      <c r="G11" t="s">
        <v>412</v>
      </c>
      <c r="H11" t="s">
        <v>277</v>
      </c>
      <c r="I11" t="s">
        <v>743</v>
      </c>
      <c r="J11" t="s">
        <v>271</v>
      </c>
      <c r="K11" t="s">
        <v>744</v>
      </c>
      <c r="L11" t="s">
        <v>271</v>
      </c>
    </row>
    <row r="12" spans="1:99" x14ac:dyDescent="0.35">
      <c r="B12" t="s">
        <v>22</v>
      </c>
      <c r="C12" t="s">
        <v>413</v>
      </c>
      <c r="D12" t="s">
        <v>263</v>
      </c>
      <c r="E12" t="s">
        <v>453</v>
      </c>
      <c r="F12" t="s">
        <v>288</v>
      </c>
      <c r="G12" t="s">
        <v>476</v>
      </c>
      <c r="H12" t="s">
        <v>273</v>
      </c>
      <c r="I12" t="s">
        <v>743</v>
      </c>
      <c r="J12" t="s">
        <v>296</v>
      </c>
      <c r="K12" t="s">
        <v>758</v>
      </c>
      <c r="L12" t="s">
        <v>287</v>
      </c>
    </row>
    <row r="13" spans="1:99" x14ac:dyDescent="0.35">
      <c r="B13" t="s">
        <v>23</v>
      </c>
      <c r="C13" t="s">
        <v>444</v>
      </c>
      <c r="D13" t="s">
        <v>264</v>
      </c>
      <c r="E13" t="s">
        <v>410</v>
      </c>
      <c r="F13" t="s">
        <v>273</v>
      </c>
      <c r="G13" t="s">
        <v>745</v>
      </c>
      <c r="H13" t="s">
        <v>270</v>
      </c>
      <c r="I13" t="s">
        <v>746</v>
      </c>
      <c r="J13" t="s">
        <v>271</v>
      </c>
      <c r="K13" t="s">
        <v>24</v>
      </c>
      <c r="L13" t="s">
        <v>265</v>
      </c>
    </row>
    <row r="14" spans="1:99" x14ac:dyDescent="0.35">
      <c r="A14" t="s">
        <v>25</v>
      </c>
      <c r="B14" t="s">
        <v>21</v>
      </c>
      <c r="C14" t="s">
        <v>305</v>
      </c>
      <c r="D14" t="s">
        <v>285</v>
      </c>
      <c r="E14" t="s">
        <v>353</v>
      </c>
      <c r="F14" t="s">
        <v>432</v>
      </c>
      <c r="G14" t="s">
        <v>352</v>
      </c>
      <c r="H14" t="s">
        <v>296</v>
      </c>
      <c r="I14" t="s">
        <v>335</v>
      </c>
      <c r="J14" t="s">
        <v>297</v>
      </c>
      <c r="K14" t="s">
        <v>31</v>
      </c>
      <c r="L14" t="s">
        <v>432</v>
      </c>
    </row>
    <row r="15" spans="1:99" x14ac:dyDescent="0.35">
      <c r="B15" t="s">
        <v>22</v>
      </c>
      <c r="C15" t="s">
        <v>339</v>
      </c>
      <c r="D15" t="s">
        <v>272</v>
      </c>
      <c r="E15" t="s">
        <v>274</v>
      </c>
      <c r="F15" t="s">
        <v>364</v>
      </c>
      <c r="G15" t="s">
        <v>306</v>
      </c>
      <c r="H15" t="s">
        <v>273</v>
      </c>
      <c r="I15" t="s">
        <v>304</v>
      </c>
      <c r="J15" t="s">
        <v>283</v>
      </c>
      <c r="K15" t="s">
        <v>300</v>
      </c>
      <c r="L15" t="s">
        <v>377</v>
      </c>
    </row>
    <row r="16" spans="1:99" x14ac:dyDescent="0.35">
      <c r="B16" t="s">
        <v>23</v>
      </c>
      <c r="C16" t="s">
        <v>304</v>
      </c>
      <c r="D16" t="s">
        <v>264</v>
      </c>
      <c r="E16" t="s">
        <v>354</v>
      </c>
      <c r="F16" t="s">
        <v>288</v>
      </c>
      <c r="G16" t="s">
        <v>55</v>
      </c>
      <c r="H16" t="s">
        <v>267</v>
      </c>
      <c r="I16" t="s">
        <v>304</v>
      </c>
      <c r="J16" t="s">
        <v>343</v>
      </c>
      <c r="K16" t="s">
        <v>24</v>
      </c>
      <c r="L16" t="s">
        <v>265</v>
      </c>
    </row>
    <row r="17" spans="1:12" x14ac:dyDescent="0.35">
      <c r="A17" t="s">
        <v>27</v>
      </c>
      <c r="B17" t="s">
        <v>21</v>
      </c>
      <c r="C17" t="s">
        <v>415</v>
      </c>
      <c r="D17" t="s">
        <v>288</v>
      </c>
      <c r="E17" t="s">
        <v>445</v>
      </c>
      <c r="F17" t="s">
        <v>270</v>
      </c>
      <c r="G17" t="s">
        <v>469</v>
      </c>
      <c r="H17" t="s">
        <v>267</v>
      </c>
      <c r="I17" t="s">
        <v>454</v>
      </c>
      <c r="J17" t="s">
        <v>263</v>
      </c>
      <c r="K17" t="s">
        <v>747</v>
      </c>
      <c r="L17" t="s">
        <v>296</v>
      </c>
    </row>
    <row r="18" spans="1:12" x14ac:dyDescent="0.35">
      <c r="B18" t="s">
        <v>22</v>
      </c>
      <c r="C18" t="s">
        <v>416</v>
      </c>
      <c r="D18" t="s">
        <v>267</v>
      </c>
      <c r="E18" t="s">
        <v>454</v>
      </c>
      <c r="F18" t="s">
        <v>279</v>
      </c>
      <c r="G18" t="s">
        <v>477</v>
      </c>
      <c r="H18" t="s">
        <v>269</v>
      </c>
      <c r="I18" t="s">
        <v>477</v>
      </c>
      <c r="J18" t="s">
        <v>262</v>
      </c>
      <c r="K18" t="s">
        <v>759</v>
      </c>
      <c r="L18" t="s">
        <v>319</v>
      </c>
    </row>
    <row r="19" spans="1:12" x14ac:dyDescent="0.35">
      <c r="B19" t="s">
        <v>23</v>
      </c>
      <c r="C19" t="s">
        <v>446</v>
      </c>
      <c r="D19" t="s">
        <v>272</v>
      </c>
      <c r="E19" t="s">
        <v>457</v>
      </c>
      <c r="F19" t="s">
        <v>279</v>
      </c>
      <c r="G19" t="s">
        <v>748</v>
      </c>
      <c r="H19" t="s">
        <v>263</v>
      </c>
      <c r="I19" t="s">
        <v>477</v>
      </c>
      <c r="J19" t="s">
        <v>307</v>
      </c>
      <c r="K19" t="s">
        <v>24</v>
      </c>
      <c r="L19" t="s">
        <v>265</v>
      </c>
    </row>
    <row r="20" spans="1:12" x14ac:dyDescent="0.35">
      <c r="A20" t="s">
        <v>28</v>
      </c>
      <c r="B20" t="s">
        <v>21</v>
      </c>
      <c r="C20" t="s">
        <v>417</v>
      </c>
      <c r="D20" t="s">
        <v>267</v>
      </c>
      <c r="E20" t="s">
        <v>440</v>
      </c>
      <c r="F20" t="s">
        <v>272</v>
      </c>
      <c r="G20" t="s">
        <v>358</v>
      </c>
      <c r="H20" t="s">
        <v>279</v>
      </c>
      <c r="I20" t="s">
        <v>423</v>
      </c>
      <c r="J20" t="s">
        <v>268</v>
      </c>
      <c r="K20" t="s">
        <v>380</v>
      </c>
      <c r="L20" t="s">
        <v>296</v>
      </c>
    </row>
    <row r="21" spans="1:12" x14ac:dyDescent="0.35">
      <c r="B21" t="s">
        <v>22</v>
      </c>
      <c r="C21" t="s">
        <v>418</v>
      </c>
      <c r="D21" t="s">
        <v>272</v>
      </c>
      <c r="E21" t="s">
        <v>382</v>
      </c>
      <c r="F21" t="s">
        <v>267</v>
      </c>
      <c r="G21" t="s">
        <v>423</v>
      </c>
      <c r="H21" t="s">
        <v>288</v>
      </c>
      <c r="I21" t="s">
        <v>383</v>
      </c>
      <c r="J21" t="s">
        <v>264</v>
      </c>
      <c r="K21" t="s">
        <v>466</v>
      </c>
      <c r="L21" t="s">
        <v>269</v>
      </c>
    </row>
    <row r="22" spans="1:12" x14ac:dyDescent="0.35">
      <c r="B22" t="s">
        <v>23</v>
      </c>
      <c r="C22" t="s">
        <v>442</v>
      </c>
      <c r="D22" t="s">
        <v>267</v>
      </c>
      <c r="E22" t="s">
        <v>380</v>
      </c>
      <c r="F22" t="s">
        <v>288</v>
      </c>
      <c r="G22" t="s">
        <v>421</v>
      </c>
      <c r="H22" t="s">
        <v>271</v>
      </c>
      <c r="I22" t="s">
        <v>463</v>
      </c>
      <c r="J22" t="s">
        <v>268</v>
      </c>
      <c r="K22" t="s">
        <v>24</v>
      </c>
      <c r="L22" t="s">
        <v>265</v>
      </c>
    </row>
    <row r="23" spans="1:12" x14ac:dyDescent="0.35">
      <c r="A23" t="s">
        <v>29</v>
      </c>
      <c r="B23" t="s">
        <v>21</v>
      </c>
      <c r="C23" t="s">
        <v>63</v>
      </c>
      <c r="D23" t="s">
        <v>275</v>
      </c>
      <c r="E23" t="s">
        <v>99</v>
      </c>
      <c r="F23" t="s">
        <v>275</v>
      </c>
      <c r="G23" t="s">
        <v>366</v>
      </c>
      <c r="H23" t="s">
        <v>287</v>
      </c>
      <c r="I23" t="s">
        <v>26</v>
      </c>
      <c r="J23" t="s">
        <v>264</v>
      </c>
      <c r="K23" t="s">
        <v>48</v>
      </c>
      <c r="L23" t="s">
        <v>264</v>
      </c>
    </row>
    <row r="24" spans="1:12" x14ac:dyDescent="0.35">
      <c r="B24" t="s">
        <v>22</v>
      </c>
      <c r="C24" t="s">
        <v>419</v>
      </c>
      <c r="D24" t="s">
        <v>267</v>
      </c>
      <c r="E24" t="s">
        <v>104</v>
      </c>
      <c r="F24" t="s">
        <v>267</v>
      </c>
      <c r="G24" t="s">
        <v>378</v>
      </c>
      <c r="H24" t="s">
        <v>363</v>
      </c>
      <c r="I24" t="s">
        <v>312</v>
      </c>
      <c r="J24" t="s">
        <v>273</v>
      </c>
      <c r="K24" t="s">
        <v>26</v>
      </c>
      <c r="L24" t="s">
        <v>297</v>
      </c>
    </row>
    <row r="25" spans="1:12" x14ac:dyDescent="0.35">
      <c r="B25" t="s">
        <v>23</v>
      </c>
      <c r="C25" t="s">
        <v>389</v>
      </c>
      <c r="D25" t="s">
        <v>275</v>
      </c>
      <c r="E25" t="s">
        <v>82</v>
      </c>
      <c r="F25" t="s">
        <v>275</v>
      </c>
      <c r="G25" t="s">
        <v>355</v>
      </c>
      <c r="H25" t="s">
        <v>282</v>
      </c>
      <c r="I25" t="s">
        <v>355</v>
      </c>
      <c r="J25" t="s">
        <v>262</v>
      </c>
      <c r="K25" t="s">
        <v>24</v>
      </c>
      <c r="L25" t="s">
        <v>265</v>
      </c>
    </row>
    <row r="26" spans="1:12" x14ac:dyDescent="0.35">
      <c r="A26" t="s">
        <v>30</v>
      </c>
      <c r="B26" t="s">
        <v>21</v>
      </c>
      <c r="C26" t="s">
        <v>391</v>
      </c>
      <c r="D26" t="s">
        <v>267</v>
      </c>
      <c r="E26" t="s">
        <v>290</v>
      </c>
      <c r="F26" t="s">
        <v>275</v>
      </c>
      <c r="G26" t="s">
        <v>295</v>
      </c>
      <c r="H26" t="s">
        <v>272</v>
      </c>
      <c r="I26" t="s">
        <v>331</v>
      </c>
      <c r="J26" t="s">
        <v>270</v>
      </c>
      <c r="K26" t="s">
        <v>331</v>
      </c>
      <c r="L26" t="s">
        <v>262</v>
      </c>
    </row>
    <row r="27" spans="1:12" x14ac:dyDescent="0.35">
      <c r="B27" t="s">
        <v>22</v>
      </c>
      <c r="C27" t="s">
        <v>391</v>
      </c>
      <c r="D27" t="s">
        <v>270</v>
      </c>
      <c r="E27" t="s">
        <v>390</v>
      </c>
      <c r="F27" t="s">
        <v>267</v>
      </c>
      <c r="G27" t="s">
        <v>331</v>
      </c>
      <c r="H27" t="s">
        <v>279</v>
      </c>
      <c r="I27" t="s">
        <v>318</v>
      </c>
      <c r="J27" t="s">
        <v>268</v>
      </c>
      <c r="K27" t="s">
        <v>451</v>
      </c>
      <c r="L27" t="s">
        <v>264</v>
      </c>
    </row>
    <row r="28" spans="1:12" x14ac:dyDescent="0.35">
      <c r="B28" t="s">
        <v>23</v>
      </c>
      <c r="C28" t="s">
        <v>96</v>
      </c>
      <c r="D28" t="s">
        <v>275</v>
      </c>
      <c r="E28" t="s">
        <v>428</v>
      </c>
      <c r="F28" t="s">
        <v>275</v>
      </c>
      <c r="G28" t="s">
        <v>294</v>
      </c>
      <c r="H28" t="s">
        <v>282</v>
      </c>
      <c r="I28" t="s">
        <v>336</v>
      </c>
      <c r="J28" t="s">
        <v>263</v>
      </c>
      <c r="K28" t="s">
        <v>24</v>
      </c>
      <c r="L28" t="s">
        <v>265</v>
      </c>
    </row>
    <row r="29" spans="1:12" x14ac:dyDescent="0.35">
      <c r="A29" t="s">
        <v>34</v>
      </c>
      <c r="B29" t="s">
        <v>21</v>
      </c>
      <c r="C29" t="s">
        <v>53</v>
      </c>
      <c r="D29" t="s">
        <v>287</v>
      </c>
      <c r="E29" t="s">
        <v>100</v>
      </c>
      <c r="F29" t="s">
        <v>270</v>
      </c>
      <c r="G29" t="s">
        <v>47</v>
      </c>
      <c r="H29" t="s">
        <v>264</v>
      </c>
      <c r="I29" t="s">
        <v>334</v>
      </c>
      <c r="J29" t="s">
        <v>288</v>
      </c>
      <c r="K29" t="s">
        <v>99</v>
      </c>
      <c r="L29" t="s">
        <v>264</v>
      </c>
    </row>
    <row r="30" spans="1:12" x14ac:dyDescent="0.35">
      <c r="B30" t="s">
        <v>22</v>
      </c>
      <c r="C30" t="s">
        <v>131</v>
      </c>
      <c r="D30" t="s">
        <v>285</v>
      </c>
      <c r="E30" t="s">
        <v>100</v>
      </c>
      <c r="F30" t="s">
        <v>287</v>
      </c>
      <c r="G30" t="s">
        <v>63</v>
      </c>
      <c r="H30" t="s">
        <v>270</v>
      </c>
      <c r="I30" t="s">
        <v>41</v>
      </c>
      <c r="J30" t="s">
        <v>287</v>
      </c>
      <c r="K30" t="s">
        <v>41</v>
      </c>
      <c r="L30" t="s">
        <v>262</v>
      </c>
    </row>
    <row r="31" spans="1:12" x14ac:dyDescent="0.35">
      <c r="B31" t="s">
        <v>23</v>
      </c>
      <c r="C31" t="s">
        <v>92</v>
      </c>
      <c r="D31" t="s">
        <v>263</v>
      </c>
      <c r="E31" t="s">
        <v>47</v>
      </c>
      <c r="F31" t="s">
        <v>270</v>
      </c>
      <c r="G31" t="s">
        <v>68</v>
      </c>
      <c r="H31" t="s">
        <v>267</v>
      </c>
      <c r="I31" t="s">
        <v>45</v>
      </c>
      <c r="J31" t="s">
        <v>271</v>
      </c>
      <c r="K31" t="s">
        <v>24</v>
      </c>
      <c r="L31" t="s">
        <v>265</v>
      </c>
    </row>
    <row r="32" spans="1:12" x14ac:dyDescent="0.35">
      <c r="A32" t="s">
        <v>35</v>
      </c>
      <c r="B32" t="s">
        <v>21</v>
      </c>
      <c r="C32" t="s">
        <v>76</v>
      </c>
      <c r="D32" t="s">
        <v>267</v>
      </c>
      <c r="E32" t="s">
        <v>402</v>
      </c>
      <c r="F32" t="s">
        <v>271</v>
      </c>
      <c r="G32" t="s">
        <v>93</v>
      </c>
      <c r="H32" t="s">
        <v>271</v>
      </c>
      <c r="I32" t="s">
        <v>97</v>
      </c>
      <c r="J32" t="s">
        <v>267</v>
      </c>
      <c r="K32" t="s">
        <v>172</v>
      </c>
      <c r="L32" t="s">
        <v>264</v>
      </c>
    </row>
    <row r="33" spans="1:12" x14ac:dyDescent="0.35">
      <c r="B33" t="s">
        <v>22</v>
      </c>
      <c r="C33" t="s">
        <v>298</v>
      </c>
      <c r="D33" t="s">
        <v>267</v>
      </c>
      <c r="E33" t="s">
        <v>393</v>
      </c>
      <c r="F33" t="s">
        <v>270</v>
      </c>
      <c r="G33" t="s">
        <v>58</v>
      </c>
      <c r="H33" t="s">
        <v>285</v>
      </c>
      <c r="I33" t="s">
        <v>172</v>
      </c>
      <c r="J33" t="s">
        <v>267</v>
      </c>
      <c r="K33" t="s">
        <v>172</v>
      </c>
      <c r="L33" t="s">
        <v>262</v>
      </c>
    </row>
    <row r="34" spans="1:12" x14ac:dyDescent="0.35">
      <c r="B34" t="s">
        <v>23</v>
      </c>
      <c r="C34" t="s">
        <v>298</v>
      </c>
      <c r="D34" t="s">
        <v>263</v>
      </c>
      <c r="E34" t="s">
        <v>393</v>
      </c>
      <c r="F34" t="s">
        <v>270</v>
      </c>
      <c r="G34" t="s">
        <v>94</v>
      </c>
      <c r="H34" t="s">
        <v>270</v>
      </c>
      <c r="I34" t="s">
        <v>172</v>
      </c>
      <c r="J34" t="s">
        <v>272</v>
      </c>
      <c r="K34" t="s">
        <v>24</v>
      </c>
      <c r="L34" t="s">
        <v>265</v>
      </c>
    </row>
    <row r="35" spans="1:12" x14ac:dyDescent="0.35">
      <c r="A35" t="s">
        <v>36</v>
      </c>
      <c r="B35" t="s">
        <v>21</v>
      </c>
      <c r="C35" t="s">
        <v>62</v>
      </c>
      <c r="D35" t="s">
        <v>272</v>
      </c>
      <c r="E35" t="s">
        <v>65</v>
      </c>
      <c r="F35" t="s">
        <v>271</v>
      </c>
      <c r="G35" t="s">
        <v>401</v>
      </c>
      <c r="H35" t="s">
        <v>271</v>
      </c>
      <c r="I35" t="s">
        <v>393</v>
      </c>
      <c r="J35" t="s">
        <v>267</v>
      </c>
      <c r="K35" t="s">
        <v>93</v>
      </c>
      <c r="L35" t="s">
        <v>264</v>
      </c>
    </row>
    <row r="36" spans="1:12" x14ac:dyDescent="0.35">
      <c r="B36" t="s">
        <v>22</v>
      </c>
      <c r="C36" t="s">
        <v>33</v>
      </c>
      <c r="D36" t="s">
        <v>275</v>
      </c>
      <c r="E36" t="s">
        <v>330</v>
      </c>
      <c r="F36" t="s">
        <v>272</v>
      </c>
      <c r="G36" t="s">
        <v>76</v>
      </c>
      <c r="H36" t="s">
        <v>285</v>
      </c>
      <c r="I36" t="s">
        <v>93</v>
      </c>
      <c r="J36" t="s">
        <v>272</v>
      </c>
      <c r="K36" t="s">
        <v>95</v>
      </c>
      <c r="L36" t="s">
        <v>263</v>
      </c>
    </row>
    <row r="37" spans="1:12" x14ac:dyDescent="0.35">
      <c r="B37" t="s">
        <v>23</v>
      </c>
      <c r="C37" t="s">
        <v>141</v>
      </c>
      <c r="D37" t="s">
        <v>264</v>
      </c>
      <c r="E37" t="s">
        <v>330</v>
      </c>
      <c r="F37" t="s">
        <v>267</v>
      </c>
      <c r="G37" t="s">
        <v>50</v>
      </c>
      <c r="H37" t="s">
        <v>270</v>
      </c>
      <c r="I37" t="s">
        <v>95</v>
      </c>
      <c r="J37" t="s">
        <v>272</v>
      </c>
      <c r="K37" t="s">
        <v>24</v>
      </c>
      <c r="L37" t="s">
        <v>265</v>
      </c>
    </row>
    <row r="38" spans="1:12" x14ac:dyDescent="0.35">
      <c r="A38" t="s">
        <v>38</v>
      </c>
      <c r="B38" t="s">
        <v>21</v>
      </c>
      <c r="C38" t="s">
        <v>401</v>
      </c>
      <c r="D38" t="s">
        <v>275</v>
      </c>
      <c r="E38" t="s">
        <v>76</v>
      </c>
      <c r="F38" t="s">
        <v>271</v>
      </c>
      <c r="G38" t="s">
        <v>404</v>
      </c>
      <c r="H38" t="s">
        <v>270</v>
      </c>
      <c r="I38" t="s">
        <v>171</v>
      </c>
      <c r="J38" t="s">
        <v>272</v>
      </c>
      <c r="K38" t="s">
        <v>172</v>
      </c>
      <c r="L38" t="s">
        <v>285</v>
      </c>
    </row>
    <row r="39" spans="1:12" x14ac:dyDescent="0.35">
      <c r="B39" t="s">
        <v>22</v>
      </c>
      <c r="C39" t="s">
        <v>330</v>
      </c>
      <c r="D39" t="s">
        <v>288</v>
      </c>
      <c r="E39" t="s">
        <v>402</v>
      </c>
      <c r="F39" t="s">
        <v>267</v>
      </c>
      <c r="G39" t="s">
        <v>58</v>
      </c>
      <c r="H39" t="s">
        <v>270</v>
      </c>
      <c r="I39" t="s">
        <v>320</v>
      </c>
      <c r="J39" t="s">
        <v>275</v>
      </c>
      <c r="K39" t="s">
        <v>429</v>
      </c>
      <c r="L39" t="s">
        <v>263</v>
      </c>
    </row>
    <row r="40" spans="1:12" x14ac:dyDescent="0.35">
      <c r="B40" t="s">
        <v>23</v>
      </c>
      <c r="C40" t="s">
        <v>281</v>
      </c>
      <c r="D40" t="s">
        <v>270</v>
      </c>
      <c r="E40" t="s">
        <v>393</v>
      </c>
      <c r="F40" t="s">
        <v>282</v>
      </c>
      <c r="G40" t="s">
        <v>94</v>
      </c>
      <c r="H40" t="s">
        <v>270</v>
      </c>
      <c r="I40" t="s">
        <v>429</v>
      </c>
      <c r="J40" t="s">
        <v>275</v>
      </c>
      <c r="K40" t="s">
        <v>24</v>
      </c>
      <c r="L40" t="s">
        <v>265</v>
      </c>
    </row>
    <row r="41" spans="1:12" x14ac:dyDescent="0.35">
      <c r="A41" t="s">
        <v>39</v>
      </c>
      <c r="B41" t="s">
        <v>21</v>
      </c>
      <c r="C41" t="s">
        <v>31</v>
      </c>
      <c r="D41" t="s">
        <v>270</v>
      </c>
      <c r="E41" t="s">
        <v>33</v>
      </c>
      <c r="F41" t="s">
        <v>267</v>
      </c>
      <c r="G41" t="s">
        <v>403</v>
      </c>
      <c r="H41" t="s">
        <v>275</v>
      </c>
      <c r="I41" t="s">
        <v>402</v>
      </c>
      <c r="J41" t="s">
        <v>270</v>
      </c>
      <c r="K41" t="s">
        <v>172</v>
      </c>
      <c r="L41" t="s">
        <v>279</v>
      </c>
    </row>
    <row r="42" spans="1:12" x14ac:dyDescent="0.35">
      <c r="B42" t="s">
        <v>22</v>
      </c>
      <c r="C42" t="s">
        <v>315</v>
      </c>
      <c r="D42" t="s">
        <v>275</v>
      </c>
      <c r="E42" t="s">
        <v>65</v>
      </c>
      <c r="F42" t="s">
        <v>264</v>
      </c>
      <c r="G42" t="s">
        <v>76</v>
      </c>
      <c r="H42" t="s">
        <v>272</v>
      </c>
      <c r="I42" t="s">
        <v>61</v>
      </c>
      <c r="J42" t="s">
        <v>287</v>
      </c>
      <c r="K42" t="s">
        <v>320</v>
      </c>
      <c r="L42" t="s">
        <v>272</v>
      </c>
    </row>
    <row r="43" spans="1:12" x14ac:dyDescent="0.35">
      <c r="B43" t="s">
        <v>23</v>
      </c>
      <c r="C43" t="s">
        <v>314</v>
      </c>
      <c r="D43" t="s">
        <v>275</v>
      </c>
      <c r="E43" t="s">
        <v>403</v>
      </c>
      <c r="F43" t="s">
        <v>282</v>
      </c>
      <c r="G43" t="s">
        <v>393</v>
      </c>
      <c r="H43" t="s">
        <v>272</v>
      </c>
      <c r="I43" t="s">
        <v>95</v>
      </c>
      <c r="J43" t="s">
        <v>271</v>
      </c>
      <c r="K43" t="s">
        <v>24</v>
      </c>
      <c r="L43" t="s">
        <v>265</v>
      </c>
    </row>
    <row r="44" spans="1:12" x14ac:dyDescent="0.35">
      <c r="A44" t="s">
        <v>43</v>
      </c>
      <c r="B44" t="s">
        <v>21</v>
      </c>
      <c r="C44" t="s">
        <v>420</v>
      </c>
      <c r="D44" t="s">
        <v>267</v>
      </c>
      <c r="E44" t="s">
        <v>305</v>
      </c>
      <c r="F44" t="s">
        <v>319</v>
      </c>
      <c r="G44" t="s">
        <v>335</v>
      </c>
      <c r="H44" t="s">
        <v>267</v>
      </c>
      <c r="I44" t="s">
        <v>32</v>
      </c>
      <c r="J44" t="s">
        <v>288</v>
      </c>
      <c r="K44" t="s">
        <v>49</v>
      </c>
      <c r="L44" t="s">
        <v>288</v>
      </c>
    </row>
    <row r="45" spans="1:12" x14ac:dyDescent="0.35">
      <c r="B45" t="s">
        <v>22</v>
      </c>
      <c r="C45" t="s">
        <v>305</v>
      </c>
      <c r="D45" t="s">
        <v>279</v>
      </c>
      <c r="E45" t="s">
        <v>303</v>
      </c>
      <c r="F45" t="s">
        <v>264</v>
      </c>
      <c r="G45" t="s">
        <v>350</v>
      </c>
      <c r="H45" t="s">
        <v>288</v>
      </c>
      <c r="I45" t="s">
        <v>300</v>
      </c>
      <c r="J45" t="s">
        <v>267</v>
      </c>
      <c r="K45" t="s">
        <v>302</v>
      </c>
      <c r="L45" t="s">
        <v>288</v>
      </c>
    </row>
    <row r="46" spans="1:12" x14ac:dyDescent="0.35">
      <c r="B46" t="s">
        <v>23</v>
      </c>
      <c r="C46" t="s">
        <v>37</v>
      </c>
      <c r="D46" t="s">
        <v>279</v>
      </c>
      <c r="E46" t="s">
        <v>351</v>
      </c>
      <c r="F46" t="s">
        <v>275</v>
      </c>
      <c r="G46" t="s">
        <v>274</v>
      </c>
      <c r="H46" t="s">
        <v>270</v>
      </c>
      <c r="I46" t="s">
        <v>314</v>
      </c>
      <c r="J46" t="s">
        <v>279</v>
      </c>
      <c r="K46" t="s">
        <v>24</v>
      </c>
      <c r="L46" t="s">
        <v>265</v>
      </c>
    </row>
    <row r="47" spans="1:12" x14ac:dyDescent="0.35">
      <c r="A47" t="s">
        <v>44</v>
      </c>
      <c r="B47" t="s">
        <v>21</v>
      </c>
      <c r="C47" t="s">
        <v>31</v>
      </c>
      <c r="D47" t="s">
        <v>267</v>
      </c>
      <c r="E47" t="s">
        <v>281</v>
      </c>
      <c r="F47" t="s">
        <v>287</v>
      </c>
      <c r="G47" t="s">
        <v>52</v>
      </c>
      <c r="H47" t="s">
        <v>288</v>
      </c>
      <c r="I47" t="s">
        <v>61</v>
      </c>
      <c r="J47" t="s">
        <v>275</v>
      </c>
      <c r="K47" t="s">
        <v>172</v>
      </c>
      <c r="L47" t="s">
        <v>270</v>
      </c>
    </row>
    <row r="48" spans="1:12" x14ac:dyDescent="0.35">
      <c r="B48" t="s">
        <v>22</v>
      </c>
      <c r="C48" t="s">
        <v>141</v>
      </c>
      <c r="D48" t="s">
        <v>288</v>
      </c>
      <c r="E48" t="s">
        <v>299</v>
      </c>
      <c r="F48" t="s">
        <v>272</v>
      </c>
      <c r="G48" t="s">
        <v>402</v>
      </c>
      <c r="H48" t="s">
        <v>275</v>
      </c>
      <c r="I48" t="s">
        <v>94</v>
      </c>
      <c r="J48" t="s">
        <v>272</v>
      </c>
      <c r="K48" t="s">
        <v>388</v>
      </c>
      <c r="L48" t="s">
        <v>288</v>
      </c>
    </row>
    <row r="49" spans="1:12" x14ac:dyDescent="0.35">
      <c r="B49" t="s">
        <v>23</v>
      </c>
      <c r="C49" t="s">
        <v>299</v>
      </c>
      <c r="D49" t="s">
        <v>287</v>
      </c>
      <c r="E49" t="s">
        <v>298</v>
      </c>
      <c r="F49" t="s">
        <v>285</v>
      </c>
      <c r="G49" t="s">
        <v>404</v>
      </c>
      <c r="H49" t="s">
        <v>272</v>
      </c>
      <c r="I49" t="s">
        <v>429</v>
      </c>
      <c r="J49" t="s">
        <v>279</v>
      </c>
      <c r="K49" t="s">
        <v>24</v>
      </c>
      <c r="L49" t="s">
        <v>265</v>
      </c>
    </row>
    <row r="50" spans="1:12" x14ac:dyDescent="0.35">
      <c r="A50" t="s">
        <v>112</v>
      </c>
      <c r="B50" t="s">
        <v>21</v>
      </c>
      <c r="C50" t="s">
        <v>56</v>
      </c>
      <c r="D50" t="s">
        <v>267</v>
      </c>
      <c r="E50" t="s">
        <v>99</v>
      </c>
      <c r="F50" t="s">
        <v>287</v>
      </c>
      <c r="G50" t="s">
        <v>342</v>
      </c>
      <c r="H50" t="s">
        <v>267</v>
      </c>
      <c r="I50" t="s">
        <v>312</v>
      </c>
      <c r="J50" t="s">
        <v>275</v>
      </c>
      <c r="K50" t="s">
        <v>420</v>
      </c>
      <c r="L50" t="s">
        <v>275</v>
      </c>
    </row>
    <row r="51" spans="1:12" x14ac:dyDescent="0.35">
      <c r="B51" t="s">
        <v>22</v>
      </c>
      <c r="C51" t="s">
        <v>57</v>
      </c>
      <c r="D51" t="s">
        <v>267</v>
      </c>
      <c r="E51" t="s">
        <v>41</v>
      </c>
      <c r="F51" t="s">
        <v>288</v>
      </c>
      <c r="G51" t="s">
        <v>424</v>
      </c>
      <c r="H51" t="s">
        <v>267</v>
      </c>
      <c r="I51" t="s">
        <v>378</v>
      </c>
      <c r="J51" t="s">
        <v>275</v>
      </c>
      <c r="K51" t="s">
        <v>379</v>
      </c>
      <c r="L51" t="s">
        <v>288</v>
      </c>
    </row>
    <row r="52" spans="1:12" x14ac:dyDescent="0.35">
      <c r="B52" t="s">
        <v>23</v>
      </c>
      <c r="C52" t="s">
        <v>41</v>
      </c>
      <c r="D52" t="s">
        <v>287</v>
      </c>
      <c r="E52" t="s">
        <v>286</v>
      </c>
      <c r="F52" t="s">
        <v>264</v>
      </c>
      <c r="G52" t="s">
        <v>26</v>
      </c>
      <c r="H52" t="s">
        <v>275</v>
      </c>
      <c r="I52" t="s">
        <v>103</v>
      </c>
      <c r="J52" t="s">
        <v>287</v>
      </c>
      <c r="K52" t="s">
        <v>24</v>
      </c>
      <c r="L52" t="s">
        <v>265</v>
      </c>
    </row>
    <row r="53" spans="1:12" x14ac:dyDescent="0.35">
      <c r="A53" t="s">
        <v>113</v>
      </c>
      <c r="B53" t="s">
        <v>21</v>
      </c>
      <c r="C53" t="s">
        <v>101</v>
      </c>
      <c r="D53" t="s">
        <v>288</v>
      </c>
      <c r="E53" t="s">
        <v>99</v>
      </c>
      <c r="F53" t="s">
        <v>288</v>
      </c>
      <c r="G53" t="s">
        <v>342</v>
      </c>
      <c r="H53" t="s">
        <v>267</v>
      </c>
      <c r="I53" t="s">
        <v>313</v>
      </c>
      <c r="J53" t="s">
        <v>272</v>
      </c>
      <c r="K53" t="s">
        <v>420</v>
      </c>
      <c r="L53" t="s">
        <v>287</v>
      </c>
    </row>
    <row r="54" spans="1:12" x14ac:dyDescent="0.35">
      <c r="B54" t="s">
        <v>22</v>
      </c>
      <c r="C54" t="s">
        <v>56</v>
      </c>
      <c r="D54" t="s">
        <v>275</v>
      </c>
      <c r="E54" t="s">
        <v>104</v>
      </c>
      <c r="F54" t="s">
        <v>282</v>
      </c>
      <c r="G54" t="s">
        <v>424</v>
      </c>
      <c r="H54" t="s">
        <v>275</v>
      </c>
      <c r="I54" t="s">
        <v>378</v>
      </c>
      <c r="J54" t="s">
        <v>275</v>
      </c>
      <c r="K54" t="s">
        <v>349</v>
      </c>
      <c r="L54" t="s">
        <v>275</v>
      </c>
    </row>
    <row r="55" spans="1:12" x14ac:dyDescent="0.35">
      <c r="B55" t="s">
        <v>23</v>
      </c>
      <c r="C55" t="s">
        <v>40</v>
      </c>
      <c r="D55" t="s">
        <v>275</v>
      </c>
      <c r="E55" t="s">
        <v>41</v>
      </c>
      <c r="F55" t="s">
        <v>267</v>
      </c>
      <c r="G55" t="s">
        <v>26</v>
      </c>
      <c r="H55" t="s">
        <v>287</v>
      </c>
      <c r="I55" t="s">
        <v>374</v>
      </c>
      <c r="J55" t="s">
        <v>272</v>
      </c>
      <c r="K55" t="s">
        <v>24</v>
      </c>
      <c r="L55" t="s">
        <v>265</v>
      </c>
    </row>
    <row r="56" spans="1:12" x14ac:dyDescent="0.35">
      <c r="A56" t="s">
        <v>114</v>
      </c>
      <c r="B56" t="s">
        <v>21</v>
      </c>
      <c r="C56" t="s">
        <v>328</v>
      </c>
      <c r="D56" t="s">
        <v>263</v>
      </c>
      <c r="E56" t="s">
        <v>303</v>
      </c>
      <c r="F56" t="s">
        <v>288</v>
      </c>
      <c r="G56" t="s">
        <v>351</v>
      </c>
      <c r="H56" t="s">
        <v>267</v>
      </c>
      <c r="I56" t="s">
        <v>59</v>
      </c>
      <c r="J56" t="s">
        <v>275</v>
      </c>
      <c r="K56" t="s">
        <v>314</v>
      </c>
      <c r="L56" t="s">
        <v>288</v>
      </c>
    </row>
    <row r="57" spans="1:12" x14ac:dyDescent="0.35">
      <c r="B57" t="s">
        <v>22</v>
      </c>
      <c r="C57" t="s">
        <v>339</v>
      </c>
      <c r="D57" t="s">
        <v>272</v>
      </c>
      <c r="E57" t="s">
        <v>335</v>
      </c>
      <c r="F57" t="s">
        <v>287</v>
      </c>
      <c r="G57" t="s">
        <v>274</v>
      </c>
      <c r="H57" t="s">
        <v>267</v>
      </c>
      <c r="I57" t="s">
        <v>55</v>
      </c>
      <c r="J57" t="s">
        <v>272</v>
      </c>
      <c r="K57" t="s">
        <v>33</v>
      </c>
      <c r="L57" t="s">
        <v>288</v>
      </c>
    </row>
    <row r="58" spans="1:12" x14ac:dyDescent="0.35">
      <c r="B58" t="s">
        <v>23</v>
      </c>
      <c r="C58" t="s">
        <v>434</v>
      </c>
      <c r="D58" t="s">
        <v>267</v>
      </c>
      <c r="E58" t="s">
        <v>278</v>
      </c>
      <c r="F58" t="s">
        <v>287</v>
      </c>
      <c r="G58" t="s">
        <v>353</v>
      </c>
      <c r="H58" t="s">
        <v>267</v>
      </c>
      <c r="I58" t="s">
        <v>301</v>
      </c>
      <c r="J58" t="s">
        <v>275</v>
      </c>
      <c r="K58" t="s">
        <v>24</v>
      </c>
      <c r="L58" t="s">
        <v>265</v>
      </c>
    </row>
    <row r="59" spans="1:12" x14ac:dyDescent="0.35">
      <c r="A59" t="s">
        <v>115</v>
      </c>
      <c r="B59" t="s">
        <v>21</v>
      </c>
      <c r="C59" t="s">
        <v>333</v>
      </c>
      <c r="D59" t="s">
        <v>271</v>
      </c>
      <c r="E59" t="s">
        <v>405</v>
      </c>
      <c r="F59" t="s">
        <v>275</v>
      </c>
      <c r="G59" t="s">
        <v>407</v>
      </c>
      <c r="H59" t="s">
        <v>275</v>
      </c>
      <c r="I59" t="s">
        <v>439</v>
      </c>
      <c r="J59" t="s">
        <v>287</v>
      </c>
      <c r="K59" t="s">
        <v>438</v>
      </c>
      <c r="L59" t="s">
        <v>272</v>
      </c>
    </row>
    <row r="60" spans="1:12" x14ac:dyDescent="0.35">
      <c r="B60" t="s">
        <v>22</v>
      </c>
      <c r="C60" t="s">
        <v>408</v>
      </c>
      <c r="D60" t="s">
        <v>270</v>
      </c>
      <c r="E60" t="s">
        <v>376</v>
      </c>
      <c r="F60" t="s">
        <v>288</v>
      </c>
      <c r="G60" t="s">
        <v>406</v>
      </c>
      <c r="H60" t="s">
        <v>267</v>
      </c>
      <c r="I60" t="s">
        <v>441</v>
      </c>
      <c r="J60" t="s">
        <v>275</v>
      </c>
      <c r="K60" t="s">
        <v>440</v>
      </c>
      <c r="L60" t="s">
        <v>267</v>
      </c>
    </row>
    <row r="61" spans="1:12" x14ac:dyDescent="0.35">
      <c r="B61" t="s">
        <v>23</v>
      </c>
      <c r="C61" t="s">
        <v>447</v>
      </c>
      <c r="D61" t="s">
        <v>272</v>
      </c>
      <c r="E61" t="s">
        <v>170</v>
      </c>
      <c r="F61" t="s">
        <v>282</v>
      </c>
      <c r="G61" t="s">
        <v>373</v>
      </c>
      <c r="H61" t="s">
        <v>267</v>
      </c>
      <c r="I61" t="s">
        <v>439</v>
      </c>
      <c r="J61" t="s">
        <v>285</v>
      </c>
      <c r="K61" t="s">
        <v>24</v>
      </c>
      <c r="L61" t="s">
        <v>265</v>
      </c>
    </row>
    <row r="62" spans="1:12" x14ac:dyDescent="0.35">
      <c r="A62" t="s">
        <v>116</v>
      </c>
      <c r="B62" t="s">
        <v>21</v>
      </c>
      <c r="C62" t="s">
        <v>422</v>
      </c>
      <c r="D62" t="s">
        <v>285</v>
      </c>
      <c r="E62" t="s">
        <v>448</v>
      </c>
      <c r="F62" t="s">
        <v>272</v>
      </c>
      <c r="G62" t="s">
        <v>470</v>
      </c>
      <c r="H62" t="s">
        <v>282</v>
      </c>
      <c r="I62" t="s">
        <v>344</v>
      </c>
      <c r="J62" t="s">
        <v>275</v>
      </c>
      <c r="K62" t="s">
        <v>435</v>
      </c>
      <c r="L62" t="s">
        <v>272</v>
      </c>
    </row>
    <row r="63" spans="1:12" x14ac:dyDescent="0.35">
      <c r="B63" t="s">
        <v>22</v>
      </c>
      <c r="C63" t="s">
        <v>381</v>
      </c>
      <c r="D63" t="s">
        <v>271</v>
      </c>
      <c r="E63" t="s">
        <v>332</v>
      </c>
      <c r="F63" t="s">
        <v>287</v>
      </c>
      <c r="G63" t="s">
        <v>470</v>
      </c>
      <c r="H63" t="s">
        <v>272</v>
      </c>
      <c r="I63" t="s">
        <v>322</v>
      </c>
      <c r="J63" t="s">
        <v>282</v>
      </c>
      <c r="K63" t="s">
        <v>760</v>
      </c>
      <c r="L63" t="s">
        <v>275</v>
      </c>
    </row>
    <row r="64" spans="1:12" x14ac:dyDescent="0.35">
      <c r="B64" t="s">
        <v>23</v>
      </c>
      <c r="C64" t="s">
        <v>449</v>
      </c>
      <c r="D64" t="s">
        <v>288</v>
      </c>
      <c r="E64" t="s">
        <v>436</v>
      </c>
      <c r="F64" t="s">
        <v>267</v>
      </c>
      <c r="G64" t="s">
        <v>309</v>
      </c>
      <c r="H64" t="s">
        <v>267</v>
      </c>
      <c r="I64" t="s">
        <v>161</v>
      </c>
      <c r="J64" t="s">
        <v>287</v>
      </c>
      <c r="K64" t="s">
        <v>24</v>
      </c>
      <c r="L64" t="s">
        <v>265</v>
      </c>
    </row>
    <row r="65" spans="1:14" x14ac:dyDescent="0.35">
      <c r="A65" t="s">
        <v>117</v>
      </c>
      <c r="B65" t="s">
        <v>21</v>
      </c>
      <c r="C65" t="s">
        <v>99</v>
      </c>
      <c r="D65" t="s">
        <v>264</v>
      </c>
      <c r="E65" t="s">
        <v>289</v>
      </c>
      <c r="F65" t="s">
        <v>272</v>
      </c>
      <c r="G65" t="s">
        <v>355</v>
      </c>
      <c r="H65" t="s">
        <v>287</v>
      </c>
      <c r="I65" t="s">
        <v>338</v>
      </c>
      <c r="J65" t="s">
        <v>275</v>
      </c>
      <c r="K65" t="s">
        <v>414</v>
      </c>
      <c r="L65" t="s">
        <v>275</v>
      </c>
    </row>
    <row r="66" spans="1:14" x14ac:dyDescent="0.35">
      <c r="B66" t="s">
        <v>22</v>
      </c>
      <c r="C66" t="s">
        <v>64</v>
      </c>
      <c r="D66" t="s">
        <v>271</v>
      </c>
      <c r="E66" t="s">
        <v>366</v>
      </c>
      <c r="F66" t="s">
        <v>267</v>
      </c>
      <c r="G66" t="s">
        <v>102</v>
      </c>
      <c r="H66" t="s">
        <v>288</v>
      </c>
      <c r="I66" t="s">
        <v>379</v>
      </c>
      <c r="J66" t="s">
        <v>267</v>
      </c>
      <c r="K66" t="s">
        <v>761</v>
      </c>
      <c r="L66" t="s">
        <v>288</v>
      </c>
    </row>
    <row r="67" spans="1:14" x14ac:dyDescent="0.35">
      <c r="B67" t="s">
        <v>23</v>
      </c>
      <c r="C67" t="s">
        <v>82</v>
      </c>
      <c r="D67" t="s">
        <v>270</v>
      </c>
      <c r="E67" t="s">
        <v>313</v>
      </c>
      <c r="F67" t="s">
        <v>275</v>
      </c>
      <c r="G67" t="s">
        <v>341</v>
      </c>
      <c r="H67" t="s">
        <v>275</v>
      </c>
      <c r="I67" t="s">
        <v>280</v>
      </c>
      <c r="J67" t="s">
        <v>288</v>
      </c>
      <c r="K67" t="s">
        <v>24</v>
      </c>
      <c r="L67" t="s">
        <v>265</v>
      </c>
    </row>
    <row r="68" spans="1:14" x14ac:dyDescent="0.35">
      <c r="A68" t="s">
        <v>118</v>
      </c>
      <c r="B68" t="s">
        <v>21</v>
      </c>
      <c r="C68" t="s">
        <v>353</v>
      </c>
      <c r="D68" t="s">
        <v>264</v>
      </c>
      <c r="E68" t="s">
        <v>55</v>
      </c>
      <c r="F68" t="s">
        <v>270</v>
      </c>
      <c r="G68" t="s">
        <v>141</v>
      </c>
      <c r="H68" t="s">
        <v>275</v>
      </c>
      <c r="I68" t="s">
        <v>403</v>
      </c>
      <c r="J68" t="s">
        <v>288</v>
      </c>
      <c r="K68" t="s">
        <v>404</v>
      </c>
      <c r="L68" t="s">
        <v>267</v>
      </c>
    </row>
    <row r="69" spans="1:14" x14ac:dyDescent="0.35">
      <c r="B69" t="s">
        <v>22</v>
      </c>
      <c r="C69" t="s">
        <v>32</v>
      </c>
      <c r="D69" t="s">
        <v>271</v>
      </c>
      <c r="E69" t="s">
        <v>301</v>
      </c>
      <c r="F69" t="s">
        <v>267</v>
      </c>
      <c r="G69" t="s">
        <v>315</v>
      </c>
      <c r="H69" t="s">
        <v>275</v>
      </c>
      <c r="I69" t="s">
        <v>76</v>
      </c>
      <c r="J69" t="s">
        <v>275</v>
      </c>
      <c r="K69" t="s">
        <v>95</v>
      </c>
      <c r="L69" t="s">
        <v>267</v>
      </c>
    </row>
    <row r="70" spans="1:14" x14ac:dyDescent="0.35">
      <c r="B70" t="s">
        <v>23</v>
      </c>
      <c r="C70" t="s">
        <v>300</v>
      </c>
      <c r="D70" t="s">
        <v>271</v>
      </c>
      <c r="E70" t="s">
        <v>314</v>
      </c>
      <c r="F70" t="s">
        <v>275</v>
      </c>
      <c r="G70" t="s">
        <v>299</v>
      </c>
      <c r="H70" t="s">
        <v>275</v>
      </c>
      <c r="I70" t="s">
        <v>402</v>
      </c>
      <c r="J70" t="s">
        <v>275</v>
      </c>
      <c r="K70" t="s">
        <v>24</v>
      </c>
      <c r="L70" t="s">
        <v>265</v>
      </c>
    </row>
    <row r="71" spans="1:14" x14ac:dyDescent="0.35">
      <c r="A71" t="s">
        <v>119</v>
      </c>
      <c r="B71" t="s">
        <v>21</v>
      </c>
      <c r="C71" t="s">
        <v>24</v>
      </c>
      <c r="D71" t="s">
        <v>265</v>
      </c>
      <c r="E71" t="s">
        <v>24</v>
      </c>
      <c r="F71" t="s">
        <v>265</v>
      </c>
      <c r="G71" t="s">
        <v>471</v>
      </c>
      <c r="H71" t="s">
        <v>265</v>
      </c>
      <c r="I71" t="s">
        <v>749</v>
      </c>
      <c r="J71" t="s">
        <v>275</v>
      </c>
      <c r="K71" t="s">
        <v>24</v>
      </c>
      <c r="L71" t="s">
        <v>265</v>
      </c>
    </row>
    <row r="72" spans="1:14" x14ac:dyDescent="0.35">
      <c r="B72" t="s">
        <v>23</v>
      </c>
      <c r="C72" t="s">
        <v>347</v>
      </c>
      <c r="D72" t="s">
        <v>285</v>
      </c>
      <c r="E72" t="s">
        <v>458</v>
      </c>
      <c r="F72" t="s">
        <v>272</v>
      </c>
      <c r="G72" t="s">
        <v>24</v>
      </c>
      <c r="H72" t="s">
        <v>265</v>
      </c>
      <c r="I72" t="s">
        <v>385</v>
      </c>
      <c r="J72" t="s">
        <v>265</v>
      </c>
      <c r="K72" t="s">
        <v>24</v>
      </c>
      <c r="L72" t="s">
        <v>265</v>
      </c>
    </row>
    <row r="73" spans="1:14" x14ac:dyDescent="0.35">
      <c r="A73" t="s">
        <v>120</v>
      </c>
      <c r="B73" t="s">
        <v>21</v>
      </c>
      <c r="C73" t="s">
        <v>24</v>
      </c>
      <c r="D73" t="s">
        <v>265</v>
      </c>
      <c r="E73" t="s">
        <v>24</v>
      </c>
      <c r="F73" t="s">
        <v>265</v>
      </c>
      <c r="G73" t="s">
        <v>387</v>
      </c>
      <c r="H73" t="s">
        <v>265</v>
      </c>
      <c r="I73" t="s">
        <v>450</v>
      </c>
      <c r="J73" t="s">
        <v>288</v>
      </c>
      <c r="K73" t="s">
        <v>24</v>
      </c>
      <c r="L73" t="s">
        <v>265</v>
      </c>
    </row>
    <row r="74" spans="1:14" x14ac:dyDescent="0.35">
      <c r="B74" t="s">
        <v>23</v>
      </c>
      <c r="C74" t="s">
        <v>384</v>
      </c>
      <c r="D74" t="s">
        <v>285</v>
      </c>
      <c r="E74" t="s">
        <v>459</v>
      </c>
      <c r="F74" t="s">
        <v>267</v>
      </c>
      <c r="G74" t="s">
        <v>24</v>
      </c>
      <c r="H74" t="s">
        <v>265</v>
      </c>
      <c r="I74" t="s">
        <v>750</v>
      </c>
      <c r="J74" t="s">
        <v>265</v>
      </c>
      <c r="K74" t="s">
        <v>24</v>
      </c>
      <c r="L74" t="s">
        <v>265</v>
      </c>
    </row>
    <row r="75" spans="1:14" x14ac:dyDescent="0.35">
      <c r="A75" t="s">
        <v>121</v>
      </c>
      <c r="B75" t="s">
        <v>121</v>
      </c>
      <c r="C75" t="s">
        <v>121</v>
      </c>
      <c r="D75" t="s">
        <v>121</v>
      </c>
      <c r="E75" t="s">
        <v>121</v>
      </c>
      <c r="F75" t="s">
        <v>121</v>
      </c>
      <c r="G75" t="s">
        <v>121</v>
      </c>
      <c r="H75" t="s">
        <v>121</v>
      </c>
      <c r="I75" t="s">
        <v>121</v>
      </c>
      <c r="J75" t="s">
        <v>121</v>
      </c>
      <c r="K75" t="s">
        <v>121</v>
      </c>
      <c r="L75" t="s">
        <v>121</v>
      </c>
      <c r="M75" t="s">
        <v>121</v>
      </c>
      <c r="N75" t="s">
        <v>121</v>
      </c>
    </row>
    <row r="76" spans="1:14" x14ac:dyDescent="0.35">
      <c r="A76" t="s">
        <v>122</v>
      </c>
      <c r="B76" t="s">
        <v>122</v>
      </c>
      <c r="C76" t="s">
        <v>122</v>
      </c>
      <c r="D76" t="s">
        <v>122</v>
      </c>
      <c r="E76" t="s">
        <v>122</v>
      </c>
      <c r="F76" t="s">
        <v>122</v>
      </c>
      <c r="G76" t="s">
        <v>122</v>
      </c>
      <c r="H76" t="s">
        <v>122</v>
      </c>
      <c r="I76" t="s">
        <v>122</v>
      </c>
      <c r="J76" t="s">
        <v>122</v>
      </c>
      <c r="K76" t="s">
        <v>122</v>
      </c>
      <c r="L76" t="s">
        <v>122</v>
      </c>
      <c r="M76" t="s">
        <v>122</v>
      </c>
      <c r="N76" t="s">
        <v>122</v>
      </c>
    </row>
    <row r="77" spans="1:14" x14ac:dyDescent="0.35">
      <c r="A77" t="s">
        <v>123</v>
      </c>
      <c r="B77" t="s">
        <v>123</v>
      </c>
      <c r="C77" t="s">
        <v>123</v>
      </c>
      <c r="D77" t="s">
        <v>123</v>
      </c>
      <c r="E77" t="s">
        <v>123</v>
      </c>
      <c r="F77" t="s">
        <v>123</v>
      </c>
      <c r="G77" t="s">
        <v>123</v>
      </c>
      <c r="H77" t="s">
        <v>123</v>
      </c>
      <c r="I77" t="s">
        <v>123</v>
      </c>
      <c r="J77" t="s">
        <v>123</v>
      </c>
      <c r="K77" t="s">
        <v>123</v>
      </c>
      <c r="L77" t="s">
        <v>123</v>
      </c>
      <c r="M77" t="s">
        <v>123</v>
      </c>
      <c r="N77" t="s">
        <v>123</v>
      </c>
    </row>
    <row r="78" spans="1:14" x14ac:dyDescent="0.35">
      <c r="A78" t="s">
        <v>124</v>
      </c>
      <c r="B78" t="s">
        <v>21</v>
      </c>
      <c r="C78" t="s">
        <v>24</v>
      </c>
      <c r="D78" t="s">
        <v>265</v>
      </c>
      <c r="E78" t="s">
        <v>24</v>
      </c>
      <c r="F78" t="s">
        <v>265</v>
      </c>
      <c r="G78" t="s">
        <v>472</v>
      </c>
      <c r="H78" t="s">
        <v>265</v>
      </c>
      <c r="I78" t="s">
        <v>751</v>
      </c>
      <c r="J78" t="s">
        <v>272</v>
      </c>
      <c r="K78" t="s">
        <v>24</v>
      </c>
      <c r="L78" t="s">
        <v>265</v>
      </c>
    </row>
    <row r="79" spans="1:14" x14ac:dyDescent="0.35">
      <c r="B79" t="s">
        <v>23</v>
      </c>
      <c r="C79" t="s">
        <v>450</v>
      </c>
      <c r="D79" t="s">
        <v>285</v>
      </c>
      <c r="E79" t="s">
        <v>460</v>
      </c>
      <c r="F79" t="s">
        <v>272</v>
      </c>
      <c r="G79" t="s">
        <v>24</v>
      </c>
      <c r="H79" t="s">
        <v>265</v>
      </c>
      <c r="I79" t="s">
        <v>752</v>
      </c>
      <c r="J79" t="s">
        <v>265</v>
      </c>
      <c r="K79" t="s">
        <v>24</v>
      </c>
      <c r="L79" t="s">
        <v>265</v>
      </c>
    </row>
    <row r="80" spans="1:14" x14ac:dyDescent="0.35">
      <c r="A80" t="s">
        <v>125</v>
      </c>
      <c r="B80" t="s">
        <v>125</v>
      </c>
      <c r="C80" t="s">
        <v>125</v>
      </c>
      <c r="D80" t="s">
        <v>125</v>
      </c>
      <c r="E80" t="s">
        <v>125</v>
      </c>
      <c r="F80" t="s">
        <v>125</v>
      </c>
      <c r="G80" t="s">
        <v>125</v>
      </c>
      <c r="H80" t="s">
        <v>125</v>
      </c>
      <c r="I80" t="s">
        <v>125</v>
      </c>
      <c r="J80" t="s">
        <v>125</v>
      </c>
      <c r="K80" t="s">
        <v>125</v>
      </c>
      <c r="L80" t="s">
        <v>125</v>
      </c>
      <c r="M80" t="s">
        <v>125</v>
      </c>
      <c r="N80" t="s">
        <v>125</v>
      </c>
    </row>
    <row r="81" spans="1:14" x14ac:dyDescent="0.35">
      <c r="A81" t="s">
        <v>126</v>
      </c>
      <c r="B81" t="s">
        <v>126</v>
      </c>
      <c r="C81" t="s">
        <v>126</v>
      </c>
      <c r="D81" t="s">
        <v>126</v>
      </c>
      <c r="E81" t="s">
        <v>126</v>
      </c>
      <c r="F81" t="s">
        <v>126</v>
      </c>
      <c r="G81" t="s">
        <v>126</v>
      </c>
      <c r="H81" t="s">
        <v>126</v>
      </c>
      <c r="I81" t="s">
        <v>126</v>
      </c>
      <c r="J81" t="s">
        <v>126</v>
      </c>
      <c r="K81" t="s">
        <v>126</v>
      </c>
      <c r="L81" t="s">
        <v>126</v>
      </c>
      <c r="M81" t="s">
        <v>126</v>
      </c>
      <c r="N81" t="s">
        <v>126</v>
      </c>
    </row>
    <row r="82" spans="1:14" x14ac:dyDescent="0.35">
      <c r="A82" t="s">
        <v>127</v>
      </c>
      <c r="B82" t="s">
        <v>127</v>
      </c>
      <c r="C82" t="s">
        <v>127</v>
      </c>
      <c r="D82" t="s">
        <v>127</v>
      </c>
      <c r="E82" t="s">
        <v>127</v>
      </c>
      <c r="F82" t="s">
        <v>127</v>
      </c>
      <c r="G82" t="s">
        <v>127</v>
      </c>
      <c r="H82" t="s">
        <v>127</v>
      </c>
      <c r="I82" t="s">
        <v>127</v>
      </c>
      <c r="J82" t="s">
        <v>127</v>
      </c>
      <c r="K82" t="s">
        <v>127</v>
      </c>
      <c r="L82" t="s">
        <v>127</v>
      </c>
      <c r="M82" t="s">
        <v>127</v>
      </c>
      <c r="N82" t="s">
        <v>127</v>
      </c>
    </row>
    <row r="83" spans="1:14" x14ac:dyDescent="0.35">
      <c r="A83" t="s">
        <v>128</v>
      </c>
      <c r="B83" t="s">
        <v>21</v>
      </c>
      <c r="C83" t="s">
        <v>301</v>
      </c>
      <c r="D83" t="s">
        <v>273</v>
      </c>
      <c r="E83" t="s">
        <v>301</v>
      </c>
      <c r="F83" t="s">
        <v>262</v>
      </c>
      <c r="G83" t="s">
        <v>301</v>
      </c>
      <c r="H83" t="s">
        <v>262</v>
      </c>
      <c r="I83" t="s">
        <v>49</v>
      </c>
      <c r="J83" t="s">
        <v>264</v>
      </c>
      <c r="K83" t="s">
        <v>301</v>
      </c>
      <c r="L83" t="s">
        <v>273</v>
      </c>
    </row>
    <row r="84" spans="1:14" x14ac:dyDescent="0.35">
      <c r="B84" t="s">
        <v>22</v>
      </c>
      <c r="C84" t="s">
        <v>314</v>
      </c>
      <c r="D84" t="s">
        <v>264</v>
      </c>
      <c r="E84" t="s">
        <v>62</v>
      </c>
      <c r="F84" t="s">
        <v>285</v>
      </c>
      <c r="G84" t="s">
        <v>314</v>
      </c>
      <c r="H84" t="s">
        <v>266</v>
      </c>
      <c r="I84" t="s">
        <v>314</v>
      </c>
      <c r="J84" t="s">
        <v>262</v>
      </c>
      <c r="K84" t="s">
        <v>66</v>
      </c>
      <c r="L84" t="s">
        <v>296</v>
      </c>
    </row>
    <row r="85" spans="1:14" x14ac:dyDescent="0.35">
      <c r="B85" t="s">
        <v>23</v>
      </c>
      <c r="C85" t="s">
        <v>302</v>
      </c>
      <c r="D85" t="s">
        <v>288</v>
      </c>
      <c r="E85" t="s">
        <v>77</v>
      </c>
      <c r="F85" t="s">
        <v>297</v>
      </c>
      <c r="G85" t="s">
        <v>77</v>
      </c>
      <c r="H85" t="s">
        <v>262</v>
      </c>
      <c r="I85" t="s">
        <v>31</v>
      </c>
      <c r="J85" t="s">
        <v>273</v>
      </c>
      <c r="K85" t="s">
        <v>24</v>
      </c>
      <c r="L85" t="s">
        <v>265</v>
      </c>
    </row>
    <row r="86" spans="1:14" x14ac:dyDescent="0.35">
      <c r="A86" t="s">
        <v>129</v>
      </c>
      <c r="B86" t="s">
        <v>21</v>
      </c>
      <c r="C86" t="s">
        <v>41</v>
      </c>
      <c r="D86" t="s">
        <v>263</v>
      </c>
      <c r="E86" t="s">
        <v>342</v>
      </c>
      <c r="F86" t="s">
        <v>270</v>
      </c>
      <c r="G86" t="s">
        <v>99</v>
      </c>
      <c r="H86" t="s">
        <v>291</v>
      </c>
      <c r="I86" t="s">
        <v>82</v>
      </c>
      <c r="J86" t="s">
        <v>270</v>
      </c>
      <c r="K86" t="s">
        <v>99</v>
      </c>
      <c r="L86" t="s">
        <v>296</v>
      </c>
    </row>
    <row r="87" spans="1:14" x14ac:dyDescent="0.35">
      <c r="B87" t="s">
        <v>22</v>
      </c>
      <c r="C87" t="s">
        <v>389</v>
      </c>
      <c r="D87" t="s">
        <v>316</v>
      </c>
      <c r="E87" t="s">
        <v>64</v>
      </c>
      <c r="F87" t="s">
        <v>272</v>
      </c>
      <c r="G87" t="s">
        <v>99</v>
      </c>
      <c r="H87" t="s">
        <v>297</v>
      </c>
      <c r="I87" t="s">
        <v>41</v>
      </c>
      <c r="J87" t="s">
        <v>264</v>
      </c>
      <c r="K87" t="s">
        <v>311</v>
      </c>
      <c r="L87" t="s">
        <v>288</v>
      </c>
    </row>
    <row r="88" spans="1:14" x14ac:dyDescent="0.35">
      <c r="B88" t="s">
        <v>23</v>
      </c>
      <c r="C88" t="s">
        <v>424</v>
      </c>
      <c r="D88" t="s">
        <v>270</v>
      </c>
      <c r="E88" t="s">
        <v>104</v>
      </c>
      <c r="F88" t="s">
        <v>283</v>
      </c>
      <c r="G88" t="s">
        <v>26</v>
      </c>
      <c r="H88" t="s">
        <v>282</v>
      </c>
      <c r="I88" t="s">
        <v>82</v>
      </c>
      <c r="J88" t="s">
        <v>291</v>
      </c>
      <c r="K88" t="s">
        <v>24</v>
      </c>
      <c r="L88" t="s">
        <v>265</v>
      </c>
    </row>
    <row r="89" spans="1:14" x14ac:dyDescent="0.35">
      <c r="A89" t="s">
        <v>130</v>
      </c>
      <c r="B89" t="s">
        <v>21</v>
      </c>
      <c r="C89" t="s">
        <v>40</v>
      </c>
      <c r="D89" t="s">
        <v>268</v>
      </c>
      <c r="E89" t="s">
        <v>57</v>
      </c>
      <c r="F89" t="s">
        <v>273</v>
      </c>
      <c r="G89" t="s">
        <v>104</v>
      </c>
      <c r="H89" t="s">
        <v>275</v>
      </c>
      <c r="I89" t="s">
        <v>68</v>
      </c>
      <c r="J89" t="s">
        <v>296</v>
      </c>
      <c r="K89" t="s">
        <v>334</v>
      </c>
      <c r="L89" t="s">
        <v>264</v>
      </c>
    </row>
    <row r="90" spans="1:14" x14ac:dyDescent="0.35">
      <c r="B90" t="s">
        <v>22</v>
      </c>
      <c r="C90" t="s">
        <v>40</v>
      </c>
      <c r="D90" t="s">
        <v>271</v>
      </c>
      <c r="E90" t="s">
        <v>40</v>
      </c>
      <c r="F90" t="s">
        <v>262</v>
      </c>
      <c r="G90" t="s">
        <v>419</v>
      </c>
      <c r="H90" t="s">
        <v>268</v>
      </c>
      <c r="I90" t="s">
        <v>101</v>
      </c>
      <c r="J90" t="s">
        <v>297</v>
      </c>
      <c r="K90" t="s">
        <v>57</v>
      </c>
      <c r="L90" t="s">
        <v>264</v>
      </c>
    </row>
    <row r="91" spans="1:14" x14ac:dyDescent="0.35">
      <c r="B91" t="s">
        <v>23</v>
      </c>
      <c r="C91" t="s">
        <v>101</v>
      </c>
      <c r="D91" t="s">
        <v>273</v>
      </c>
      <c r="E91" t="s">
        <v>334</v>
      </c>
      <c r="F91" t="s">
        <v>267</v>
      </c>
      <c r="G91" t="s">
        <v>57</v>
      </c>
      <c r="H91" t="s">
        <v>296</v>
      </c>
      <c r="I91" t="s">
        <v>40</v>
      </c>
      <c r="J91" t="s">
        <v>264</v>
      </c>
      <c r="K91" t="s">
        <v>24</v>
      </c>
      <c r="L91" t="s">
        <v>265</v>
      </c>
    </row>
    <row r="92" spans="1:14" x14ac:dyDescent="0.35">
      <c r="A92" t="s">
        <v>132</v>
      </c>
      <c r="B92" t="s">
        <v>21</v>
      </c>
      <c r="C92" t="s">
        <v>99</v>
      </c>
      <c r="D92" t="s">
        <v>291</v>
      </c>
      <c r="E92" t="s">
        <v>104</v>
      </c>
      <c r="F92" t="s">
        <v>263</v>
      </c>
      <c r="G92" t="s">
        <v>98</v>
      </c>
      <c r="H92" t="s">
        <v>267</v>
      </c>
      <c r="I92" t="s">
        <v>289</v>
      </c>
      <c r="J92" t="s">
        <v>273</v>
      </c>
      <c r="K92" t="s">
        <v>98</v>
      </c>
      <c r="L92" t="s">
        <v>264</v>
      </c>
    </row>
    <row r="93" spans="1:14" x14ac:dyDescent="0.35">
      <c r="B93" t="s">
        <v>22</v>
      </c>
      <c r="C93" t="s">
        <v>312</v>
      </c>
      <c r="D93" t="s">
        <v>319</v>
      </c>
      <c r="E93" t="s">
        <v>311</v>
      </c>
      <c r="F93" t="s">
        <v>266</v>
      </c>
      <c r="G93" t="s">
        <v>64</v>
      </c>
      <c r="H93" t="s">
        <v>283</v>
      </c>
      <c r="I93" t="s">
        <v>98</v>
      </c>
      <c r="J93" t="s">
        <v>270</v>
      </c>
      <c r="K93" t="s">
        <v>64</v>
      </c>
      <c r="L93" t="s">
        <v>296</v>
      </c>
    </row>
    <row r="94" spans="1:14" x14ac:dyDescent="0.35">
      <c r="B94" t="s">
        <v>23</v>
      </c>
      <c r="C94" t="s">
        <v>424</v>
      </c>
      <c r="D94" t="s">
        <v>271</v>
      </c>
      <c r="E94" t="s">
        <v>286</v>
      </c>
      <c r="F94" t="s">
        <v>296</v>
      </c>
      <c r="G94" t="s">
        <v>104</v>
      </c>
      <c r="H94" t="s">
        <v>297</v>
      </c>
      <c r="I94" t="s">
        <v>342</v>
      </c>
      <c r="J94" t="s">
        <v>272</v>
      </c>
      <c r="K94" t="s">
        <v>24</v>
      </c>
      <c r="L94" t="s">
        <v>265</v>
      </c>
    </row>
    <row r="95" spans="1:14" x14ac:dyDescent="0.35">
      <c r="A95" t="s">
        <v>133</v>
      </c>
      <c r="B95" t="s">
        <v>133</v>
      </c>
      <c r="C95" t="s">
        <v>133</v>
      </c>
      <c r="D95" t="s">
        <v>133</v>
      </c>
      <c r="E95" t="s">
        <v>133</v>
      </c>
      <c r="F95" t="s">
        <v>133</v>
      </c>
      <c r="G95" t="s">
        <v>133</v>
      </c>
      <c r="H95" t="s">
        <v>133</v>
      </c>
      <c r="I95" t="s">
        <v>133</v>
      </c>
      <c r="J95" t="s">
        <v>133</v>
      </c>
      <c r="K95" t="s">
        <v>133</v>
      </c>
      <c r="L95" t="s">
        <v>133</v>
      </c>
      <c r="M95" t="s">
        <v>133</v>
      </c>
      <c r="N95" t="s">
        <v>133</v>
      </c>
    </row>
    <row r="96" spans="1:14" x14ac:dyDescent="0.35">
      <c r="A96" t="s">
        <v>134</v>
      </c>
      <c r="B96" t="s">
        <v>21</v>
      </c>
      <c r="C96" t="s">
        <v>308</v>
      </c>
      <c r="D96" t="s">
        <v>264</v>
      </c>
      <c r="E96" t="s">
        <v>309</v>
      </c>
      <c r="F96" t="s">
        <v>273</v>
      </c>
      <c r="G96" t="s">
        <v>345</v>
      </c>
      <c r="H96" t="s">
        <v>267</v>
      </c>
      <c r="I96" t="s">
        <v>309</v>
      </c>
      <c r="J96" t="s">
        <v>291</v>
      </c>
      <c r="K96" t="s">
        <v>308</v>
      </c>
      <c r="L96" t="s">
        <v>264</v>
      </c>
    </row>
    <row r="97" spans="1:14" x14ac:dyDescent="0.35">
      <c r="B97" t="s">
        <v>22</v>
      </c>
      <c r="C97" t="s">
        <v>309</v>
      </c>
      <c r="D97" t="s">
        <v>296</v>
      </c>
      <c r="E97" t="s">
        <v>321</v>
      </c>
      <c r="F97" t="s">
        <v>275</v>
      </c>
      <c r="G97" t="s">
        <v>346</v>
      </c>
      <c r="H97" t="s">
        <v>297</v>
      </c>
      <c r="I97" t="s">
        <v>135</v>
      </c>
      <c r="J97" t="s">
        <v>273</v>
      </c>
      <c r="K97" t="s">
        <v>308</v>
      </c>
      <c r="L97" t="s">
        <v>268</v>
      </c>
    </row>
    <row r="98" spans="1:14" x14ac:dyDescent="0.35">
      <c r="B98" t="s">
        <v>23</v>
      </c>
      <c r="C98" t="s">
        <v>135</v>
      </c>
      <c r="D98" t="s">
        <v>264</v>
      </c>
      <c r="E98" t="s">
        <v>135</v>
      </c>
      <c r="F98" t="s">
        <v>262</v>
      </c>
      <c r="G98" t="s">
        <v>475</v>
      </c>
      <c r="H98" t="s">
        <v>263</v>
      </c>
      <c r="I98" t="s">
        <v>310</v>
      </c>
      <c r="J98" t="s">
        <v>297</v>
      </c>
      <c r="K98" t="s">
        <v>24</v>
      </c>
      <c r="L98" t="s">
        <v>265</v>
      </c>
    </row>
    <row r="99" spans="1:14" x14ac:dyDescent="0.35">
      <c r="A99" t="s">
        <v>136</v>
      </c>
      <c r="B99" t="s">
        <v>21</v>
      </c>
      <c r="C99" t="s">
        <v>426</v>
      </c>
      <c r="D99" t="s">
        <v>293</v>
      </c>
      <c r="E99" t="s">
        <v>425</v>
      </c>
      <c r="F99" t="s">
        <v>288</v>
      </c>
      <c r="G99" t="s">
        <v>473</v>
      </c>
      <c r="H99" t="s">
        <v>264</v>
      </c>
      <c r="I99" t="s">
        <v>753</v>
      </c>
      <c r="J99" t="s">
        <v>271</v>
      </c>
      <c r="K99" t="s">
        <v>754</v>
      </c>
      <c r="L99" t="s">
        <v>266</v>
      </c>
    </row>
    <row r="100" spans="1:14" x14ac:dyDescent="0.35">
      <c r="B100" t="s">
        <v>22</v>
      </c>
      <c r="C100" t="s">
        <v>425</v>
      </c>
      <c r="D100" t="s">
        <v>264</v>
      </c>
      <c r="E100" t="s">
        <v>427</v>
      </c>
      <c r="F100" t="s">
        <v>273</v>
      </c>
      <c r="G100" t="s">
        <v>425</v>
      </c>
      <c r="H100" t="s">
        <v>264</v>
      </c>
      <c r="I100" t="s">
        <v>755</v>
      </c>
      <c r="J100" t="s">
        <v>268</v>
      </c>
      <c r="K100" t="s">
        <v>755</v>
      </c>
      <c r="L100" t="s">
        <v>262</v>
      </c>
    </row>
    <row r="101" spans="1:14" x14ac:dyDescent="0.35">
      <c r="A101" t="s">
        <v>137</v>
      </c>
      <c r="B101" t="s">
        <v>137</v>
      </c>
      <c r="C101" t="s">
        <v>137</v>
      </c>
      <c r="D101" t="s">
        <v>137</v>
      </c>
      <c r="E101" t="s">
        <v>137</v>
      </c>
      <c r="F101" t="s">
        <v>137</v>
      </c>
      <c r="G101" t="s">
        <v>137</v>
      </c>
      <c r="H101" t="s">
        <v>137</v>
      </c>
      <c r="I101" t="s">
        <v>137</v>
      </c>
      <c r="J101" t="s">
        <v>137</v>
      </c>
      <c r="K101" t="s">
        <v>137</v>
      </c>
      <c r="L101" t="s">
        <v>137</v>
      </c>
      <c r="M101" t="s">
        <v>137</v>
      </c>
      <c r="N101" t="s">
        <v>137</v>
      </c>
    </row>
    <row r="102" spans="1:14" x14ac:dyDescent="0.35">
      <c r="A102" t="s">
        <v>138</v>
      </c>
      <c r="B102" t="s">
        <v>21</v>
      </c>
      <c r="C102" t="s">
        <v>66</v>
      </c>
      <c r="D102" t="s">
        <v>271</v>
      </c>
      <c r="E102" t="s">
        <v>59</v>
      </c>
      <c r="F102" t="s">
        <v>266</v>
      </c>
      <c r="G102" t="s">
        <v>31</v>
      </c>
      <c r="H102" t="s">
        <v>270</v>
      </c>
      <c r="I102" t="s">
        <v>301</v>
      </c>
      <c r="J102" t="s">
        <v>263</v>
      </c>
      <c r="K102" t="s">
        <v>301</v>
      </c>
      <c r="L102" t="s">
        <v>262</v>
      </c>
    </row>
    <row r="103" spans="1:14" x14ac:dyDescent="0.35">
      <c r="B103" t="s">
        <v>22</v>
      </c>
      <c r="C103" t="s">
        <v>301</v>
      </c>
      <c r="D103" t="s">
        <v>271</v>
      </c>
      <c r="E103" t="s">
        <v>301</v>
      </c>
      <c r="F103" t="s">
        <v>262</v>
      </c>
      <c r="G103" t="s">
        <v>66</v>
      </c>
      <c r="H103" t="s">
        <v>273</v>
      </c>
      <c r="I103" t="s">
        <v>66</v>
      </c>
      <c r="J103" t="s">
        <v>262</v>
      </c>
      <c r="K103" t="s">
        <v>66</v>
      </c>
      <c r="L103" t="s">
        <v>262</v>
      </c>
    </row>
    <row r="104" spans="1:14" x14ac:dyDescent="0.35">
      <c r="B104" t="s">
        <v>23</v>
      </c>
      <c r="C104" t="s">
        <v>300</v>
      </c>
      <c r="D104" t="s">
        <v>268</v>
      </c>
      <c r="E104" t="s">
        <v>55</v>
      </c>
      <c r="F104" t="s">
        <v>264</v>
      </c>
      <c r="G104" t="s">
        <v>66</v>
      </c>
      <c r="H104" t="s">
        <v>263</v>
      </c>
      <c r="I104" t="s">
        <v>66</v>
      </c>
      <c r="J104" t="s">
        <v>262</v>
      </c>
      <c r="K104" t="s">
        <v>24</v>
      </c>
      <c r="L104" t="s">
        <v>265</v>
      </c>
    </row>
    <row r="105" spans="1:14" x14ac:dyDescent="0.35">
      <c r="A105" t="s">
        <v>139</v>
      </c>
      <c r="B105" t="s">
        <v>21</v>
      </c>
      <c r="C105" t="s">
        <v>312</v>
      </c>
      <c r="D105" t="s">
        <v>263</v>
      </c>
      <c r="E105" t="s">
        <v>312</v>
      </c>
      <c r="F105" t="s">
        <v>262</v>
      </c>
      <c r="G105" t="s">
        <v>355</v>
      </c>
      <c r="H105" t="s">
        <v>263</v>
      </c>
      <c r="I105" t="s">
        <v>312</v>
      </c>
      <c r="J105" t="s">
        <v>268</v>
      </c>
      <c r="K105" t="s">
        <v>355</v>
      </c>
      <c r="L105" t="s">
        <v>263</v>
      </c>
    </row>
    <row r="106" spans="1:14" x14ac:dyDescent="0.35">
      <c r="B106" t="s">
        <v>22</v>
      </c>
      <c r="C106" t="s">
        <v>313</v>
      </c>
      <c r="D106" t="s">
        <v>262</v>
      </c>
      <c r="E106" t="s">
        <v>312</v>
      </c>
      <c r="F106" t="s">
        <v>264</v>
      </c>
      <c r="G106" t="s">
        <v>378</v>
      </c>
      <c r="H106" t="s">
        <v>264</v>
      </c>
      <c r="I106" t="s">
        <v>355</v>
      </c>
      <c r="J106" t="s">
        <v>268</v>
      </c>
      <c r="K106" t="s">
        <v>312</v>
      </c>
      <c r="L106" t="s">
        <v>268</v>
      </c>
    </row>
    <row r="107" spans="1:14" x14ac:dyDescent="0.35">
      <c r="B107" t="s">
        <v>23</v>
      </c>
      <c r="C107" t="s">
        <v>26</v>
      </c>
      <c r="D107" t="s">
        <v>266</v>
      </c>
      <c r="E107" t="s">
        <v>355</v>
      </c>
      <c r="F107" t="s">
        <v>285</v>
      </c>
      <c r="G107" t="s">
        <v>312</v>
      </c>
      <c r="H107" t="s">
        <v>268</v>
      </c>
      <c r="I107" t="s">
        <v>26</v>
      </c>
      <c r="J107" t="s">
        <v>297</v>
      </c>
      <c r="K107" t="s">
        <v>24</v>
      </c>
      <c r="L107" t="s">
        <v>265</v>
      </c>
    </row>
    <row r="108" spans="1:14" x14ac:dyDescent="0.35">
      <c r="A108" t="s">
        <v>140</v>
      </c>
      <c r="B108" t="s">
        <v>21</v>
      </c>
      <c r="C108" t="s">
        <v>315</v>
      </c>
      <c r="D108" t="s">
        <v>296</v>
      </c>
      <c r="E108" t="s">
        <v>62</v>
      </c>
      <c r="F108" t="s">
        <v>268</v>
      </c>
      <c r="G108" t="s">
        <v>315</v>
      </c>
      <c r="H108" t="s">
        <v>263</v>
      </c>
      <c r="I108" t="s">
        <v>50</v>
      </c>
      <c r="J108" t="s">
        <v>288</v>
      </c>
      <c r="K108" t="s">
        <v>281</v>
      </c>
      <c r="L108" t="s">
        <v>283</v>
      </c>
    </row>
    <row r="109" spans="1:14" x14ac:dyDescent="0.35">
      <c r="B109" t="s">
        <v>22</v>
      </c>
      <c r="C109" t="s">
        <v>76</v>
      </c>
      <c r="D109" t="s">
        <v>377</v>
      </c>
      <c r="E109" t="s">
        <v>65</v>
      </c>
      <c r="F109" t="s">
        <v>269</v>
      </c>
      <c r="G109" t="s">
        <v>141</v>
      </c>
      <c r="H109" t="s">
        <v>296</v>
      </c>
      <c r="I109" t="s">
        <v>330</v>
      </c>
      <c r="J109" t="s">
        <v>267</v>
      </c>
      <c r="K109" t="s">
        <v>76</v>
      </c>
      <c r="L109" t="s">
        <v>285</v>
      </c>
    </row>
    <row r="110" spans="1:14" x14ac:dyDescent="0.35">
      <c r="B110" t="s">
        <v>23</v>
      </c>
      <c r="C110" t="s">
        <v>401</v>
      </c>
      <c r="D110" t="s">
        <v>287</v>
      </c>
      <c r="E110" t="s">
        <v>281</v>
      </c>
      <c r="F110" t="s">
        <v>266</v>
      </c>
      <c r="G110" t="s">
        <v>298</v>
      </c>
      <c r="H110" t="s">
        <v>272</v>
      </c>
      <c r="I110" t="s">
        <v>77</v>
      </c>
      <c r="J110" t="s">
        <v>356</v>
      </c>
      <c r="K110" t="s">
        <v>24</v>
      </c>
      <c r="L110" t="s">
        <v>265</v>
      </c>
    </row>
    <row r="111" spans="1:14" x14ac:dyDescent="0.35">
      <c r="A111" t="s">
        <v>142</v>
      </c>
      <c r="B111" t="s">
        <v>21</v>
      </c>
      <c r="C111" t="s">
        <v>429</v>
      </c>
      <c r="D111" t="s">
        <v>296</v>
      </c>
      <c r="E111" t="s">
        <v>295</v>
      </c>
      <c r="F111" t="s">
        <v>288</v>
      </c>
      <c r="G111" t="s">
        <v>290</v>
      </c>
      <c r="H111" t="s">
        <v>269</v>
      </c>
      <c r="I111" t="s">
        <v>96</v>
      </c>
      <c r="J111" t="s">
        <v>269</v>
      </c>
      <c r="K111" t="s">
        <v>96</v>
      </c>
      <c r="L111" t="s">
        <v>262</v>
      </c>
    </row>
    <row r="112" spans="1:14" x14ac:dyDescent="0.35">
      <c r="B112" t="s">
        <v>22</v>
      </c>
      <c r="C112" t="s">
        <v>290</v>
      </c>
      <c r="D112" t="s">
        <v>270</v>
      </c>
      <c r="E112" t="s">
        <v>391</v>
      </c>
      <c r="F112" t="s">
        <v>283</v>
      </c>
      <c r="G112" t="s">
        <v>455</v>
      </c>
      <c r="H112" t="s">
        <v>288</v>
      </c>
      <c r="I112" t="s">
        <v>290</v>
      </c>
      <c r="J112" t="s">
        <v>268</v>
      </c>
      <c r="K112" t="s">
        <v>171</v>
      </c>
      <c r="L112" t="s">
        <v>293</v>
      </c>
    </row>
    <row r="113" spans="1:18" x14ac:dyDescent="0.35">
      <c r="B113" t="s">
        <v>23</v>
      </c>
      <c r="C113" t="s">
        <v>91</v>
      </c>
      <c r="D113" t="s">
        <v>433</v>
      </c>
      <c r="E113" t="s">
        <v>429</v>
      </c>
      <c r="F113" t="s">
        <v>269</v>
      </c>
      <c r="G113" t="s">
        <v>428</v>
      </c>
      <c r="H113" t="s">
        <v>270</v>
      </c>
      <c r="I113" t="s">
        <v>428</v>
      </c>
      <c r="J113" t="s">
        <v>262</v>
      </c>
      <c r="K113" t="s">
        <v>24</v>
      </c>
      <c r="L113" t="s">
        <v>265</v>
      </c>
    </row>
    <row r="114" spans="1:18" x14ac:dyDescent="0.35">
      <c r="A114" t="s">
        <v>143</v>
      </c>
      <c r="B114" t="s">
        <v>21</v>
      </c>
      <c r="C114" t="s">
        <v>171</v>
      </c>
      <c r="D114" t="s">
        <v>297</v>
      </c>
      <c r="E114" t="s">
        <v>331</v>
      </c>
      <c r="F114" t="s">
        <v>392</v>
      </c>
      <c r="G114" t="s">
        <v>327</v>
      </c>
      <c r="H114" t="s">
        <v>297</v>
      </c>
      <c r="I114" t="s">
        <v>317</v>
      </c>
      <c r="J114" t="s">
        <v>267</v>
      </c>
      <c r="K114" t="s">
        <v>336</v>
      </c>
      <c r="L114" t="s">
        <v>268</v>
      </c>
    </row>
    <row r="115" spans="1:18" x14ac:dyDescent="0.35">
      <c r="B115" t="s">
        <v>22</v>
      </c>
      <c r="C115" t="s">
        <v>294</v>
      </c>
      <c r="D115" t="s">
        <v>272</v>
      </c>
      <c r="E115" t="s">
        <v>91</v>
      </c>
      <c r="F115" t="s">
        <v>307</v>
      </c>
      <c r="G115" t="s">
        <v>172</v>
      </c>
      <c r="H115" t="s">
        <v>283</v>
      </c>
      <c r="I115" t="s">
        <v>428</v>
      </c>
      <c r="J115" t="s">
        <v>267</v>
      </c>
      <c r="K115" t="s">
        <v>172</v>
      </c>
      <c r="L115" t="s">
        <v>291</v>
      </c>
    </row>
    <row r="116" spans="1:18" x14ac:dyDescent="0.35">
      <c r="B116" t="s">
        <v>23</v>
      </c>
      <c r="C116" t="s">
        <v>292</v>
      </c>
      <c r="D116" t="s">
        <v>266</v>
      </c>
      <c r="E116" t="s">
        <v>318</v>
      </c>
      <c r="F116" t="s">
        <v>263</v>
      </c>
      <c r="G116" t="s">
        <v>331</v>
      </c>
      <c r="H116" t="s">
        <v>263</v>
      </c>
      <c r="I116" t="s">
        <v>91</v>
      </c>
      <c r="J116" t="s">
        <v>283</v>
      </c>
      <c r="K116" t="s">
        <v>24</v>
      </c>
      <c r="L116" t="s">
        <v>265</v>
      </c>
    </row>
    <row r="117" spans="1:18" x14ac:dyDescent="0.35">
      <c r="A117" t="s">
        <v>144</v>
      </c>
      <c r="B117" t="s">
        <v>21</v>
      </c>
      <c r="C117" t="s">
        <v>431</v>
      </c>
      <c r="D117" t="s">
        <v>272</v>
      </c>
      <c r="E117" t="s">
        <v>348</v>
      </c>
      <c r="F117" t="s">
        <v>282</v>
      </c>
      <c r="G117" t="s">
        <v>317</v>
      </c>
      <c r="H117" t="s">
        <v>268</v>
      </c>
      <c r="I117" t="s">
        <v>756</v>
      </c>
      <c r="J117" t="s">
        <v>271</v>
      </c>
      <c r="K117" t="s">
        <v>365</v>
      </c>
      <c r="L117" t="s">
        <v>268</v>
      </c>
    </row>
    <row r="118" spans="1:18" x14ac:dyDescent="0.35">
      <c r="B118" t="s">
        <v>22</v>
      </c>
      <c r="C118" t="s">
        <v>367</v>
      </c>
      <c r="D118" t="s">
        <v>343</v>
      </c>
      <c r="E118" t="s">
        <v>357</v>
      </c>
      <c r="F118" t="s">
        <v>268</v>
      </c>
      <c r="G118" t="s">
        <v>317</v>
      </c>
      <c r="H118" t="s">
        <v>266</v>
      </c>
      <c r="I118" t="s">
        <v>365</v>
      </c>
      <c r="J118" t="s">
        <v>264</v>
      </c>
      <c r="K118" t="s">
        <v>762</v>
      </c>
      <c r="L118" t="s">
        <v>285</v>
      </c>
    </row>
    <row r="119" spans="1:18" x14ac:dyDescent="0.35">
      <c r="B119" t="s">
        <v>23</v>
      </c>
      <c r="C119" t="s">
        <v>367</v>
      </c>
      <c r="D119" t="s">
        <v>271</v>
      </c>
      <c r="E119" t="s">
        <v>365</v>
      </c>
      <c r="F119" t="s">
        <v>297</v>
      </c>
      <c r="G119" t="s">
        <v>756</v>
      </c>
      <c r="H119" t="s">
        <v>263</v>
      </c>
      <c r="I119" t="s">
        <v>357</v>
      </c>
      <c r="J119" t="s">
        <v>263</v>
      </c>
      <c r="K119" t="s">
        <v>24</v>
      </c>
      <c r="L119" t="s">
        <v>265</v>
      </c>
    </row>
    <row r="120" spans="1:18" x14ac:dyDescent="0.35">
      <c r="A120" t="s">
        <v>145</v>
      </c>
      <c r="B120" t="s">
        <v>146</v>
      </c>
      <c r="C120" t="s">
        <v>146</v>
      </c>
      <c r="D120" t="s">
        <v>146</v>
      </c>
      <c r="E120" t="s">
        <v>146</v>
      </c>
      <c r="F120" t="s">
        <v>146</v>
      </c>
      <c r="G120" t="s">
        <v>146</v>
      </c>
      <c r="H120" t="s">
        <v>146</v>
      </c>
      <c r="I120" t="s">
        <v>146</v>
      </c>
      <c r="J120" t="s">
        <v>146</v>
      </c>
      <c r="K120" t="s">
        <v>146</v>
      </c>
      <c r="L120" t="s">
        <v>146</v>
      </c>
      <c r="M120" t="s">
        <v>146</v>
      </c>
      <c r="N120" t="s">
        <v>146</v>
      </c>
      <c r="O120" t="s">
        <v>146</v>
      </c>
      <c r="P120" t="s">
        <v>146</v>
      </c>
      <c r="Q120" t="s">
        <v>146</v>
      </c>
      <c r="R120" t="s">
        <v>146</v>
      </c>
    </row>
    <row r="121" spans="1:18" x14ac:dyDescent="0.35">
      <c r="A121" t="s">
        <v>147</v>
      </c>
      <c r="B121" t="s">
        <v>146</v>
      </c>
      <c r="C121" t="s">
        <v>146</v>
      </c>
      <c r="D121" t="s">
        <v>146</v>
      </c>
      <c r="E121" t="s">
        <v>146</v>
      </c>
      <c r="F121" t="s">
        <v>146</v>
      </c>
      <c r="G121" t="s">
        <v>146</v>
      </c>
      <c r="H121" t="s">
        <v>146</v>
      </c>
      <c r="I121" t="s">
        <v>146</v>
      </c>
      <c r="J121" t="s">
        <v>146</v>
      </c>
      <c r="K121" t="s">
        <v>146</v>
      </c>
      <c r="L121" t="s">
        <v>146</v>
      </c>
      <c r="M121" t="s">
        <v>146</v>
      </c>
      <c r="N121" t="s">
        <v>146</v>
      </c>
      <c r="O121" t="s">
        <v>146</v>
      </c>
      <c r="P121" t="s">
        <v>146</v>
      </c>
      <c r="Q121" t="s">
        <v>146</v>
      </c>
      <c r="R121" t="s">
        <v>146</v>
      </c>
    </row>
    <row r="122" spans="1:18" x14ac:dyDescent="0.35">
      <c r="A122" t="s">
        <v>148</v>
      </c>
      <c r="B122" t="s">
        <v>21</v>
      </c>
      <c r="C122" t="s">
        <v>301</v>
      </c>
      <c r="D122" t="s">
        <v>271</v>
      </c>
      <c r="E122" t="s">
        <v>66</v>
      </c>
      <c r="F122" t="s">
        <v>273</v>
      </c>
      <c r="G122" t="s">
        <v>301</v>
      </c>
      <c r="H122" t="s">
        <v>264</v>
      </c>
      <c r="I122" t="s">
        <v>77</v>
      </c>
      <c r="J122" t="s">
        <v>263</v>
      </c>
      <c r="K122" t="s">
        <v>301</v>
      </c>
      <c r="L122" t="s">
        <v>268</v>
      </c>
    </row>
    <row r="123" spans="1:18" x14ac:dyDescent="0.35">
      <c r="B123" t="s">
        <v>22</v>
      </c>
      <c r="C123" t="s">
        <v>300</v>
      </c>
      <c r="D123" t="s">
        <v>283</v>
      </c>
      <c r="E123" t="s">
        <v>49</v>
      </c>
      <c r="F123" t="s">
        <v>267</v>
      </c>
      <c r="G123" t="s">
        <v>55</v>
      </c>
      <c r="H123" t="s">
        <v>296</v>
      </c>
      <c r="I123" t="s">
        <v>66</v>
      </c>
      <c r="J123" t="s">
        <v>263</v>
      </c>
      <c r="K123" t="s">
        <v>301</v>
      </c>
      <c r="L123" t="s">
        <v>264</v>
      </c>
    </row>
    <row r="124" spans="1:18" x14ac:dyDescent="0.35">
      <c r="B124" t="s">
        <v>23</v>
      </c>
      <c r="C124" t="s">
        <v>301</v>
      </c>
      <c r="D124" t="s">
        <v>296</v>
      </c>
      <c r="E124" t="s">
        <v>66</v>
      </c>
      <c r="F124" t="s">
        <v>273</v>
      </c>
      <c r="G124" t="s">
        <v>49</v>
      </c>
      <c r="H124" t="s">
        <v>285</v>
      </c>
      <c r="I124" t="s">
        <v>302</v>
      </c>
      <c r="J124" t="s">
        <v>264</v>
      </c>
      <c r="K124" t="s">
        <v>24</v>
      </c>
      <c r="L124" t="s">
        <v>265</v>
      </c>
    </row>
    <row r="125" spans="1:18" x14ac:dyDescent="0.35">
      <c r="A125" t="s">
        <v>149</v>
      </c>
      <c r="B125" t="s">
        <v>21</v>
      </c>
      <c r="C125" t="s">
        <v>50</v>
      </c>
      <c r="D125" t="s">
        <v>273</v>
      </c>
      <c r="E125" t="s">
        <v>171</v>
      </c>
      <c r="F125" t="s">
        <v>287</v>
      </c>
      <c r="G125" t="s">
        <v>429</v>
      </c>
      <c r="H125" t="s">
        <v>272</v>
      </c>
      <c r="I125" t="s">
        <v>390</v>
      </c>
      <c r="J125" t="s">
        <v>264</v>
      </c>
      <c r="K125" t="s">
        <v>94</v>
      </c>
      <c r="L125" t="s">
        <v>307</v>
      </c>
    </row>
    <row r="126" spans="1:18" x14ac:dyDescent="0.35">
      <c r="B126" t="s">
        <v>22</v>
      </c>
      <c r="C126" t="s">
        <v>401</v>
      </c>
      <c r="D126" t="s">
        <v>316</v>
      </c>
      <c r="E126" t="s">
        <v>455</v>
      </c>
      <c r="F126" t="s">
        <v>456</v>
      </c>
      <c r="G126" t="s">
        <v>172</v>
      </c>
      <c r="H126" t="s">
        <v>269</v>
      </c>
      <c r="I126" t="s">
        <v>171</v>
      </c>
      <c r="J126" t="s">
        <v>266</v>
      </c>
      <c r="K126" t="s">
        <v>172</v>
      </c>
      <c r="L126" t="s">
        <v>285</v>
      </c>
    </row>
    <row r="127" spans="1:18" x14ac:dyDescent="0.35">
      <c r="B127" t="s">
        <v>23</v>
      </c>
      <c r="C127" t="s">
        <v>430</v>
      </c>
      <c r="D127" t="s">
        <v>282</v>
      </c>
      <c r="E127" t="s">
        <v>50</v>
      </c>
      <c r="F127" t="s">
        <v>386</v>
      </c>
      <c r="G127" t="s">
        <v>320</v>
      </c>
      <c r="H127" t="s">
        <v>432</v>
      </c>
      <c r="I127" t="s">
        <v>52</v>
      </c>
      <c r="J127" t="s">
        <v>356</v>
      </c>
      <c r="K127" t="s">
        <v>24</v>
      </c>
      <c r="L127" t="s">
        <v>265</v>
      </c>
    </row>
    <row r="128" spans="1:18" x14ac:dyDescent="0.35">
      <c r="A128" t="s">
        <v>150</v>
      </c>
      <c r="B128" t="s">
        <v>150</v>
      </c>
      <c r="C128" t="s">
        <v>150</v>
      </c>
      <c r="D128" t="s">
        <v>150</v>
      </c>
      <c r="E128" t="s">
        <v>150</v>
      </c>
      <c r="F128" t="s">
        <v>150</v>
      </c>
      <c r="G128" t="s">
        <v>150</v>
      </c>
      <c r="H128" t="s">
        <v>150</v>
      </c>
      <c r="I128" t="s">
        <v>150</v>
      </c>
      <c r="J128" t="s">
        <v>150</v>
      </c>
      <c r="K128" t="s">
        <v>150</v>
      </c>
      <c r="L128" t="s">
        <v>150</v>
      </c>
      <c r="M128" t="s">
        <v>150</v>
      </c>
      <c r="N128" t="s">
        <v>150</v>
      </c>
    </row>
    <row r="129" spans="1:14" x14ac:dyDescent="0.35">
      <c r="A129" t="s">
        <v>151</v>
      </c>
      <c r="B129" t="s">
        <v>21</v>
      </c>
      <c r="C129" t="s">
        <v>340</v>
      </c>
      <c r="D129" t="s">
        <v>285</v>
      </c>
      <c r="E129" t="s">
        <v>335</v>
      </c>
      <c r="F129" t="s">
        <v>264</v>
      </c>
      <c r="G129" t="s">
        <v>351</v>
      </c>
      <c r="H129" t="s">
        <v>264</v>
      </c>
      <c r="I129" t="s">
        <v>352</v>
      </c>
      <c r="J129" t="s">
        <v>263</v>
      </c>
      <c r="K129" t="s">
        <v>350</v>
      </c>
      <c r="L129" t="s">
        <v>263</v>
      </c>
    </row>
    <row r="130" spans="1:14" x14ac:dyDescent="0.35">
      <c r="A130" t="s">
        <v>153</v>
      </c>
      <c r="B130" t="s">
        <v>21</v>
      </c>
      <c r="C130" t="s">
        <v>280</v>
      </c>
      <c r="D130" t="s">
        <v>287</v>
      </c>
      <c r="E130" t="s">
        <v>276</v>
      </c>
      <c r="F130" t="s">
        <v>288</v>
      </c>
      <c r="G130" t="s">
        <v>474</v>
      </c>
      <c r="H130" t="s">
        <v>271</v>
      </c>
      <c r="I130" t="s">
        <v>306</v>
      </c>
      <c r="J130" t="s">
        <v>272</v>
      </c>
      <c r="K130" t="s">
        <v>306</v>
      </c>
      <c r="L130" t="s">
        <v>262</v>
      </c>
    </row>
    <row r="131" spans="1:14" x14ac:dyDescent="0.35">
      <c r="B131" t="s">
        <v>22</v>
      </c>
      <c r="C131" t="s">
        <v>339</v>
      </c>
      <c r="D131" t="s">
        <v>285</v>
      </c>
      <c r="E131" t="s">
        <v>305</v>
      </c>
      <c r="F131" t="s">
        <v>271</v>
      </c>
      <c r="G131" t="s">
        <v>340</v>
      </c>
      <c r="H131" t="s">
        <v>270</v>
      </c>
      <c r="I131" t="s">
        <v>352</v>
      </c>
      <c r="J131" t="s">
        <v>270</v>
      </c>
      <c r="K131" t="s">
        <v>352</v>
      </c>
      <c r="L131" t="s">
        <v>262</v>
      </c>
    </row>
    <row r="132" spans="1:14" x14ac:dyDescent="0.35">
      <c r="B132" t="s">
        <v>23</v>
      </c>
      <c r="C132" t="s">
        <v>303</v>
      </c>
      <c r="D132" t="s">
        <v>267</v>
      </c>
      <c r="E132" t="s">
        <v>340</v>
      </c>
      <c r="F132" t="s">
        <v>271</v>
      </c>
      <c r="G132" t="s">
        <v>351</v>
      </c>
      <c r="H132" t="s">
        <v>285</v>
      </c>
      <c r="I132" t="s">
        <v>274</v>
      </c>
      <c r="J132" t="s">
        <v>270</v>
      </c>
      <c r="K132" t="s">
        <v>24</v>
      </c>
      <c r="L132" t="s">
        <v>265</v>
      </c>
    </row>
    <row r="133" spans="1:14" x14ac:dyDescent="0.35">
      <c r="A133" t="s">
        <v>155</v>
      </c>
      <c r="B133" t="s">
        <v>21</v>
      </c>
      <c r="C133" t="s">
        <v>327</v>
      </c>
      <c r="D133" t="s">
        <v>282</v>
      </c>
      <c r="E133" t="s">
        <v>451</v>
      </c>
      <c r="F133" t="s">
        <v>285</v>
      </c>
      <c r="G133" t="s">
        <v>336</v>
      </c>
      <c r="H133" t="s">
        <v>264</v>
      </c>
      <c r="I133" t="s">
        <v>348</v>
      </c>
      <c r="J133" t="s">
        <v>264</v>
      </c>
      <c r="K133" t="s">
        <v>365</v>
      </c>
      <c r="L133" t="s">
        <v>263</v>
      </c>
    </row>
    <row r="134" spans="1:14" x14ac:dyDescent="0.35">
      <c r="B134" t="s">
        <v>22</v>
      </c>
      <c r="C134" t="s">
        <v>318</v>
      </c>
      <c r="D134" t="s">
        <v>270</v>
      </c>
      <c r="E134" t="s">
        <v>429</v>
      </c>
      <c r="F134" t="s">
        <v>329</v>
      </c>
      <c r="G134" t="s">
        <v>331</v>
      </c>
      <c r="H134" t="s">
        <v>377</v>
      </c>
      <c r="I134" t="s">
        <v>365</v>
      </c>
      <c r="J134" t="s">
        <v>272</v>
      </c>
      <c r="K134" t="s">
        <v>365</v>
      </c>
      <c r="L134" t="s">
        <v>262</v>
      </c>
    </row>
    <row r="135" spans="1:14" x14ac:dyDescent="0.35">
      <c r="B135" t="s">
        <v>23</v>
      </c>
      <c r="C135" t="s">
        <v>451</v>
      </c>
      <c r="D135" t="s">
        <v>271</v>
      </c>
      <c r="E135" t="s">
        <v>317</v>
      </c>
      <c r="F135" t="s">
        <v>271</v>
      </c>
      <c r="G135" t="s">
        <v>317</v>
      </c>
      <c r="H135" t="s">
        <v>262</v>
      </c>
      <c r="I135" t="s">
        <v>365</v>
      </c>
      <c r="J135" t="s">
        <v>264</v>
      </c>
      <c r="K135" t="s">
        <v>24</v>
      </c>
      <c r="L135" t="s">
        <v>265</v>
      </c>
    </row>
    <row r="136" spans="1:14" x14ac:dyDescent="0.35">
      <c r="A136" t="s">
        <v>156</v>
      </c>
      <c r="B136" t="s">
        <v>21</v>
      </c>
      <c r="C136" t="s">
        <v>341</v>
      </c>
      <c r="D136" t="s">
        <v>394</v>
      </c>
      <c r="E136" t="s">
        <v>103</v>
      </c>
      <c r="F136" t="s">
        <v>263</v>
      </c>
      <c r="G136" t="s">
        <v>349</v>
      </c>
      <c r="H136" t="s">
        <v>271</v>
      </c>
      <c r="I136" t="s">
        <v>379</v>
      </c>
      <c r="J136" t="s">
        <v>263</v>
      </c>
      <c r="K136" t="s">
        <v>152</v>
      </c>
      <c r="L136" t="s">
        <v>263</v>
      </c>
    </row>
    <row r="137" spans="1:14" x14ac:dyDescent="0.35">
      <c r="B137" t="s">
        <v>22</v>
      </c>
      <c r="C137" t="s">
        <v>375</v>
      </c>
      <c r="D137" t="s">
        <v>288</v>
      </c>
      <c r="E137" t="s">
        <v>37</v>
      </c>
      <c r="F137" t="s">
        <v>364</v>
      </c>
      <c r="G137" t="s">
        <v>349</v>
      </c>
      <c r="H137" t="s">
        <v>316</v>
      </c>
      <c r="I137" t="s">
        <v>328</v>
      </c>
      <c r="J137" t="s">
        <v>285</v>
      </c>
      <c r="K137" t="s">
        <v>328</v>
      </c>
      <c r="L137" t="s">
        <v>262</v>
      </c>
    </row>
    <row r="138" spans="1:14" x14ac:dyDescent="0.35">
      <c r="B138" t="s">
        <v>23</v>
      </c>
      <c r="C138" t="s">
        <v>341</v>
      </c>
      <c r="D138" t="s">
        <v>272</v>
      </c>
      <c r="E138" t="s">
        <v>338</v>
      </c>
      <c r="F138" t="s">
        <v>271</v>
      </c>
      <c r="G138" t="s">
        <v>103</v>
      </c>
      <c r="H138" t="s">
        <v>273</v>
      </c>
      <c r="I138" t="s">
        <v>152</v>
      </c>
      <c r="J138" t="s">
        <v>270</v>
      </c>
      <c r="K138" t="s">
        <v>24</v>
      </c>
      <c r="L138" t="s">
        <v>265</v>
      </c>
    </row>
    <row r="139" spans="1:14" x14ac:dyDescent="0.35">
      <c r="A139" t="s">
        <v>157</v>
      </c>
      <c r="B139" t="s">
        <v>21</v>
      </c>
      <c r="C139" t="s">
        <v>306</v>
      </c>
      <c r="D139" t="s">
        <v>288</v>
      </c>
      <c r="E139" t="s">
        <v>59</v>
      </c>
      <c r="F139" t="s">
        <v>270</v>
      </c>
      <c r="G139" t="s">
        <v>314</v>
      </c>
      <c r="H139" t="s">
        <v>288</v>
      </c>
      <c r="I139" t="s">
        <v>299</v>
      </c>
      <c r="J139" t="s">
        <v>275</v>
      </c>
      <c r="K139" t="s">
        <v>402</v>
      </c>
      <c r="L139" t="s">
        <v>275</v>
      </c>
    </row>
    <row r="140" spans="1:14" x14ac:dyDescent="0.35">
      <c r="B140" t="s">
        <v>22</v>
      </c>
      <c r="C140" t="s">
        <v>300</v>
      </c>
      <c r="D140" t="s">
        <v>288</v>
      </c>
      <c r="E140" t="s">
        <v>301</v>
      </c>
      <c r="F140" t="s">
        <v>270</v>
      </c>
      <c r="G140" t="s">
        <v>33</v>
      </c>
      <c r="H140" t="s">
        <v>272</v>
      </c>
      <c r="I140" t="s">
        <v>403</v>
      </c>
      <c r="J140" t="s">
        <v>275</v>
      </c>
      <c r="K140" t="s">
        <v>93</v>
      </c>
      <c r="L140" t="s">
        <v>275</v>
      </c>
    </row>
    <row r="141" spans="1:14" x14ac:dyDescent="0.35">
      <c r="B141" t="s">
        <v>23</v>
      </c>
      <c r="C141" t="s">
        <v>59</v>
      </c>
      <c r="D141" t="s">
        <v>319</v>
      </c>
      <c r="E141" t="s">
        <v>141</v>
      </c>
      <c r="F141" t="s">
        <v>282</v>
      </c>
      <c r="G141" t="s">
        <v>281</v>
      </c>
      <c r="H141" t="s">
        <v>285</v>
      </c>
      <c r="I141" t="s">
        <v>52</v>
      </c>
      <c r="J141" t="s">
        <v>288</v>
      </c>
      <c r="K141" t="s">
        <v>24</v>
      </c>
      <c r="L141" t="s">
        <v>265</v>
      </c>
    </row>
    <row r="142" spans="1:14" x14ac:dyDescent="0.35">
      <c r="A142" t="s">
        <v>158</v>
      </c>
      <c r="B142" t="s">
        <v>158</v>
      </c>
      <c r="C142" t="s">
        <v>158</v>
      </c>
      <c r="D142" t="s">
        <v>158</v>
      </c>
      <c r="E142" t="s">
        <v>158</v>
      </c>
      <c r="F142" t="s">
        <v>158</v>
      </c>
      <c r="G142" t="s">
        <v>158</v>
      </c>
      <c r="H142" t="s">
        <v>158</v>
      </c>
      <c r="I142" t="s">
        <v>158</v>
      </c>
      <c r="J142" t="s">
        <v>158</v>
      </c>
      <c r="K142" t="s">
        <v>158</v>
      </c>
      <c r="L142" t="s">
        <v>158</v>
      </c>
      <c r="M142" t="s">
        <v>158</v>
      </c>
      <c r="N142" t="s">
        <v>158</v>
      </c>
    </row>
    <row r="143" spans="1:14" x14ac:dyDescent="0.35">
      <c r="A143" t="s">
        <v>159</v>
      </c>
      <c r="B143" t="s">
        <v>21</v>
      </c>
      <c r="C143" t="s">
        <v>47</v>
      </c>
      <c r="D143" t="s">
        <v>285</v>
      </c>
      <c r="E143" t="s">
        <v>68</v>
      </c>
      <c r="F143" t="s">
        <v>267</v>
      </c>
      <c r="G143" t="s">
        <v>68</v>
      </c>
      <c r="H143" t="s">
        <v>262</v>
      </c>
      <c r="I143" t="s">
        <v>419</v>
      </c>
      <c r="J143" t="s">
        <v>273</v>
      </c>
      <c r="K143" t="s">
        <v>56</v>
      </c>
      <c r="L143" t="s">
        <v>266</v>
      </c>
    </row>
    <row r="144" spans="1:14" x14ac:dyDescent="0.35">
      <c r="B144" t="s">
        <v>22</v>
      </c>
      <c r="C144" t="s">
        <v>47</v>
      </c>
      <c r="D144" t="s">
        <v>264</v>
      </c>
      <c r="E144" t="s">
        <v>67</v>
      </c>
      <c r="F144" t="s">
        <v>268</v>
      </c>
      <c r="G144" t="s">
        <v>67</v>
      </c>
      <c r="H144" t="s">
        <v>262</v>
      </c>
      <c r="I144" t="s">
        <v>67</v>
      </c>
      <c r="J144" t="s">
        <v>262</v>
      </c>
      <c r="K144" t="s">
        <v>101</v>
      </c>
      <c r="L144" t="s">
        <v>271</v>
      </c>
    </row>
    <row r="145" spans="1:18" x14ac:dyDescent="0.35">
      <c r="A145" t="s">
        <v>160</v>
      </c>
      <c r="B145" t="s">
        <v>21</v>
      </c>
      <c r="C145" t="s">
        <v>101</v>
      </c>
      <c r="D145" t="s">
        <v>432</v>
      </c>
      <c r="E145" t="s">
        <v>57</v>
      </c>
      <c r="F145" t="s">
        <v>264</v>
      </c>
      <c r="G145" t="s">
        <v>63</v>
      </c>
      <c r="H145" t="s">
        <v>268</v>
      </c>
      <c r="I145" t="s">
        <v>101</v>
      </c>
      <c r="J145" t="s">
        <v>268</v>
      </c>
      <c r="K145" t="s">
        <v>53</v>
      </c>
      <c r="L145" t="s">
        <v>293</v>
      </c>
    </row>
    <row r="146" spans="1:18" x14ac:dyDescent="0.35">
      <c r="B146" t="s">
        <v>22</v>
      </c>
      <c r="C146" t="s">
        <v>47</v>
      </c>
      <c r="D146" t="s">
        <v>287</v>
      </c>
      <c r="E146" t="s">
        <v>42</v>
      </c>
      <c r="F146" t="s">
        <v>283</v>
      </c>
      <c r="G146" t="s">
        <v>47</v>
      </c>
      <c r="H146" t="s">
        <v>275</v>
      </c>
      <c r="I146" t="s">
        <v>51</v>
      </c>
      <c r="J146" t="s">
        <v>297</v>
      </c>
      <c r="K146" t="s">
        <v>51</v>
      </c>
      <c r="L146" t="s">
        <v>262</v>
      </c>
    </row>
    <row r="147" spans="1:18" x14ac:dyDescent="0.35">
      <c r="A147" t="s">
        <v>162</v>
      </c>
      <c r="B147" t="s">
        <v>21</v>
      </c>
      <c r="C147" t="s">
        <v>63</v>
      </c>
      <c r="D147" t="s">
        <v>285</v>
      </c>
      <c r="E147" t="s">
        <v>51</v>
      </c>
      <c r="F147" t="s">
        <v>269</v>
      </c>
      <c r="G147" t="s">
        <v>51</v>
      </c>
      <c r="H147" t="s">
        <v>262</v>
      </c>
      <c r="I147" t="s">
        <v>419</v>
      </c>
      <c r="J147" t="s">
        <v>275</v>
      </c>
      <c r="K147" t="s">
        <v>51</v>
      </c>
      <c r="L147" t="s">
        <v>283</v>
      </c>
    </row>
    <row r="148" spans="1:18" x14ac:dyDescent="0.35">
      <c r="B148" t="s">
        <v>22</v>
      </c>
      <c r="C148" t="s">
        <v>92</v>
      </c>
      <c r="D148" t="s">
        <v>263</v>
      </c>
      <c r="E148" t="s">
        <v>42</v>
      </c>
      <c r="F148" t="s">
        <v>297</v>
      </c>
      <c r="G148" t="s">
        <v>57</v>
      </c>
      <c r="H148" t="s">
        <v>279</v>
      </c>
      <c r="I148" t="s">
        <v>100</v>
      </c>
      <c r="J148" t="s">
        <v>269</v>
      </c>
      <c r="K148" t="s">
        <v>56</v>
      </c>
      <c r="L148" t="s">
        <v>271</v>
      </c>
    </row>
    <row r="149" spans="1:18" x14ac:dyDescent="0.35">
      <c r="A149" t="s">
        <v>163</v>
      </c>
      <c r="B149" t="s">
        <v>21</v>
      </c>
      <c r="C149" t="s">
        <v>435</v>
      </c>
      <c r="D149" t="s">
        <v>285</v>
      </c>
      <c r="E149" t="s">
        <v>452</v>
      </c>
      <c r="F149" t="s">
        <v>284</v>
      </c>
      <c r="G149" t="s">
        <v>475</v>
      </c>
      <c r="H149" t="s">
        <v>267</v>
      </c>
      <c r="I149" t="s">
        <v>54</v>
      </c>
      <c r="J149" t="s">
        <v>279</v>
      </c>
      <c r="K149" t="s">
        <v>344</v>
      </c>
      <c r="L149" t="s">
        <v>307</v>
      </c>
    </row>
    <row r="150" spans="1:18" x14ac:dyDescent="0.35">
      <c r="B150" t="s">
        <v>22</v>
      </c>
      <c r="C150" t="s">
        <v>332</v>
      </c>
      <c r="D150" t="s">
        <v>266</v>
      </c>
      <c r="E150" t="s">
        <v>308</v>
      </c>
      <c r="F150" t="s">
        <v>287</v>
      </c>
      <c r="G150" t="s">
        <v>435</v>
      </c>
      <c r="H150" t="s">
        <v>287</v>
      </c>
      <c r="I150" t="s">
        <v>308</v>
      </c>
      <c r="J150" t="s">
        <v>307</v>
      </c>
      <c r="K150" t="s">
        <v>131</v>
      </c>
      <c r="L150" t="s">
        <v>279</v>
      </c>
    </row>
    <row r="151" spans="1:18" x14ac:dyDescent="0.35">
      <c r="B151" t="s">
        <v>23</v>
      </c>
      <c r="C151" t="s">
        <v>135</v>
      </c>
      <c r="D151" t="s">
        <v>297</v>
      </c>
      <c r="E151" t="s">
        <v>161</v>
      </c>
      <c r="F151" t="s">
        <v>267</v>
      </c>
      <c r="G151" t="s">
        <v>475</v>
      </c>
      <c r="H151" t="s">
        <v>269</v>
      </c>
      <c r="I151" t="s">
        <v>322</v>
      </c>
      <c r="J151" t="s">
        <v>270</v>
      </c>
      <c r="K151" t="s">
        <v>24</v>
      </c>
      <c r="L151" t="s">
        <v>265</v>
      </c>
    </row>
    <row r="152" spans="1:18" x14ac:dyDescent="0.35">
      <c r="A152" t="s">
        <v>164</v>
      </c>
      <c r="B152" t="s">
        <v>21</v>
      </c>
      <c r="C152" t="s">
        <v>47</v>
      </c>
      <c r="D152" t="s">
        <v>262</v>
      </c>
      <c r="E152" t="s">
        <v>92</v>
      </c>
      <c r="F152" t="s">
        <v>296</v>
      </c>
      <c r="G152" t="s">
        <v>100</v>
      </c>
      <c r="H152" t="s">
        <v>271</v>
      </c>
      <c r="I152" t="s">
        <v>101</v>
      </c>
      <c r="J152" t="s">
        <v>285</v>
      </c>
      <c r="K152" t="s">
        <v>67</v>
      </c>
      <c r="L152" t="s">
        <v>297</v>
      </c>
    </row>
    <row r="153" spans="1:18" x14ac:dyDescent="0.35">
      <c r="B153" t="s">
        <v>22</v>
      </c>
      <c r="C153" t="s">
        <v>42</v>
      </c>
      <c r="D153" t="s">
        <v>297</v>
      </c>
      <c r="E153" t="s">
        <v>67</v>
      </c>
      <c r="F153" t="s">
        <v>267</v>
      </c>
      <c r="G153" t="s">
        <v>47</v>
      </c>
      <c r="H153" t="s">
        <v>263</v>
      </c>
      <c r="I153" t="s">
        <v>100</v>
      </c>
      <c r="J153" t="s">
        <v>273</v>
      </c>
      <c r="K153" t="s">
        <v>56</v>
      </c>
      <c r="L153" t="s">
        <v>271</v>
      </c>
    </row>
    <row r="154" spans="1:18" x14ac:dyDescent="0.35">
      <c r="B154" t="s">
        <v>23</v>
      </c>
      <c r="C154" t="s">
        <v>51</v>
      </c>
      <c r="D154" t="s">
        <v>268</v>
      </c>
      <c r="E154" t="s">
        <v>56</v>
      </c>
      <c r="F154" t="s">
        <v>285</v>
      </c>
      <c r="G154" t="s">
        <v>47</v>
      </c>
      <c r="H154" t="s">
        <v>268</v>
      </c>
      <c r="I154" t="s">
        <v>56</v>
      </c>
      <c r="J154" t="s">
        <v>263</v>
      </c>
      <c r="K154" t="s">
        <v>24</v>
      </c>
      <c r="L154" t="s">
        <v>265</v>
      </c>
    </row>
    <row r="155" spans="1:18" x14ac:dyDescent="0.35">
      <c r="A155" t="s">
        <v>165</v>
      </c>
      <c r="B155" t="s">
        <v>21</v>
      </c>
      <c r="C155" t="s">
        <v>51</v>
      </c>
      <c r="D155" t="s">
        <v>264</v>
      </c>
      <c r="E155" t="s">
        <v>51</v>
      </c>
      <c r="F155" t="s">
        <v>262</v>
      </c>
      <c r="G155" t="s">
        <v>51</v>
      </c>
      <c r="H155" t="s">
        <v>262</v>
      </c>
      <c r="I155" t="s">
        <v>51</v>
      </c>
      <c r="J155" t="s">
        <v>262</v>
      </c>
      <c r="K155" t="s">
        <v>47</v>
      </c>
      <c r="L155" t="s">
        <v>271</v>
      </c>
    </row>
    <row r="156" spans="1:18" x14ac:dyDescent="0.35">
      <c r="B156" t="s">
        <v>22</v>
      </c>
      <c r="C156" t="s">
        <v>47</v>
      </c>
      <c r="D156" t="s">
        <v>272</v>
      </c>
      <c r="E156" t="s">
        <v>60</v>
      </c>
      <c r="F156" t="s">
        <v>266</v>
      </c>
      <c r="G156" t="s">
        <v>100</v>
      </c>
      <c r="H156" t="s">
        <v>264</v>
      </c>
      <c r="I156" t="s">
        <v>101</v>
      </c>
      <c r="J156" t="s">
        <v>285</v>
      </c>
      <c r="K156" t="s">
        <v>100</v>
      </c>
      <c r="L156" t="s">
        <v>266</v>
      </c>
    </row>
    <row r="157" spans="1:18" x14ac:dyDescent="0.35">
      <c r="B157" t="s">
        <v>23</v>
      </c>
      <c r="C157" t="s">
        <v>46</v>
      </c>
      <c r="D157" t="s">
        <v>264</v>
      </c>
      <c r="E157" t="s">
        <v>42</v>
      </c>
      <c r="F157" t="s">
        <v>273</v>
      </c>
      <c r="G157" t="s">
        <v>56</v>
      </c>
      <c r="H157" t="s">
        <v>288</v>
      </c>
      <c r="I157" t="s">
        <v>100</v>
      </c>
      <c r="J157" t="s">
        <v>297</v>
      </c>
      <c r="K157" t="s">
        <v>24</v>
      </c>
      <c r="L157" t="s">
        <v>265</v>
      </c>
    </row>
    <row r="158" spans="1:18" x14ac:dyDescent="0.35">
      <c r="A158" t="s">
        <v>166</v>
      </c>
      <c r="B158" t="s">
        <v>146</v>
      </c>
      <c r="C158" t="s">
        <v>146</v>
      </c>
      <c r="D158" t="s">
        <v>146</v>
      </c>
      <c r="E158" t="s">
        <v>146</v>
      </c>
      <c r="F158" t="s">
        <v>146</v>
      </c>
      <c r="G158" t="s">
        <v>146</v>
      </c>
      <c r="H158" t="s">
        <v>146</v>
      </c>
      <c r="I158" t="s">
        <v>146</v>
      </c>
      <c r="J158" t="s">
        <v>146</v>
      </c>
      <c r="K158" t="s">
        <v>146</v>
      </c>
      <c r="L158" t="s">
        <v>146</v>
      </c>
      <c r="M158" t="s">
        <v>146</v>
      </c>
      <c r="N158" t="s">
        <v>146</v>
      </c>
      <c r="O158" t="s">
        <v>146</v>
      </c>
      <c r="P158" t="s">
        <v>146</v>
      </c>
      <c r="Q158" t="s">
        <v>146</v>
      </c>
      <c r="R158" t="s">
        <v>146</v>
      </c>
    </row>
    <row r="159" spans="1:18" x14ac:dyDescent="0.35">
      <c r="A159" t="s">
        <v>167</v>
      </c>
      <c r="B159" t="s">
        <v>167</v>
      </c>
      <c r="C159" t="s">
        <v>167</v>
      </c>
      <c r="D159" t="s">
        <v>167</v>
      </c>
      <c r="E159" t="s">
        <v>167</v>
      </c>
      <c r="F159" t="s">
        <v>167</v>
      </c>
      <c r="G159" t="s">
        <v>167</v>
      </c>
      <c r="H159" t="s">
        <v>167</v>
      </c>
      <c r="I159" t="s">
        <v>167</v>
      </c>
      <c r="J159" t="s">
        <v>167</v>
      </c>
      <c r="K159" t="s">
        <v>167</v>
      </c>
      <c r="L159" t="s">
        <v>167</v>
      </c>
      <c r="M159" t="s">
        <v>167</v>
      </c>
      <c r="N159" t="s">
        <v>167</v>
      </c>
    </row>
    <row r="160" spans="1:18" x14ac:dyDescent="0.35">
      <c r="A160" t="s">
        <v>168</v>
      </c>
      <c r="B160" t="s">
        <v>21</v>
      </c>
      <c r="C160" t="s">
        <v>48</v>
      </c>
      <c r="D160" t="s">
        <v>268</v>
      </c>
      <c r="E160" t="s">
        <v>312</v>
      </c>
      <c r="F160" t="s">
        <v>263</v>
      </c>
      <c r="G160" t="s">
        <v>312</v>
      </c>
      <c r="H160" t="s">
        <v>262</v>
      </c>
      <c r="I160" t="s">
        <v>312</v>
      </c>
      <c r="J160" t="s">
        <v>262</v>
      </c>
      <c r="K160" t="s">
        <v>312</v>
      </c>
      <c r="L160" t="s">
        <v>262</v>
      </c>
    </row>
    <row r="161" spans="1:12" x14ac:dyDescent="0.35">
      <c r="B161" t="s">
        <v>22</v>
      </c>
      <c r="C161" t="s">
        <v>355</v>
      </c>
      <c r="D161" t="s">
        <v>264</v>
      </c>
      <c r="E161" t="s">
        <v>312</v>
      </c>
      <c r="F161" t="s">
        <v>268</v>
      </c>
      <c r="G161" t="s">
        <v>312</v>
      </c>
      <c r="H161" t="s">
        <v>262</v>
      </c>
      <c r="I161" t="s">
        <v>312</v>
      </c>
      <c r="J161" t="s">
        <v>262</v>
      </c>
      <c r="K161" t="s">
        <v>312</v>
      </c>
      <c r="L161" t="s">
        <v>262</v>
      </c>
    </row>
    <row r="162" spans="1:12" x14ac:dyDescent="0.35">
      <c r="B162" t="s">
        <v>23</v>
      </c>
      <c r="C162" t="s">
        <v>312</v>
      </c>
      <c r="D162" t="s">
        <v>268</v>
      </c>
      <c r="E162" t="s">
        <v>312</v>
      </c>
      <c r="F162" t="s">
        <v>262</v>
      </c>
      <c r="G162" t="s">
        <v>312</v>
      </c>
      <c r="H162" t="s">
        <v>262</v>
      </c>
      <c r="I162" t="s">
        <v>312</v>
      </c>
      <c r="J162" t="s">
        <v>262</v>
      </c>
      <c r="K162" t="s">
        <v>24</v>
      </c>
      <c r="L162" t="s">
        <v>265</v>
      </c>
    </row>
    <row r="163" spans="1:12" x14ac:dyDescent="0.35">
      <c r="A163" t="s">
        <v>169</v>
      </c>
      <c r="B163" t="s">
        <v>21</v>
      </c>
      <c r="C163" t="s">
        <v>342</v>
      </c>
      <c r="D163" t="s">
        <v>297</v>
      </c>
      <c r="E163" t="s">
        <v>424</v>
      </c>
      <c r="F163" t="s">
        <v>264</v>
      </c>
      <c r="G163" t="s">
        <v>424</v>
      </c>
      <c r="H163" t="s">
        <v>262</v>
      </c>
      <c r="I163" t="s">
        <v>424</v>
      </c>
      <c r="J163" t="s">
        <v>262</v>
      </c>
      <c r="K163" t="s">
        <v>98</v>
      </c>
      <c r="L163" t="s">
        <v>268</v>
      </c>
    </row>
    <row r="164" spans="1:12" x14ac:dyDescent="0.35">
      <c r="B164" t="s">
        <v>22</v>
      </c>
      <c r="C164" t="s">
        <v>26</v>
      </c>
      <c r="D164" t="s">
        <v>268</v>
      </c>
      <c r="E164" t="s">
        <v>311</v>
      </c>
      <c r="F164" t="s">
        <v>268</v>
      </c>
      <c r="G164" t="s">
        <v>26</v>
      </c>
      <c r="H164" t="s">
        <v>263</v>
      </c>
      <c r="I164" t="s">
        <v>366</v>
      </c>
      <c r="J164" t="s">
        <v>273</v>
      </c>
      <c r="K164" t="s">
        <v>313</v>
      </c>
      <c r="L164" t="s">
        <v>271</v>
      </c>
    </row>
    <row r="165" spans="1:12" x14ac:dyDescent="0.35">
      <c r="B165" t="s">
        <v>23</v>
      </c>
      <c r="C165" t="s">
        <v>366</v>
      </c>
      <c r="D165" t="s">
        <v>264</v>
      </c>
      <c r="E165" t="s">
        <v>26</v>
      </c>
      <c r="F165" t="s">
        <v>264</v>
      </c>
      <c r="G165" t="s">
        <v>366</v>
      </c>
      <c r="H165" t="s">
        <v>273</v>
      </c>
      <c r="I165" t="s">
        <v>26</v>
      </c>
      <c r="J165" t="s">
        <v>264</v>
      </c>
      <c r="K165" t="s">
        <v>24</v>
      </c>
      <c r="L165" t="s">
        <v>265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D5647-572C-4ED4-9BF4-F6E1ECFFF5CA}">
  <sheetPr codeName="Sheet5"/>
  <dimension ref="A1:I15"/>
  <sheetViews>
    <sheetView workbookViewId="0">
      <selection activeCell="G8" sqref="G8"/>
    </sheetView>
  </sheetViews>
  <sheetFormatPr defaultRowHeight="14.5" x14ac:dyDescent="0.35"/>
  <cols>
    <col min="1" max="3" width="22" bestFit="1" customWidth="1"/>
    <col min="4" max="4" width="14.90625" bestFit="1" customWidth="1"/>
    <col min="5" max="5" width="13" bestFit="1" customWidth="1"/>
    <col min="6" max="7" width="12.1796875" bestFit="1" customWidth="1"/>
    <col min="8" max="8" width="12.36328125" bestFit="1" customWidth="1"/>
    <col min="9" max="9" width="12.7265625" bestFit="1" customWidth="1"/>
  </cols>
  <sheetData>
    <row r="1" spans="1:9" x14ac:dyDescent="0.35">
      <c r="A1" t="s">
        <v>10</v>
      </c>
      <c r="B1" t="s">
        <v>11</v>
      </c>
      <c r="C1" t="s">
        <v>12</v>
      </c>
      <c r="D1" t="s">
        <v>13</v>
      </c>
      <c r="E1" t="s">
        <v>14</v>
      </c>
      <c r="F1" t="s">
        <v>15</v>
      </c>
      <c r="G1" t="s">
        <v>16</v>
      </c>
      <c r="H1" t="s">
        <v>17</v>
      </c>
      <c r="I1" t="s">
        <v>18</v>
      </c>
    </row>
    <row r="2" spans="1:9" x14ac:dyDescent="0.35">
      <c r="A2" t="s">
        <v>88</v>
      </c>
      <c r="B2" t="s">
        <v>88</v>
      </c>
      <c r="C2" t="s">
        <v>88</v>
      </c>
      <c r="D2" t="s">
        <v>69</v>
      </c>
      <c r="E2" t="s">
        <v>69</v>
      </c>
      <c r="F2" t="s">
        <v>69</v>
      </c>
      <c r="G2" t="s">
        <v>70</v>
      </c>
      <c r="H2" t="s">
        <v>70</v>
      </c>
      <c r="I2" t="s">
        <v>70</v>
      </c>
    </row>
    <row r="3" spans="1:9" x14ac:dyDescent="0.35">
      <c r="A3" t="s">
        <v>19</v>
      </c>
      <c r="B3" t="s">
        <v>400</v>
      </c>
      <c r="C3" t="s">
        <v>740</v>
      </c>
      <c r="D3" t="s">
        <v>740</v>
      </c>
      <c r="E3" t="s">
        <v>437</v>
      </c>
      <c r="F3" t="s">
        <v>461</v>
      </c>
      <c r="G3" t="s">
        <v>461</v>
      </c>
      <c r="H3" t="s">
        <v>741</v>
      </c>
      <c r="I3" t="s">
        <v>742</v>
      </c>
    </row>
    <row r="4" spans="1:9" x14ac:dyDescent="0.35">
      <c r="A4" t="s">
        <v>71</v>
      </c>
      <c r="B4" t="s">
        <v>24</v>
      </c>
      <c r="C4" t="s">
        <v>24</v>
      </c>
      <c r="D4" t="s">
        <v>24</v>
      </c>
      <c r="E4" t="s">
        <v>172</v>
      </c>
      <c r="F4" t="s">
        <v>97</v>
      </c>
      <c r="G4" t="s">
        <v>24</v>
      </c>
      <c r="H4" t="s">
        <v>320</v>
      </c>
      <c r="I4" t="s">
        <v>388</v>
      </c>
    </row>
    <row r="5" spans="1:9" x14ac:dyDescent="0.35">
      <c r="A5" t="s">
        <v>72</v>
      </c>
      <c r="B5" t="s">
        <v>24</v>
      </c>
      <c r="C5" t="s">
        <v>24</v>
      </c>
      <c r="D5" t="s">
        <v>24</v>
      </c>
      <c r="E5" t="s">
        <v>172</v>
      </c>
      <c r="F5" t="s">
        <v>96</v>
      </c>
      <c r="G5" t="s">
        <v>24</v>
      </c>
      <c r="H5" t="s">
        <v>320</v>
      </c>
      <c r="I5" t="s">
        <v>388</v>
      </c>
    </row>
    <row r="6" spans="1:9" x14ac:dyDescent="0.35">
      <c r="A6" t="s">
        <v>21</v>
      </c>
      <c r="B6" t="s">
        <v>97</v>
      </c>
      <c r="C6" t="s">
        <v>172</v>
      </c>
      <c r="D6" t="s">
        <v>24</v>
      </c>
      <c r="E6" t="s">
        <v>96</v>
      </c>
      <c r="F6" t="s">
        <v>96</v>
      </c>
      <c r="G6" t="s">
        <v>24</v>
      </c>
      <c r="H6" t="s">
        <v>320</v>
      </c>
      <c r="I6" t="s">
        <v>390</v>
      </c>
    </row>
    <row r="7" spans="1:9" x14ac:dyDescent="0.35">
      <c r="A7" t="s">
        <v>73</v>
      </c>
      <c r="B7" t="s">
        <v>24</v>
      </c>
      <c r="C7" t="s">
        <v>24</v>
      </c>
      <c r="D7" t="s">
        <v>24</v>
      </c>
      <c r="E7" t="s">
        <v>96</v>
      </c>
      <c r="F7" t="s">
        <v>96</v>
      </c>
      <c r="G7" t="s">
        <v>24</v>
      </c>
      <c r="H7" t="s">
        <v>320</v>
      </c>
      <c r="I7" t="s">
        <v>390</v>
      </c>
    </row>
    <row r="8" spans="1:9" x14ac:dyDescent="0.35">
      <c r="A8" t="s">
        <v>74</v>
      </c>
      <c r="B8" t="s">
        <v>24</v>
      </c>
      <c r="C8" t="s">
        <v>24</v>
      </c>
      <c r="D8" t="s">
        <v>24</v>
      </c>
      <c r="E8" t="s">
        <v>96</v>
      </c>
      <c r="F8" t="s">
        <v>24</v>
      </c>
      <c r="G8" t="s">
        <v>96</v>
      </c>
      <c r="H8" t="s">
        <v>320</v>
      </c>
      <c r="I8" t="s">
        <v>24</v>
      </c>
    </row>
    <row r="9" spans="1:9" x14ac:dyDescent="0.35">
      <c r="A9" t="s">
        <v>75</v>
      </c>
      <c r="B9" t="s">
        <v>24</v>
      </c>
      <c r="C9" t="s">
        <v>24</v>
      </c>
      <c r="D9" t="s">
        <v>24</v>
      </c>
      <c r="E9" t="s">
        <v>96</v>
      </c>
      <c r="F9" t="s">
        <v>24</v>
      </c>
      <c r="G9" t="s">
        <v>172</v>
      </c>
      <c r="H9" t="s">
        <v>429</v>
      </c>
      <c r="I9" t="s">
        <v>24</v>
      </c>
    </row>
    <row r="10" spans="1:9" x14ac:dyDescent="0.35">
      <c r="A10" t="s">
        <v>22</v>
      </c>
      <c r="B10" t="s">
        <v>172</v>
      </c>
      <c r="C10" t="s">
        <v>172</v>
      </c>
      <c r="D10" t="s">
        <v>24</v>
      </c>
      <c r="E10" t="s">
        <v>96</v>
      </c>
      <c r="F10" t="s">
        <v>24</v>
      </c>
      <c r="G10" t="s">
        <v>172</v>
      </c>
      <c r="H10" t="s">
        <v>429</v>
      </c>
      <c r="I10" t="s">
        <v>24</v>
      </c>
    </row>
    <row r="11" spans="1:9" x14ac:dyDescent="0.35">
      <c r="A11" t="s">
        <v>78</v>
      </c>
      <c r="B11" t="s">
        <v>24</v>
      </c>
      <c r="C11" t="s">
        <v>24</v>
      </c>
      <c r="D11" t="s">
        <v>172</v>
      </c>
      <c r="E11" t="s">
        <v>96</v>
      </c>
      <c r="F11" t="s">
        <v>24</v>
      </c>
      <c r="G11" t="s">
        <v>172</v>
      </c>
      <c r="H11" t="s">
        <v>429</v>
      </c>
      <c r="I11" t="s">
        <v>24</v>
      </c>
    </row>
    <row r="12" spans="1:9" x14ac:dyDescent="0.35">
      <c r="A12" t="s">
        <v>79</v>
      </c>
      <c r="B12" t="s">
        <v>24</v>
      </c>
      <c r="C12" t="s">
        <v>24</v>
      </c>
      <c r="D12" t="s">
        <v>172</v>
      </c>
      <c r="E12" t="s">
        <v>96</v>
      </c>
      <c r="F12" t="s">
        <v>24</v>
      </c>
      <c r="G12" t="s">
        <v>172</v>
      </c>
      <c r="H12" t="s">
        <v>429</v>
      </c>
      <c r="I12" t="s">
        <v>24</v>
      </c>
    </row>
    <row r="13" spans="1:9" x14ac:dyDescent="0.35">
      <c r="A13" t="s">
        <v>80</v>
      </c>
      <c r="B13" t="s">
        <v>24</v>
      </c>
      <c r="C13" t="s">
        <v>24</v>
      </c>
      <c r="D13" t="s">
        <v>172</v>
      </c>
      <c r="E13" t="s">
        <v>96</v>
      </c>
      <c r="F13" t="s">
        <v>24</v>
      </c>
      <c r="G13" t="s">
        <v>172</v>
      </c>
      <c r="H13" t="s">
        <v>388</v>
      </c>
      <c r="I13" t="s">
        <v>24</v>
      </c>
    </row>
    <row r="14" spans="1:9" x14ac:dyDescent="0.35">
      <c r="A14" t="s">
        <v>23</v>
      </c>
      <c r="B14" t="s">
        <v>172</v>
      </c>
      <c r="C14" t="s">
        <v>24</v>
      </c>
      <c r="D14" t="s">
        <v>172</v>
      </c>
      <c r="E14" t="s">
        <v>96</v>
      </c>
      <c r="F14" t="s">
        <v>24</v>
      </c>
      <c r="G14" t="s">
        <v>172</v>
      </c>
      <c r="H14" t="s">
        <v>388</v>
      </c>
      <c r="I14" t="s">
        <v>24</v>
      </c>
    </row>
    <row r="15" spans="1:9" x14ac:dyDescent="0.35">
      <c r="A15" t="s">
        <v>81</v>
      </c>
      <c r="B15" t="s">
        <v>24</v>
      </c>
      <c r="C15" t="s">
        <v>24</v>
      </c>
      <c r="D15" t="s">
        <v>172</v>
      </c>
      <c r="E15" t="s">
        <v>97</v>
      </c>
      <c r="F15" t="s">
        <v>24</v>
      </c>
      <c r="G15" t="s">
        <v>172</v>
      </c>
      <c r="H15" t="s">
        <v>388</v>
      </c>
      <c r="I15" t="s">
        <v>24</v>
      </c>
    </row>
  </sheetData>
  <sheetProtection formatCells="0" formatColumns="0" formatRows="0" insertColumns="0" insertRows="0" deleteColumns="0" deleteRows="0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12CD5-2EF4-4B6B-9722-FA62DD214CF6}">
  <sheetPr codeName="Sheet3"/>
  <dimension ref="A1:H14"/>
  <sheetViews>
    <sheetView workbookViewId="0">
      <selection activeCell="E2" sqref="E2"/>
    </sheetView>
  </sheetViews>
  <sheetFormatPr defaultRowHeight="14.5" x14ac:dyDescent="0.35"/>
  <cols>
    <col min="1" max="1" width="10.7265625" bestFit="1" customWidth="1"/>
    <col min="2" max="3" width="14.90625" bestFit="1" customWidth="1"/>
    <col min="4" max="4" width="13" bestFit="1" customWidth="1"/>
    <col min="5" max="6" width="12.1796875" bestFit="1" customWidth="1"/>
    <col min="7" max="7" width="12.36328125" bestFit="1" customWidth="1"/>
    <col min="8" max="8" width="12.7265625" bestFit="1" customWidth="1"/>
  </cols>
  <sheetData>
    <row r="1" spans="1:8" x14ac:dyDescent="0.35">
      <c r="A1" t="s">
        <v>10</v>
      </c>
      <c r="B1" t="s">
        <v>12</v>
      </c>
      <c r="C1" t="s">
        <v>13</v>
      </c>
      <c r="D1" t="s">
        <v>14</v>
      </c>
      <c r="E1" t="s">
        <v>15</v>
      </c>
      <c r="F1" t="s">
        <v>16</v>
      </c>
      <c r="G1" t="s">
        <v>17</v>
      </c>
      <c r="H1" t="s">
        <v>18</v>
      </c>
    </row>
    <row r="2" spans="1:8" x14ac:dyDescent="0.35">
      <c r="A2" t="s">
        <v>19</v>
      </c>
      <c r="B2" t="s">
        <v>740</v>
      </c>
      <c r="C2" t="s">
        <v>740</v>
      </c>
      <c r="D2" t="s">
        <v>437</v>
      </c>
      <c r="E2" t="s">
        <v>461</v>
      </c>
      <c r="F2" t="s">
        <v>461</v>
      </c>
      <c r="G2" t="s">
        <v>741</v>
      </c>
      <c r="H2" t="s">
        <v>742</v>
      </c>
    </row>
    <row r="3" spans="1:8" x14ac:dyDescent="0.35">
      <c r="A3" t="s">
        <v>71</v>
      </c>
      <c r="B3" t="s">
        <v>24</v>
      </c>
      <c r="C3" t="s">
        <v>24</v>
      </c>
      <c r="D3" t="s">
        <v>429</v>
      </c>
      <c r="E3" t="s">
        <v>172</v>
      </c>
      <c r="F3" t="s">
        <v>24</v>
      </c>
      <c r="G3" t="s">
        <v>429</v>
      </c>
      <c r="H3" t="s">
        <v>290</v>
      </c>
    </row>
    <row r="4" spans="1:8" x14ac:dyDescent="0.35">
      <c r="A4" t="s">
        <v>72</v>
      </c>
      <c r="B4" t="s">
        <v>24</v>
      </c>
      <c r="C4" t="s">
        <v>24</v>
      </c>
      <c r="D4" t="s">
        <v>429</v>
      </c>
      <c r="E4" t="s">
        <v>172</v>
      </c>
      <c r="F4" t="s">
        <v>24</v>
      </c>
      <c r="G4" t="s">
        <v>429</v>
      </c>
      <c r="H4" t="s">
        <v>290</v>
      </c>
    </row>
    <row r="5" spans="1:8" x14ac:dyDescent="0.35">
      <c r="A5" t="s">
        <v>21</v>
      </c>
      <c r="B5" t="s">
        <v>172</v>
      </c>
      <c r="C5" t="s">
        <v>24</v>
      </c>
      <c r="D5" t="s">
        <v>429</v>
      </c>
      <c r="E5" t="s">
        <v>172</v>
      </c>
      <c r="F5" t="s">
        <v>24</v>
      </c>
      <c r="G5" t="s">
        <v>388</v>
      </c>
      <c r="H5" t="s">
        <v>290</v>
      </c>
    </row>
    <row r="6" spans="1:8" x14ac:dyDescent="0.35">
      <c r="A6" t="s">
        <v>73</v>
      </c>
      <c r="B6" t="s">
        <v>24</v>
      </c>
      <c r="C6" t="s">
        <v>24</v>
      </c>
      <c r="D6" t="s">
        <v>320</v>
      </c>
      <c r="E6" t="s">
        <v>320</v>
      </c>
      <c r="F6" t="s">
        <v>24</v>
      </c>
      <c r="G6" t="s">
        <v>388</v>
      </c>
      <c r="H6" t="s">
        <v>290</v>
      </c>
    </row>
    <row r="7" spans="1:8" x14ac:dyDescent="0.35">
      <c r="A7" t="s">
        <v>74</v>
      </c>
      <c r="B7" t="s">
        <v>24</v>
      </c>
      <c r="C7" t="s">
        <v>24</v>
      </c>
      <c r="D7" t="s">
        <v>320</v>
      </c>
      <c r="E7" t="s">
        <v>24</v>
      </c>
      <c r="F7" t="s">
        <v>320</v>
      </c>
      <c r="G7" t="s">
        <v>388</v>
      </c>
      <c r="H7" t="s">
        <v>24</v>
      </c>
    </row>
    <row r="8" spans="1:8" x14ac:dyDescent="0.35">
      <c r="A8" t="s">
        <v>75</v>
      </c>
      <c r="B8" t="s">
        <v>24</v>
      </c>
      <c r="C8" t="s">
        <v>24</v>
      </c>
      <c r="D8" t="s">
        <v>320</v>
      </c>
      <c r="E8" t="s">
        <v>24</v>
      </c>
      <c r="F8" t="s">
        <v>320</v>
      </c>
      <c r="G8" t="s">
        <v>388</v>
      </c>
      <c r="H8" t="s">
        <v>24</v>
      </c>
    </row>
    <row r="9" spans="1:8" x14ac:dyDescent="0.35">
      <c r="A9" t="s">
        <v>22</v>
      </c>
      <c r="B9" t="s">
        <v>429</v>
      </c>
      <c r="C9" t="s">
        <v>24</v>
      </c>
      <c r="D9" t="s">
        <v>320</v>
      </c>
      <c r="E9" t="s">
        <v>24</v>
      </c>
      <c r="F9" t="s">
        <v>320</v>
      </c>
      <c r="G9" t="s">
        <v>388</v>
      </c>
      <c r="H9" t="s">
        <v>24</v>
      </c>
    </row>
    <row r="10" spans="1:8" x14ac:dyDescent="0.35">
      <c r="A10" t="s">
        <v>78</v>
      </c>
      <c r="B10" t="s">
        <v>24</v>
      </c>
      <c r="C10" t="s">
        <v>429</v>
      </c>
      <c r="D10" t="s">
        <v>320</v>
      </c>
      <c r="E10" t="s">
        <v>24</v>
      </c>
      <c r="F10" t="s">
        <v>320</v>
      </c>
      <c r="G10" t="s">
        <v>388</v>
      </c>
      <c r="H10" t="s">
        <v>24</v>
      </c>
    </row>
    <row r="11" spans="1:8" x14ac:dyDescent="0.35">
      <c r="A11" t="s">
        <v>79</v>
      </c>
      <c r="B11" t="s">
        <v>24</v>
      </c>
      <c r="C11" t="s">
        <v>429</v>
      </c>
      <c r="D11" t="s">
        <v>320</v>
      </c>
      <c r="E11" t="s">
        <v>24</v>
      </c>
      <c r="F11" t="s">
        <v>429</v>
      </c>
      <c r="G11" t="s">
        <v>390</v>
      </c>
      <c r="H11" t="s">
        <v>24</v>
      </c>
    </row>
    <row r="12" spans="1:8" x14ac:dyDescent="0.35">
      <c r="A12" t="s">
        <v>80</v>
      </c>
      <c r="B12" t="s">
        <v>24</v>
      </c>
      <c r="C12" t="s">
        <v>429</v>
      </c>
      <c r="D12" t="s">
        <v>320</v>
      </c>
      <c r="E12" t="s">
        <v>24</v>
      </c>
      <c r="F12" t="s">
        <v>429</v>
      </c>
      <c r="G12" t="s">
        <v>390</v>
      </c>
      <c r="H12" t="s">
        <v>24</v>
      </c>
    </row>
    <row r="13" spans="1:8" x14ac:dyDescent="0.35">
      <c r="A13" t="s">
        <v>23</v>
      </c>
      <c r="B13" t="s">
        <v>24</v>
      </c>
      <c r="C13" t="s">
        <v>429</v>
      </c>
      <c r="D13" t="s">
        <v>320</v>
      </c>
      <c r="E13" t="s">
        <v>24</v>
      </c>
      <c r="F13" t="s">
        <v>429</v>
      </c>
      <c r="G13" t="s">
        <v>390</v>
      </c>
      <c r="H13" t="s">
        <v>24</v>
      </c>
    </row>
    <row r="14" spans="1:8" x14ac:dyDescent="0.35">
      <c r="A14" t="s">
        <v>81</v>
      </c>
      <c r="B14" t="s">
        <v>24</v>
      </c>
      <c r="C14" t="s">
        <v>429</v>
      </c>
      <c r="D14" t="s">
        <v>320</v>
      </c>
      <c r="E14" t="s">
        <v>24</v>
      </c>
      <c r="F14" t="s">
        <v>429</v>
      </c>
      <c r="G14" t="s">
        <v>390</v>
      </c>
      <c r="H14" t="s">
        <v>24</v>
      </c>
    </row>
  </sheetData>
  <sheetProtection formatCells="0" formatRows="0" insertColumns="0" insertRows="0"/>
  <pageMargins left="0.7" right="0.7" top="0.75" bottom="0.75" header="0.3" footer="0.3"/>
  <pageSetup paperSize="9" orientation="landscape" horizontalDpi="300" verticalDpi="3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6D8F81-3F1F-4C78-8307-5589410C5623}">
  <sheetPr codeName="Sheet6"/>
  <dimension ref="A1:I15"/>
  <sheetViews>
    <sheetView workbookViewId="0">
      <selection activeCell="M14" sqref="M14"/>
    </sheetView>
  </sheetViews>
  <sheetFormatPr defaultRowHeight="14.5" x14ac:dyDescent="0.35"/>
  <cols>
    <col min="1" max="3" width="17.08984375" bestFit="1" customWidth="1"/>
    <col min="4" max="4" width="14.90625" bestFit="1" customWidth="1"/>
    <col min="5" max="5" width="13" bestFit="1" customWidth="1"/>
    <col min="6" max="7" width="12.1796875" bestFit="1" customWidth="1"/>
    <col min="8" max="8" width="12.36328125" bestFit="1" customWidth="1"/>
    <col min="9" max="9" width="12.7265625" bestFit="1" customWidth="1"/>
  </cols>
  <sheetData>
    <row r="1" spans="1:9" x14ac:dyDescent="0.35">
      <c r="A1" t="s">
        <v>10</v>
      </c>
      <c r="B1" t="s">
        <v>11</v>
      </c>
      <c r="C1" t="s">
        <v>12</v>
      </c>
      <c r="D1" t="s">
        <v>13</v>
      </c>
      <c r="E1" t="s">
        <v>14</v>
      </c>
      <c r="F1" t="s">
        <v>15</v>
      </c>
      <c r="G1" t="s">
        <v>16</v>
      </c>
      <c r="H1" t="s">
        <v>17</v>
      </c>
      <c r="I1" t="s">
        <v>18</v>
      </c>
    </row>
    <row r="2" spans="1:9" x14ac:dyDescent="0.35">
      <c r="A2" t="s">
        <v>90</v>
      </c>
      <c r="B2" t="s">
        <v>90</v>
      </c>
      <c r="C2" t="s">
        <v>90</v>
      </c>
      <c r="D2" t="s">
        <v>69</v>
      </c>
      <c r="E2" t="s">
        <v>69</v>
      </c>
      <c r="F2" t="s">
        <v>69</v>
      </c>
      <c r="G2" t="s">
        <v>70</v>
      </c>
      <c r="H2" t="s">
        <v>70</v>
      </c>
      <c r="I2" t="s">
        <v>70</v>
      </c>
    </row>
    <row r="3" spans="1:9" x14ac:dyDescent="0.35">
      <c r="A3" t="s">
        <v>19</v>
      </c>
      <c r="B3" t="s">
        <v>400</v>
      </c>
      <c r="C3" t="s">
        <v>740</v>
      </c>
      <c r="D3" t="s">
        <v>740</v>
      </c>
      <c r="E3" t="s">
        <v>437</v>
      </c>
      <c r="F3" t="s">
        <v>461</v>
      </c>
      <c r="G3" t="s">
        <v>461</v>
      </c>
      <c r="H3" t="s">
        <v>741</v>
      </c>
      <c r="I3" t="s">
        <v>742</v>
      </c>
    </row>
    <row r="4" spans="1:9" x14ac:dyDescent="0.35">
      <c r="A4" t="s">
        <v>71</v>
      </c>
      <c r="B4" t="s">
        <v>24</v>
      </c>
      <c r="C4" t="s">
        <v>24</v>
      </c>
      <c r="D4" t="s">
        <v>24</v>
      </c>
      <c r="E4" t="s">
        <v>349</v>
      </c>
      <c r="F4" t="s">
        <v>349</v>
      </c>
      <c r="G4" t="s">
        <v>24</v>
      </c>
      <c r="H4" t="s">
        <v>349</v>
      </c>
      <c r="I4" t="s">
        <v>152</v>
      </c>
    </row>
    <row r="5" spans="1:9" x14ac:dyDescent="0.35">
      <c r="A5" t="s">
        <v>72</v>
      </c>
      <c r="B5" t="s">
        <v>24</v>
      </c>
      <c r="C5" t="s">
        <v>24</v>
      </c>
      <c r="D5" t="s">
        <v>24</v>
      </c>
      <c r="E5" t="s">
        <v>349</v>
      </c>
      <c r="F5" t="s">
        <v>349</v>
      </c>
      <c r="G5" t="s">
        <v>24</v>
      </c>
      <c r="H5" t="s">
        <v>349</v>
      </c>
      <c r="I5" t="s">
        <v>152</v>
      </c>
    </row>
    <row r="6" spans="1:9" x14ac:dyDescent="0.35">
      <c r="A6" t="s">
        <v>21</v>
      </c>
      <c r="B6" t="s">
        <v>313</v>
      </c>
      <c r="C6" t="s">
        <v>420</v>
      </c>
      <c r="D6" t="s">
        <v>24</v>
      </c>
      <c r="E6" t="s">
        <v>349</v>
      </c>
      <c r="F6" t="s">
        <v>349</v>
      </c>
      <c r="G6" t="s">
        <v>24</v>
      </c>
      <c r="H6" t="s">
        <v>349</v>
      </c>
      <c r="I6" t="s">
        <v>152</v>
      </c>
    </row>
    <row r="7" spans="1:9" x14ac:dyDescent="0.35">
      <c r="A7" t="s">
        <v>73</v>
      </c>
      <c r="B7" t="s">
        <v>24</v>
      </c>
      <c r="C7" t="s">
        <v>24</v>
      </c>
      <c r="D7" t="s">
        <v>24</v>
      </c>
      <c r="E7" t="s">
        <v>349</v>
      </c>
      <c r="F7" t="s">
        <v>349</v>
      </c>
      <c r="G7" t="s">
        <v>24</v>
      </c>
      <c r="H7" t="s">
        <v>349</v>
      </c>
      <c r="I7" t="s">
        <v>154</v>
      </c>
    </row>
    <row r="8" spans="1:9" x14ac:dyDescent="0.35">
      <c r="A8" t="s">
        <v>74</v>
      </c>
      <c r="B8" t="s">
        <v>24</v>
      </c>
      <c r="C8" t="s">
        <v>24</v>
      </c>
      <c r="D8" t="s">
        <v>24</v>
      </c>
      <c r="E8" t="s">
        <v>349</v>
      </c>
      <c r="F8" t="s">
        <v>24</v>
      </c>
      <c r="G8" t="s">
        <v>349</v>
      </c>
      <c r="H8" t="s">
        <v>379</v>
      </c>
      <c r="I8" t="s">
        <v>24</v>
      </c>
    </row>
    <row r="9" spans="1:9" x14ac:dyDescent="0.35">
      <c r="A9" t="s">
        <v>75</v>
      </c>
      <c r="B9" t="s">
        <v>24</v>
      </c>
      <c r="C9" t="s">
        <v>24</v>
      </c>
      <c r="D9" t="s">
        <v>24</v>
      </c>
      <c r="E9" t="s">
        <v>349</v>
      </c>
      <c r="F9" t="s">
        <v>24</v>
      </c>
      <c r="G9" t="s">
        <v>349</v>
      </c>
      <c r="H9" t="s">
        <v>379</v>
      </c>
      <c r="I9" t="s">
        <v>24</v>
      </c>
    </row>
    <row r="10" spans="1:9" x14ac:dyDescent="0.35">
      <c r="A10" t="s">
        <v>22</v>
      </c>
      <c r="B10" t="s">
        <v>378</v>
      </c>
      <c r="C10" t="s">
        <v>349</v>
      </c>
      <c r="D10" t="s">
        <v>24</v>
      </c>
      <c r="E10" t="s">
        <v>349</v>
      </c>
      <c r="F10" t="s">
        <v>24</v>
      </c>
      <c r="G10" t="s">
        <v>349</v>
      </c>
      <c r="H10" t="s">
        <v>379</v>
      </c>
      <c r="I10" t="s">
        <v>24</v>
      </c>
    </row>
    <row r="11" spans="1:9" x14ac:dyDescent="0.35">
      <c r="A11" t="s">
        <v>78</v>
      </c>
      <c r="B11" t="s">
        <v>24</v>
      </c>
      <c r="C11" t="s">
        <v>24</v>
      </c>
      <c r="D11" t="s">
        <v>349</v>
      </c>
      <c r="E11" t="s">
        <v>349</v>
      </c>
      <c r="F11" t="s">
        <v>24</v>
      </c>
      <c r="G11" t="s">
        <v>349</v>
      </c>
      <c r="H11" t="s">
        <v>379</v>
      </c>
      <c r="I11" t="s">
        <v>24</v>
      </c>
    </row>
    <row r="12" spans="1:9" x14ac:dyDescent="0.35">
      <c r="A12" t="s">
        <v>79</v>
      </c>
      <c r="B12" t="s">
        <v>24</v>
      </c>
      <c r="C12" t="s">
        <v>24</v>
      </c>
      <c r="D12" t="s">
        <v>379</v>
      </c>
      <c r="E12" t="s">
        <v>349</v>
      </c>
      <c r="F12" t="s">
        <v>24</v>
      </c>
      <c r="G12" t="s">
        <v>349</v>
      </c>
      <c r="H12" t="s">
        <v>379</v>
      </c>
      <c r="I12" t="s">
        <v>24</v>
      </c>
    </row>
    <row r="13" spans="1:9" x14ac:dyDescent="0.35">
      <c r="A13" t="s">
        <v>80</v>
      </c>
      <c r="B13" t="s">
        <v>24</v>
      </c>
      <c r="C13" t="s">
        <v>24</v>
      </c>
      <c r="D13" t="s">
        <v>349</v>
      </c>
      <c r="E13" t="s">
        <v>349</v>
      </c>
      <c r="F13" t="s">
        <v>24</v>
      </c>
      <c r="G13" t="s">
        <v>349</v>
      </c>
      <c r="H13" t="s">
        <v>379</v>
      </c>
      <c r="I13" t="s">
        <v>24</v>
      </c>
    </row>
    <row r="14" spans="1:9" x14ac:dyDescent="0.35">
      <c r="A14" t="s">
        <v>23</v>
      </c>
      <c r="B14" t="s">
        <v>374</v>
      </c>
      <c r="C14" t="s">
        <v>24</v>
      </c>
      <c r="D14" t="s">
        <v>338</v>
      </c>
      <c r="E14" t="s">
        <v>349</v>
      </c>
      <c r="F14" t="s">
        <v>24</v>
      </c>
      <c r="G14" t="s">
        <v>349</v>
      </c>
      <c r="H14" t="s">
        <v>152</v>
      </c>
      <c r="I14" t="s">
        <v>24</v>
      </c>
    </row>
    <row r="15" spans="1:9" x14ac:dyDescent="0.35">
      <c r="A15" t="s">
        <v>81</v>
      </c>
      <c r="B15" t="s">
        <v>24</v>
      </c>
      <c r="C15" t="s">
        <v>24</v>
      </c>
      <c r="D15" t="s">
        <v>338</v>
      </c>
      <c r="E15" t="s">
        <v>349</v>
      </c>
      <c r="F15" t="s">
        <v>24</v>
      </c>
      <c r="G15" t="s">
        <v>349</v>
      </c>
      <c r="H15" t="s">
        <v>152</v>
      </c>
      <c r="I15" t="s">
        <v>24</v>
      </c>
    </row>
  </sheetData>
  <sheetProtection formatCells="0" formatColumns="0" formatRows="0" insertColumns="0" insertRows="0" deleteColumns="0" deleteRows="0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D2103C-1228-431C-8404-3DA7B3794815}">
  <sheetPr codeName="Sheet4"/>
  <dimension ref="A1:H15"/>
  <sheetViews>
    <sheetView workbookViewId="0">
      <selection activeCell="B14" sqref="B14"/>
    </sheetView>
  </sheetViews>
  <sheetFormatPr defaultRowHeight="14.5" x14ac:dyDescent="0.35"/>
  <cols>
    <col min="1" max="2" width="31.26953125" bestFit="1" customWidth="1"/>
    <col min="3" max="3" width="14.90625" bestFit="1" customWidth="1"/>
    <col min="4" max="4" width="13" bestFit="1" customWidth="1"/>
    <col min="5" max="6" width="12.1796875" bestFit="1" customWidth="1"/>
    <col min="7" max="7" width="12.36328125" bestFit="1" customWidth="1"/>
    <col min="8" max="8" width="12.7265625" bestFit="1" customWidth="1"/>
  </cols>
  <sheetData>
    <row r="1" spans="1:8" x14ac:dyDescent="0.35">
      <c r="A1" t="s">
        <v>10</v>
      </c>
      <c r="B1" t="s">
        <v>12</v>
      </c>
      <c r="C1" t="s">
        <v>13</v>
      </c>
      <c r="D1" t="s">
        <v>14</v>
      </c>
      <c r="E1" t="s">
        <v>15</v>
      </c>
      <c r="F1" t="s">
        <v>16</v>
      </c>
      <c r="G1" t="s">
        <v>17</v>
      </c>
      <c r="H1" t="s">
        <v>18</v>
      </c>
    </row>
    <row r="2" spans="1:8" x14ac:dyDescent="0.35">
      <c r="A2" t="s">
        <v>84</v>
      </c>
      <c r="B2" t="s">
        <v>84</v>
      </c>
    </row>
    <row r="3" spans="1:8" x14ac:dyDescent="0.35">
      <c r="A3" t="s">
        <v>19</v>
      </c>
      <c r="B3" t="s">
        <v>740</v>
      </c>
      <c r="C3" t="s">
        <v>740</v>
      </c>
      <c r="D3" t="s">
        <v>437</v>
      </c>
      <c r="E3" t="s">
        <v>461</v>
      </c>
      <c r="F3" t="s">
        <v>461</v>
      </c>
      <c r="G3" t="s">
        <v>741</v>
      </c>
      <c r="H3" t="s">
        <v>742</v>
      </c>
    </row>
    <row r="4" spans="1:8" x14ac:dyDescent="0.35">
      <c r="A4" t="s">
        <v>71</v>
      </c>
      <c r="B4" t="s">
        <v>24</v>
      </c>
      <c r="C4" t="s">
        <v>24</v>
      </c>
      <c r="D4" t="s">
        <v>467</v>
      </c>
      <c r="E4" t="s">
        <v>464</v>
      </c>
      <c r="F4" t="s">
        <v>24</v>
      </c>
      <c r="G4" t="s">
        <v>380</v>
      </c>
      <c r="H4" t="s">
        <v>466</v>
      </c>
    </row>
    <row r="5" spans="1:8" x14ac:dyDescent="0.35">
      <c r="A5" t="s">
        <v>72</v>
      </c>
      <c r="B5" t="s">
        <v>24</v>
      </c>
      <c r="C5" t="s">
        <v>24</v>
      </c>
      <c r="D5" t="s">
        <v>462</v>
      </c>
      <c r="E5" t="s">
        <v>380</v>
      </c>
      <c r="F5" t="s">
        <v>24</v>
      </c>
      <c r="G5" t="s">
        <v>380</v>
      </c>
      <c r="H5" t="s">
        <v>466</v>
      </c>
    </row>
    <row r="6" spans="1:8" x14ac:dyDescent="0.35">
      <c r="A6" t="s">
        <v>21</v>
      </c>
      <c r="B6" t="s">
        <v>438</v>
      </c>
      <c r="C6" t="s">
        <v>24</v>
      </c>
      <c r="D6" t="s">
        <v>462</v>
      </c>
      <c r="E6" t="s">
        <v>380</v>
      </c>
      <c r="F6" t="s">
        <v>24</v>
      </c>
      <c r="G6" t="s">
        <v>380</v>
      </c>
      <c r="H6" t="s">
        <v>466</v>
      </c>
    </row>
    <row r="7" spans="1:8" x14ac:dyDescent="0.35">
      <c r="A7" t="s">
        <v>73</v>
      </c>
      <c r="B7" t="s">
        <v>24</v>
      </c>
      <c r="C7" t="s">
        <v>24</v>
      </c>
      <c r="D7" t="s">
        <v>462</v>
      </c>
      <c r="E7" t="s">
        <v>380</v>
      </c>
      <c r="F7" t="s">
        <v>24</v>
      </c>
      <c r="G7" t="s">
        <v>380</v>
      </c>
      <c r="H7" t="s">
        <v>466</v>
      </c>
    </row>
    <row r="8" spans="1:8" x14ac:dyDescent="0.35">
      <c r="A8" t="s">
        <v>74</v>
      </c>
      <c r="B8" t="s">
        <v>24</v>
      </c>
      <c r="C8" t="s">
        <v>24</v>
      </c>
      <c r="D8" t="s">
        <v>464</v>
      </c>
      <c r="E8" t="s">
        <v>24</v>
      </c>
      <c r="F8" t="s">
        <v>380</v>
      </c>
      <c r="G8" t="s">
        <v>380</v>
      </c>
      <c r="H8" t="s">
        <v>24</v>
      </c>
    </row>
    <row r="9" spans="1:8" x14ac:dyDescent="0.35">
      <c r="A9" t="s">
        <v>75</v>
      </c>
      <c r="B9" t="s">
        <v>24</v>
      </c>
      <c r="C9" t="s">
        <v>24</v>
      </c>
      <c r="D9" t="s">
        <v>464</v>
      </c>
      <c r="E9" t="s">
        <v>24</v>
      </c>
      <c r="F9" t="s">
        <v>380</v>
      </c>
      <c r="G9" t="s">
        <v>380</v>
      </c>
      <c r="H9" t="s">
        <v>24</v>
      </c>
    </row>
    <row r="10" spans="1:8" x14ac:dyDescent="0.35">
      <c r="A10" t="s">
        <v>22</v>
      </c>
      <c r="B10" t="s">
        <v>440</v>
      </c>
      <c r="C10" t="s">
        <v>24</v>
      </c>
      <c r="D10" t="s">
        <v>464</v>
      </c>
      <c r="E10" t="s">
        <v>24</v>
      </c>
      <c r="F10" t="s">
        <v>380</v>
      </c>
      <c r="G10" t="s">
        <v>380</v>
      </c>
      <c r="H10" t="s">
        <v>24</v>
      </c>
    </row>
    <row r="11" spans="1:8" x14ac:dyDescent="0.35">
      <c r="A11" t="s">
        <v>78</v>
      </c>
      <c r="B11" t="s">
        <v>24</v>
      </c>
      <c r="C11" t="s">
        <v>465</v>
      </c>
      <c r="D11" t="s">
        <v>464</v>
      </c>
      <c r="E11" t="s">
        <v>24</v>
      </c>
      <c r="F11" t="s">
        <v>380</v>
      </c>
      <c r="G11" t="s">
        <v>380</v>
      </c>
      <c r="H11" t="s">
        <v>24</v>
      </c>
    </row>
    <row r="12" spans="1:8" x14ac:dyDescent="0.35">
      <c r="A12" t="s">
        <v>79</v>
      </c>
      <c r="B12" t="s">
        <v>24</v>
      </c>
      <c r="C12" t="s">
        <v>465</v>
      </c>
      <c r="D12" t="s">
        <v>464</v>
      </c>
      <c r="E12" t="s">
        <v>24</v>
      </c>
      <c r="F12" t="s">
        <v>380</v>
      </c>
      <c r="G12" t="s">
        <v>380</v>
      </c>
      <c r="H12" t="s">
        <v>24</v>
      </c>
    </row>
    <row r="13" spans="1:8" x14ac:dyDescent="0.35">
      <c r="A13" t="s">
        <v>80</v>
      </c>
      <c r="B13" t="s">
        <v>24</v>
      </c>
      <c r="C13" t="s">
        <v>382</v>
      </c>
      <c r="D13" t="s">
        <v>464</v>
      </c>
      <c r="E13" t="s">
        <v>24</v>
      </c>
      <c r="F13" t="s">
        <v>380</v>
      </c>
      <c r="G13" t="s">
        <v>380</v>
      </c>
      <c r="H13" t="s">
        <v>24</v>
      </c>
    </row>
    <row r="14" spans="1:8" x14ac:dyDescent="0.35">
      <c r="A14" t="s">
        <v>23</v>
      </c>
      <c r="B14" t="s">
        <v>24</v>
      </c>
      <c r="C14" t="s">
        <v>382</v>
      </c>
      <c r="D14" t="s">
        <v>464</v>
      </c>
      <c r="E14" t="s">
        <v>24</v>
      </c>
      <c r="F14" t="s">
        <v>380</v>
      </c>
      <c r="G14" t="s">
        <v>380</v>
      </c>
      <c r="H14" t="s">
        <v>24</v>
      </c>
    </row>
    <row r="15" spans="1:8" x14ac:dyDescent="0.35">
      <c r="A15" t="s">
        <v>81</v>
      </c>
      <c r="B15" t="s">
        <v>24</v>
      </c>
      <c r="C15" t="s">
        <v>467</v>
      </c>
      <c r="D15" t="s">
        <v>464</v>
      </c>
      <c r="E15" t="s">
        <v>24</v>
      </c>
      <c r="F15" t="s">
        <v>380</v>
      </c>
      <c r="G15" t="s">
        <v>466</v>
      </c>
      <c r="H15" t="s">
        <v>24</v>
      </c>
    </row>
  </sheetData>
  <sheetProtection formatCells="0" formatColumns="0" formatRows="0" insertColumns="0" insertRows="0" deleteColumns="0" deleteRows="0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9A46D-0FCE-4619-9798-28F310DC42F7}">
  <sheetPr codeName="Sheet8"/>
  <dimension ref="A1:G253"/>
  <sheetViews>
    <sheetView workbookViewId="0">
      <selection activeCell="E3" sqref="E3"/>
    </sheetView>
  </sheetViews>
  <sheetFormatPr defaultRowHeight="14.5" x14ac:dyDescent="0.35"/>
  <cols>
    <col min="1" max="1" width="45.453125" bestFit="1" customWidth="1"/>
    <col min="2" max="2" width="23.453125" bestFit="1" customWidth="1"/>
  </cols>
  <sheetData>
    <row r="1" spans="1:7" x14ac:dyDescent="0.35">
      <c r="A1" t="s">
        <v>9</v>
      </c>
      <c r="B1" t="s">
        <v>324</v>
      </c>
      <c r="D1" s="2" t="s">
        <v>362</v>
      </c>
      <c r="E1" s="2" t="s">
        <v>85</v>
      </c>
      <c r="F1" s="2" t="s">
        <v>325</v>
      </c>
      <c r="G1" s="2" t="s">
        <v>326</v>
      </c>
    </row>
    <row r="2" spans="1:7" x14ac:dyDescent="0.35">
      <c r="A2" t="s">
        <v>479</v>
      </c>
      <c r="B2" t="s">
        <v>478</v>
      </c>
      <c r="D2" s="3">
        <v>4.1666666666666664E-2</v>
      </c>
      <c r="E2" s="1" t="str">
        <f ca="1">IFERROR(INDEX(Nijmegen[Text Between Delimiters],MATCH(DAY(TODAY())&amp;" "&amp;PROPER(TEXT(TODAY(),"mmm"))&amp;", "&amp;TEXT($D2,"uu:mm")&amp;"*",Nijmegen[Column1],0)),"--")</f>
        <v>--</v>
      </c>
      <c r="F2" s="1" t="str">
        <f ca="1">IFERROR(INDEX(Nijmegen[Text Between Delimiters],MATCH(DAY(TODAY()+1)&amp;" "&amp;PROPER(TEXT(TODAY()+1,"mmm"))&amp;", "&amp;TEXT($D2,"uu:mm")&amp;"*",Nijmegen[Column1],0)),"--")</f>
        <v>588</v>
      </c>
      <c r="G2" s="1" t="str">
        <f ca="1">IFERROR(INDEX(Nijmegen[Text Between Delimiters],MATCH(DAY(TODAY()+2)&amp;" "&amp;PROPER(TEXT(TODAY()+2,"mmm"))&amp;", "&amp;TEXT($D2,"uu:mm")&amp;"*",Nijmegen[Column1],0)),"--")</f>
        <v>583</v>
      </c>
    </row>
    <row r="3" spans="1:7" x14ac:dyDescent="0.35">
      <c r="A3" t="s">
        <v>480</v>
      </c>
      <c r="B3" t="s">
        <v>478</v>
      </c>
      <c r="D3" s="4">
        <v>0.125</v>
      </c>
      <c r="E3" s="1" t="str">
        <f ca="1">IFERROR(INDEX(Nijmegen[Text Between Delimiters],MATCH(DAY(TODAY())&amp;" "&amp;PROPER(TEXT(TODAY(),"mmm"))&amp;", "&amp;TEXT($D3,"uu:mm")&amp;"*",Nijmegen[Column1],0)),"--")</f>
        <v>--</v>
      </c>
      <c r="F3" s="1" t="str">
        <f ca="1">IFERROR(INDEX(Nijmegen[Text Between Delimiters],MATCH(DAY(TODAY()+1)&amp;" "&amp;PROPER(TEXT(TODAY()+1,"mmm"))&amp;", "&amp;TEXT($D3,"uu:mm")&amp;"*",Nijmegen[Column1],0)),"--")</f>
        <v>588</v>
      </c>
      <c r="G3" s="1" t="str">
        <f ca="1">IFERROR(INDEX(Nijmegen[Text Between Delimiters],MATCH(DAY(TODAY()+2)&amp;" "&amp;PROPER(TEXT(TODAY()+2,"mmm"))&amp;", "&amp;TEXT($D3,"uu:mm")&amp;"*",Nijmegen[Column1],0)),"--")</f>
        <v>582</v>
      </c>
    </row>
    <row r="4" spans="1:7" x14ac:dyDescent="0.35">
      <c r="A4" t="s">
        <v>481</v>
      </c>
      <c r="B4" t="s">
        <v>478</v>
      </c>
      <c r="D4" s="3">
        <v>0.20833333333333334</v>
      </c>
      <c r="E4" s="1" t="str">
        <f ca="1">IFERROR(INDEX(Nijmegen[Text Between Delimiters],MATCH(DAY(TODAY())&amp;" "&amp;PROPER(TEXT(TODAY(),"mmm"))&amp;", "&amp;TEXT($D4,"uu:mm")&amp;"*",Nijmegen[Column1],0)),"--")</f>
        <v>--</v>
      </c>
      <c r="F4" s="1" t="str">
        <f ca="1">IFERROR(INDEX(Nijmegen[Text Between Delimiters],MATCH(DAY(TODAY()+1)&amp;" "&amp;PROPER(TEXT(TODAY()+1,"mmm"))&amp;", "&amp;TEXT($D4,"uu:mm")&amp;"*",Nijmegen[Column1],0)),"--")</f>
        <v>588</v>
      </c>
      <c r="G4" s="1" t="str">
        <f ca="1">IFERROR(INDEX(Nijmegen[Text Between Delimiters],MATCH(DAY(TODAY()+2)&amp;" "&amp;PROPER(TEXT(TODAY()+2,"mmm"))&amp;", "&amp;TEXT($D4,"uu:mm")&amp;"*",Nijmegen[Column1],0)),"--")</f>
        <v>581</v>
      </c>
    </row>
    <row r="5" spans="1:7" x14ac:dyDescent="0.35">
      <c r="A5" t="s">
        <v>482</v>
      </c>
      <c r="B5" t="s">
        <v>478</v>
      </c>
      <c r="D5" s="4">
        <v>0.29166666666666669</v>
      </c>
      <c r="E5" s="1" t="str">
        <f ca="1">IFERROR(INDEX(Nijmegen[Text Between Delimiters],MATCH(DAY(TODAY())&amp;" "&amp;PROPER(TEXT(TODAY(),"mmm"))&amp;", "&amp;TEXT($D5,"uu:mm")&amp;"*",Nijmegen[Column1],0)),"--")</f>
        <v>--</v>
      </c>
      <c r="F5" s="1" t="str">
        <f ca="1">IFERROR(INDEX(Nijmegen[Text Between Delimiters],MATCH(DAY(TODAY()+1)&amp;" "&amp;PROPER(TEXT(TODAY()+1,"mmm"))&amp;", "&amp;TEXT($D5,"uu:mm")&amp;"*",Nijmegen[Column1],0)),"--")</f>
        <v>587</v>
      </c>
      <c r="G5" s="1" t="str">
        <f ca="1">IFERROR(INDEX(Nijmegen[Text Between Delimiters],MATCH(DAY(TODAY()+2)&amp;" "&amp;PROPER(TEXT(TODAY()+2,"mmm"))&amp;", "&amp;TEXT($D5,"uu:mm")&amp;"*",Nijmegen[Column1],0)),"--")</f>
        <v>--</v>
      </c>
    </row>
    <row r="6" spans="1:7" x14ac:dyDescent="0.35">
      <c r="A6" t="s">
        <v>483</v>
      </c>
      <c r="B6" t="s">
        <v>478</v>
      </c>
      <c r="D6" s="3">
        <v>0.375</v>
      </c>
      <c r="E6" s="1" t="str">
        <f ca="1">IFERROR(INDEX(Nijmegen[Text Between Delimiters],MATCH(DAY(TODAY())&amp;" "&amp;PROPER(TEXT(TODAY(),"mmm"))&amp;", "&amp;TEXT($D6,"uu:mm")&amp;"*",Nijmegen[Column1],0)),"--")</f>
        <v>--</v>
      </c>
      <c r="F6" s="1" t="str">
        <f ca="1">IFERROR(INDEX(Nijmegen[Text Between Delimiters],MATCH(DAY(TODAY()+1)&amp;" "&amp;PROPER(TEXT(TODAY()+1,"mmm"))&amp;", "&amp;TEXT($D6,"uu:mm")&amp;"*",Nijmegen[Column1],0)),"--")</f>
        <v>587</v>
      </c>
      <c r="G6" s="1" t="str">
        <f ca="1">IFERROR(INDEX(Nijmegen[Text Between Delimiters],MATCH(DAY(TODAY()+2)&amp;" "&amp;PROPER(TEXT(TODAY()+2,"mmm"))&amp;", "&amp;TEXT($D6,"uu:mm")&amp;"*",Nijmegen[Column1],0)),"--")</f>
        <v>--</v>
      </c>
    </row>
    <row r="7" spans="1:7" x14ac:dyDescent="0.35">
      <c r="A7" t="s">
        <v>484</v>
      </c>
      <c r="B7" t="s">
        <v>478</v>
      </c>
      <c r="D7" s="4">
        <v>0.45833333333333331</v>
      </c>
      <c r="E7" s="1" t="str">
        <f ca="1">IFERROR(INDEX(Nijmegen[Text Between Delimiters],MATCH(DAY(TODAY())&amp;" "&amp;PROPER(TEXT(TODAY(),"mmm"))&amp;", "&amp;TEXT($D7,"uu:mm")&amp;"*",Nijmegen[Column1],0)),"--")</f>
        <v>--</v>
      </c>
      <c r="F7" s="1" t="str">
        <f ca="1">IFERROR(INDEX(Nijmegen[Text Between Delimiters],MATCH(DAY(TODAY()+1)&amp;" "&amp;PROPER(TEXT(TODAY()+1,"mmm"))&amp;", "&amp;TEXT($D7,"uu:mm")&amp;"*",Nijmegen[Column1],0)),"--")</f>
        <v>587</v>
      </c>
      <c r="G7" s="1" t="str">
        <f ca="1">IFERROR(INDEX(Nijmegen[Text Between Delimiters],MATCH(DAY(TODAY()+2)&amp;" "&amp;PROPER(TEXT(TODAY()+2,"mmm"))&amp;", "&amp;TEXT($D7,"uu:mm")&amp;"*",Nijmegen[Column1],0)),"--")</f>
        <v>--</v>
      </c>
    </row>
    <row r="8" spans="1:7" x14ac:dyDescent="0.35">
      <c r="A8" t="s">
        <v>485</v>
      </c>
      <c r="B8" t="s">
        <v>478</v>
      </c>
      <c r="D8" s="3">
        <v>0.54166666666666663</v>
      </c>
      <c r="E8" s="1" t="str">
        <f ca="1">IFERROR(INDEX(Nijmegen[Text Between Delimiters],MATCH(DAY(TODAY())&amp;" "&amp;PROPER(TEXT(TODAY(),"mmm"))&amp;", "&amp;TEXT($D8,"uu:mm")&amp;"*",Nijmegen[Column1],0)),"--")</f>
        <v>590</v>
      </c>
      <c r="F8" s="1" t="str">
        <f ca="1">IFERROR(INDEX(Nijmegen[Text Between Delimiters],MATCH(DAY(TODAY()+1)&amp;" "&amp;PROPER(TEXT(TODAY()+1,"mmm"))&amp;", "&amp;TEXT($D8,"uu:mm")&amp;"*",Nijmegen[Column1],0)),"--")</f>
        <v>587</v>
      </c>
      <c r="G8" s="1" t="str">
        <f ca="1">IFERROR(INDEX(Nijmegen[Text Between Delimiters],MATCH(DAY(TODAY()+2)&amp;" "&amp;PROPER(TEXT(TODAY()+2,"mmm"))&amp;", "&amp;TEXT($D8,"uu:mm")&amp;"*",Nijmegen[Column1],0)),"--")</f>
        <v>--</v>
      </c>
    </row>
    <row r="9" spans="1:7" x14ac:dyDescent="0.35">
      <c r="A9" t="s">
        <v>486</v>
      </c>
      <c r="B9" t="s">
        <v>478</v>
      </c>
      <c r="D9" s="4">
        <v>0.625</v>
      </c>
      <c r="E9" s="1" t="str">
        <f ca="1">IFERROR(INDEX(Nijmegen[Text Between Delimiters],MATCH(DAY(TODAY())&amp;" "&amp;PROPER(TEXT(TODAY(),"mmm"))&amp;", "&amp;TEXT($D9,"uu:mm")&amp;"*",Nijmegen[Column1],0)),"--")</f>
        <v>590</v>
      </c>
      <c r="F9" s="1" t="str">
        <f ca="1">IFERROR(INDEX(Nijmegen[Text Between Delimiters],MATCH(DAY(TODAY()+1)&amp;" "&amp;PROPER(TEXT(TODAY()+1,"mmm"))&amp;", "&amp;TEXT($D9,"uu:mm")&amp;"*",Nijmegen[Column1],0)),"--")</f>
        <v>586</v>
      </c>
      <c r="G9" s="1" t="str">
        <f ca="1">IFERROR(INDEX(Nijmegen[Text Between Delimiters],MATCH(DAY(TODAY()+2)&amp;" "&amp;PROPER(TEXT(TODAY()+2,"mmm"))&amp;", "&amp;TEXT($D9,"uu:mm")&amp;"*",Nijmegen[Column1],0)),"--")</f>
        <v>--</v>
      </c>
    </row>
    <row r="10" spans="1:7" x14ac:dyDescent="0.35">
      <c r="A10" t="s">
        <v>487</v>
      </c>
      <c r="B10" t="s">
        <v>478</v>
      </c>
      <c r="D10" s="3">
        <v>0.70833333333333337</v>
      </c>
      <c r="E10" s="1" t="str">
        <f ca="1">IFERROR(INDEX(Nijmegen[Text Between Delimiters],MATCH(DAY(TODAY())&amp;" "&amp;PROPER(TEXT(TODAY(),"mmm"))&amp;", "&amp;TEXT($D10,"uu:mm")&amp;"*",Nijmegen[Column1],0)),"--")</f>
        <v>589</v>
      </c>
      <c r="F10" s="1" t="str">
        <f ca="1">IFERROR(INDEX(Nijmegen[Text Between Delimiters],MATCH(DAY(TODAY()+1)&amp;" "&amp;PROPER(TEXT(TODAY()+1,"mmm"))&amp;", "&amp;TEXT($D10,"uu:mm")&amp;"*",Nijmegen[Column1],0)),"--")</f>
        <v>586</v>
      </c>
      <c r="G10" s="1" t="str">
        <f ca="1">IFERROR(INDEX(Nijmegen[Text Between Delimiters],MATCH(DAY(TODAY()+2)&amp;" "&amp;PROPER(TEXT(TODAY()+2,"mmm"))&amp;", "&amp;TEXT($D10,"uu:mm")&amp;"*",Nijmegen[Column1],0)),"--")</f>
        <v>--</v>
      </c>
    </row>
    <row r="11" spans="1:7" x14ac:dyDescent="0.35">
      <c r="A11" t="s">
        <v>488</v>
      </c>
      <c r="B11" t="s">
        <v>478</v>
      </c>
      <c r="D11" s="4">
        <v>0.79166666666666663</v>
      </c>
      <c r="E11" s="1" t="str">
        <f ca="1">IFERROR(INDEX(Nijmegen[Text Between Delimiters],MATCH(DAY(TODAY())&amp;" "&amp;PROPER(TEXT(TODAY(),"mmm"))&amp;", "&amp;TEXT($D11,"uu:mm")&amp;"*",Nijmegen[Column1],0)),"--")</f>
        <v>589</v>
      </c>
      <c r="F11" s="1" t="str">
        <f ca="1">IFERROR(INDEX(Nijmegen[Text Between Delimiters],MATCH(DAY(TODAY()+1)&amp;" "&amp;PROPER(TEXT(TODAY()+1,"mmm"))&amp;", "&amp;TEXT($D11,"uu:mm")&amp;"*",Nijmegen[Column1],0)),"--")</f>
        <v>585</v>
      </c>
      <c r="G11" s="1" t="str">
        <f ca="1">IFERROR(INDEX(Nijmegen[Text Between Delimiters],MATCH(DAY(TODAY()+2)&amp;" "&amp;PROPER(TEXT(TODAY()+2,"mmm"))&amp;", "&amp;TEXT($D11,"uu:mm")&amp;"*",Nijmegen[Column1],0)),"--")</f>
        <v>--</v>
      </c>
    </row>
    <row r="12" spans="1:7" x14ac:dyDescent="0.35">
      <c r="A12" t="s">
        <v>489</v>
      </c>
      <c r="B12" t="s">
        <v>478</v>
      </c>
      <c r="D12" s="3">
        <v>0.875</v>
      </c>
      <c r="E12" s="1" t="str">
        <f ca="1">IFERROR(INDEX(Nijmegen[Text Between Delimiters],MATCH(DAY(TODAY())&amp;" "&amp;PROPER(TEXT(TODAY(),"mmm"))&amp;", "&amp;TEXT($D12,"uu:mm")&amp;"*",Nijmegen[Column1],0)),"--")</f>
        <v>589</v>
      </c>
      <c r="F12" s="1" t="str">
        <f ca="1">IFERROR(INDEX(Nijmegen[Text Between Delimiters],MATCH(DAY(TODAY()+1)&amp;" "&amp;PROPER(TEXT(TODAY()+1,"mmm"))&amp;", "&amp;TEXT($D12,"uu:mm")&amp;"*",Nijmegen[Column1],0)),"--")</f>
        <v>584</v>
      </c>
      <c r="G12" s="1" t="str">
        <f ca="1">IFERROR(INDEX(Nijmegen[Text Between Delimiters],MATCH(DAY(TODAY()+2)&amp;" "&amp;PROPER(TEXT(TODAY()+2,"mmm"))&amp;", "&amp;TEXT($D12,"uu:mm")&amp;"*",Nijmegen[Column1],0)),"--")</f>
        <v>--</v>
      </c>
    </row>
    <row r="13" spans="1:7" x14ac:dyDescent="0.35">
      <c r="A13" t="s">
        <v>490</v>
      </c>
      <c r="B13" t="s">
        <v>478</v>
      </c>
      <c r="D13" s="4">
        <v>0.95833333333333337</v>
      </c>
      <c r="E13" s="1" t="str">
        <f ca="1">IFERROR(INDEX(Nijmegen[Text Between Delimiters],MATCH(DAY(TODAY())&amp;" "&amp;PROPER(TEXT(TODAY(),"mmm"))&amp;", "&amp;TEXT($D13,"uu:mm")&amp;"*",Nijmegen[Column1],0)),"--")</f>
        <v>588</v>
      </c>
      <c r="F13" s="1" t="str">
        <f ca="1">IFERROR(INDEX(Nijmegen[Text Between Delimiters],MATCH(DAY(TODAY()+1)&amp;" "&amp;PROPER(TEXT(TODAY()+1,"mmm"))&amp;", "&amp;TEXT($D13,"uu:mm")&amp;"*",Nijmegen[Column1],0)),"--")</f>
        <v>584</v>
      </c>
      <c r="G13" s="1" t="str">
        <f ca="1">IFERROR(INDEX(Nijmegen[Text Between Delimiters],MATCH(DAY(TODAY()+2)&amp;" "&amp;PROPER(TEXT(TODAY()+2,"mmm"))&amp;", "&amp;TEXT($D13,"uu:mm")&amp;"*",Nijmegen[Column1],0)),"--")</f>
        <v>--</v>
      </c>
    </row>
    <row r="14" spans="1:7" x14ac:dyDescent="0.35">
      <c r="A14" t="s">
        <v>491</v>
      </c>
      <c r="B14" t="s">
        <v>478</v>
      </c>
    </row>
    <row r="15" spans="1:7" x14ac:dyDescent="0.35">
      <c r="A15" t="s">
        <v>492</v>
      </c>
      <c r="B15" t="s">
        <v>478</v>
      </c>
    </row>
    <row r="16" spans="1:7" x14ac:dyDescent="0.35">
      <c r="A16" t="s">
        <v>493</v>
      </c>
      <c r="B16" t="s">
        <v>478</v>
      </c>
    </row>
    <row r="17" spans="1:2" x14ac:dyDescent="0.35">
      <c r="A17" t="s">
        <v>494</v>
      </c>
      <c r="B17" t="s">
        <v>478</v>
      </c>
    </row>
    <row r="18" spans="1:2" x14ac:dyDescent="0.35">
      <c r="A18" t="s">
        <v>495</v>
      </c>
      <c r="B18" t="s">
        <v>478</v>
      </c>
    </row>
    <row r="19" spans="1:2" x14ac:dyDescent="0.35">
      <c r="A19" t="s">
        <v>496</v>
      </c>
      <c r="B19" t="s">
        <v>478</v>
      </c>
    </row>
    <row r="20" spans="1:2" x14ac:dyDescent="0.35">
      <c r="A20" t="s">
        <v>497</v>
      </c>
      <c r="B20" t="s">
        <v>478</v>
      </c>
    </row>
    <row r="21" spans="1:2" x14ac:dyDescent="0.35">
      <c r="A21" t="s">
        <v>498</v>
      </c>
      <c r="B21" t="s">
        <v>478</v>
      </c>
    </row>
    <row r="22" spans="1:2" x14ac:dyDescent="0.35">
      <c r="A22" t="s">
        <v>499</v>
      </c>
      <c r="B22" t="s">
        <v>478</v>
      </c>
    </row>
    <row r="23" spans="1:2" x14ac:dyDescent="0.35">
      <c r="A23" t="s">
        <v>500</v>
      </c>
      <c r="B23" t="s">
        <v>478</v>
      </c>
    </row>
    <row r="24" spans="1:2" x14ac:dyDescent="0.35">
      <c r="A24" t="s">
        <v>501</v>
      </c>
      <c r="B24" t="s">
        <v>478</v>
      </c>
    </row>
    <row r="25" spans="1:2" x14ac:dyDescent="0.35">
      <c r="A25" t="s">
        <v>502</v>
      </c>
      <c r="B25" t="s">
        <v>478</v>
      </c>
    </row>
    <row r="26" spans="1:2" x14ac:dyDescent="0.35">
      <c r="A26" t="s">
        <v>503</v>
      </c>
      <c r="B26" t="s">
        <v>478</v>
      </c>
    </row>
    <row r="27" spans="1:2" x14ac:dyDescent="0.35">
      <c r="A27" t="s">
        <v>504</v>
      </c>
      <c r="B27" t="s">
        <v>478</v>
      </c>
    </row>
    <row r="28" spans="1:2" x14ac:dyDescent="0.35">
      <c r="A28" t="s">
        <v>505</v>
      </c>
      <c r="B28" t="s">
        <v>478</v>
      </c>
    </row>
    <row r="29" spans="1:2" x14ac:dyDescent="0.35">
      <c r="A29" t="s">
        <v>506</v>
      </c>
      <c r="B29" t="s">
        <v>478</v>
      </c>
    </row>
    <row r="30" spans="1:2" x14ac:dyDescent="0.35">
      <c r="A30" t="s">
        <v>507</v>
      </c>
      <c r="B30" t="s">
        <v>478</v>
      </c>
    </row>
    <row r="31" spans="1:2" x14ac:dyDescent="0.35">
      <c r="A31" t="s">
        <v>508</v>
      </c>
      <c r="B31" t="s">
        <v>478</v>
      </c>
    </row>
    <row r="32" spans="1:2" x14ac:dyDescent="0.35">
      <c r="A32" t="s">
        <v>509</v>
      </c>
      <c r="B32" t="s">
        <v>478</v>
      </c>
    </row>
    <row r="33" spans="1:2" x14ac:dyDescent="0.35">
      <c r="A33" t="s">
        <v>510</v>
      </c>
      <c r="B33" t="s">
        <v>478</v>
      </c>
    </row>
    <row r="34" spans="1:2" x14ac:dyDescent="0.35">
      <c r="A34" t="s">
        <v>511</v>
      </c>
      <c r="B34" t="s">
        <v>478</v>
      </c>
    </row>
    <row r="35" spans="1:2" x14ac:dyDescent="0.35">
      <c r="A35" t="s">
        <v>512</v>
      </c>
      <c r="B35" t="s">
        <v>478</v>
      </c>
    </row>
    <row r="36" spans="1:2" x14ac:dyDescent="0.35">
      <c r="A36" t="s">
        <v>513</v>
      </c>
      <c r="B36" t="s">
        <v>478</v>
      </c>
    </row>
    <row r="37" spans="1:2" x14ac:dyDescent="0.35">
      <c r="A37" t="s">
        <v>514</v>
      </c>
      <c r="B37" t="s">
        <v>515</v>
      </c>
    </row>
    <row r="38" spans="1:2" x14ac:dyDescent="0.35">
      <c r="A38" t="s">
        <v>516</v>
      </c>
      <c r="B38" t="s">
        <v>515</v>
      </c>
    </row>
    <row r="39" spans="1:2" x14ac:dyDescent="0.35">
      <c r="A39" t="s">
        <v>517</v>
      </c>
      <c r="B39" t="s">
        <v>515</v>
      </c>
    </row>
    <row r="40" spans="1:2" x14ac:dyDescent="0.35">
      <c r="A40" t="s">
        <v>518</v>
      </c>
      <c r="B40" t="s">
        <v>515</v>
      </c>
    </row>
    <row r="41" spans="1:2" x14ac:dyDescent="0.35">
      <c r="A41" t="s">
        <v>519</v>
      </c>
      <c r="B41" t="s">
        <v>515</v>
      </c>
    </row>
    <row r="42" spans="1:2" x14ac:dyDescent="0.35">
      <c r="A42" t="s">
        <v>520</v>
      </c>
      <c r="B42" t="s">
        <v>515</v>
      </c>
    </row>
    <row r="43" spans="1:2" x14ac:dyDescent="0.35">
      <c r="A43" t="s">
        <v>521</v>
      </c>
      <c r="B43" t="s">
        <v>515</v>
      </c>
    </row>
    <row r="44" spans="1:2" x14ac:dyDescent="0.35">
      <c r="A44" t="s">
        <v>522</v>
      </c>
      <c r="B44" t="s">
        <v>515</v>
      </c>
    </row>
    <row r="45" spans="1:2" x14ac:dyDescent="0.35">
      <c r="A45" t="s">
        <v>523</v>
      </c>
      <c r="B45" t="s">
        <v>515</v>
      </c>
    </row>
    <row r="46" spans="1:2" x14ac:dyDescent="0.35">
      <c r="A46" t="s">
        <v>524</v>
      </c>
      <c r="B46" t="s">
        <v>515</v>
      </c>
    </row>
    <row r="47" spans="1:2" x14ac:dyDescent="0.35">
      <c r="A47" t="s">
        <v>525</v>
      </c>
      <c r="B47" t="s">
        <v>515</v>
      </c>
    </row>
    <row r="48" spans="1:2" x14ac:dyDescent="0.35">
      <c r="A48" t="s">
        <v>526</v>
      </c>
      <c r="B48" t="s">
        <v>515</v>
      </c>
    </row>
    <row r="49" spans="1:2" x14ac:dyDescent="0.35">
      <c r="A49" t="s">
        <v>527</v>
      </c>
      <c r="B49" t="s">
        <v>515</v>
      </c>
    </row>
    <row r="50" spans="1:2" x14ac:dyDescent="0.35">
      <c r="A50" t="s">
        <v>528</v>
      </c>
      <c r="B50" t="s">
        <v>515</v>
      </c>
    </row>
    <row r="51" spans="1:2" x14ac:dyDescent="0.35">
      <c r="A51" t="s">
        <v>529</v>
      </c>
      <c r="B51" t="s">
        <v>515</v>
      </c>
    </row>
    <row r="52" spans="1:2" x14ac:dyDescent="0.35">
      <c r="A52" t="s">
        <v>530</v>
      </c>
      <c r="B52" t="s">
        <v>515</v>
      </c>
    </row>
    <row r="53" spans="1:2" x14ac:dyDescent="0.35">
      <c r="A53" t="s">
        <v>531</v>
      </c>
      <c r="B53" t="s">
        <v>515</v>
      </c>
    </row>
    <row r="54" spans="1:2" x14ac:dyDescent="0.35">
      <c r="A54" t="s">
        <v>532</v>
      </c>
      <c r="B54" t="s">
        <v>515</v>
      </c>
    </row>
    <row r="55" spans="1:2" x14ac:dyDescent="0.35">
      <c r="A55" t="s">
        <v>533</v>
      </c>
      <c r="B55" t="s">
        <v>515</v>
      </c>
    </row>
    <row r="56" spans="1:2" x14ac:dyDescent="0.35">
      <c r="A56" t="s">
        <v>534</v>
      </c>
      <c r="B56" t="s">
        <v>515</v>
      </c>
    </row>
    <row r="57" spans="1:2" x14ac:dyDescent="0.35">
      <c r="A57" t="s">
        <v>535</v>
      </c>
      <c r="B57" t="s">
        <v>515</v>
      </c>
    </row>
    <row r="58" spans="1:2" x14ac:dyDescent="0.35">
      <c r="A58" t="s">
        <v>536</v>
      </c>
      <c r="B58" t="s">
        <v>515</v>
      </c>
    </row>
    <row r="59" spans="1:2" x14ac:dyDescent="0.35">
      <c r="A59" t="s">
        <v>537</v>
      </c>
      <c r="B59" t="s">
        <v>515</v>
      </c>
    </row>
    <row r="60" spans="1:2" x14ac:dyDescent="0.35">
      <c r="A60" t="s">
        <v>538</v>
      </c>
      <c r="B60" t="s">
        <v>515</v>
      </c>
    </row>
    <row r="61" spans="1:2" x14ac:dyDescent="0.35">
      <c r="A61" t="s">
        <v>539</v>
      </c>
      <c r="B61" t="s">
        <v>515</v>
      </c>
    </row>
    <row r="62" spans="1:2" x14ac:dyDescent="0.35">
      <c r="A62" t="s">
        <v>540</v>
      </c>
      <c r="B62" t="s">
        <v>515</v>
      </c>
    </row>
    <row r="63" spans="1:2" x14ac:dyDescent="0.35">
      <c r="A63" t="s">
        <v>541</v>
      </c>
      <c r="B63" t="s">
        <v>515</v>
      </c>
    </row>
    <row r="64" spans="1:2" x14ac:dyDescent="0.35">
      <c r="A64" t="s">
        <v>542</v>
      </c>
      <c r="B64" t="s">
        <v>515</v>
      </c>
    </row>
    <row r="65" spans="1:2" x14ac:dyDescent="0.35">
      <c r="A65" t="s">
        <v>543</v>
      </c>
      <c r="B65" t="s">
        <v>515</v>
      </c>
    </row>
    <row r="66" spans="1:2" x14ac:dyDescent="0.35">
      <c r="A66" t="s">
        <v>544</v>
      </c>
      <c r="B66" t="s">
        <v>515</v>
      </c>
    </row>
    <row r="67" spans="1:2" x14ac:dyDescent="0.35">
      <c r="A67" t="s">
        <v>545</v>
      </c>
      <c r="B67" t="s">
        <v>515</v>
      </c>
    </row>
    <row r="68" spans="1:2" x14ac:dyDescent="0.35">
      <c r="A68" t="s">
        <v>546</v>
      </c>
      <c r="B68" t="s">
        <v>515</v>
      </c>
    </row>
    <row r="69" spans="1:2" x14ac:dyDescent="0.35">
      <c r="A69" t="s">
        <v>547</v>
      </c>
      <c r="B69" t="s">
        <v>515</v>
      </c>
    </row>
    <row r="70" spans="1:2" x14ac:dyDescent="0.35">
      <c r="A70" t="s">
        <v>548</v>
      </c>
      <c r="B70" t="s">
        <v>515</v>
      </c>
    </row>
    <row r="71" spans="1:2" x14ac:dyDescent="0.35">
      <c r="A71" t="s">
        <v>549</v>
      </c>
      <c r="B71" t="s">
        <v>515</v>
      </c>
    </row>
    <row r="72" spans="1:2" x14ac:dyDescent="0.35">
      <c r="A72" t="s">
        <v>550</v>
      </c>
      <c r="B72" t="s">
        <v>515</v>
      </c>
    </row>
    <row r="73" spans="1:2" x14ac:dyDescent="0.35">
      <c r="A73" t="s">
        <v>551</v>
      </c>
      <c r="B73" t="s">
        <v>552</v>
      </c>
    </row>
    <row r="74" spans="1:2" x14ac:dyDescent="0.35">
      <c r="A74" t="s">
        <v>553</v>
      </c>
      <c r="B74" t="s">
        <v>552</v>
      </c>
    </row>
    <row r="75" spans="1:2" x14ac:dyDescent="0.35">
      <c r="A75" t="s">
        <v>554</v>
      </c>
      <c r="B75" t="s">
        <v>552</v>
      </c>
    </row>
    <row r="76" spans="1:2" x14ac:dyDescent="0.35">
      <c r="A76" t="s">
        <v>555</v>
      </c>
      <c r="B76" t="s">
        <v>552</v>
      </c>
    </row>
    <row r="77" spans="1:2" x14ac:dyDescent="0.35">
      <c r="A77" t="s">
        <v>556</v>
      </c>
      <c r="B77" t="s">
        <v>552</v>
      </c>
    </row>
    <row r="78" spans="1:2" x14ac:dyDescent="0.35">
      <c r="A78" t="s">
        <v>557</v>
      </c>
      <c r="B78" t="s">
        <v>552</v>
      </c>
    </row>
    <row r="79" spans="1:2" x14ac:dyDescent="0.35">
      <c r="A79" t="s">
        <v>558</v>
      </c>
      <c r="B79" t="s">
        <v>552</v>
      </c>
    </row>
    <row r="80" spans="1:2" x14ac:dyDescent="0.35">
      <c r="A80" t="s">
        <v>559</v>
      </c>
      <c r="B80" t="s">
        <v>552</v>
      </c>
    </row>
    <row r="81" spans="1:2" x14ac:dyDescent="0.35">
      <c r="A81" t="s">
        <v>560</v>
      </c>
      <c r="B81" t="s">
        <v>552</v>
      </c>
    </row>
    <row r="82" spans="1:2" x14ac:dyDescent="0.35">
      <c r="A82" t="s">
        <v>561</v>
      </c>
      <c r="B82" t="s">
        <v>552</v>
      </c>
    </row>
    <row r="83" spans="1:2" x14ac:dyDescent="0.35">
      <c r="A83" t="s">
        <v>562</v>
      </c>
      <c r="B83" t="s">
        <v>552</v>
      </c>
    </row>
    <row r="84" spans="1:2" x14ac:dyDescent="0.35">
      <c r="A84" t="s">
        <v>563</v>
      </c>
      <c r="B84" t="s">
        <v>552</v>
      </c>
    </row>
    <row r="85" spans="1:2" x14ac:dyDescent="0.35">
      <c r="A85" t="s">
        <v>564</v>
      </c>
      <c r="B85" t="s">
        <v>552</v>
      </c>
    </row>
    <row r="86" spans="1:2" x14ac:dyDescent="0.35">
      <c r="A86" t="s">
        <v>565</v>
      </c>
      <c r="B86" t="s">
        <v>552</v>
      </c>
    </row>
    <row r="87" spans="1:2" x14ac:dyDescent="0.35">
      <c r="A87" t="s">
        <v>566</v>
      </c>
      <c r="B87" t="s">
        <v>552</v>
      </c>
    </row>
    <row r="88" spans="1:2" x14ac:dyDescent="0.35">
      <c r="A88" t="s">
        <v>567</v>
      </c>
      <c r="B88" t="s">
        <v>552</v>
      </c>
    </row>
    <row r="89" spans="1:2" x14ac:dyDescent="0.35">
      <c r="A89" t="s">
        <v>568</v>
      </c>
      <c r="B89" t="s">
        <v>552</v>
      </c>
    </row>
    <row r="90" spans="1:2" x14ac:dyDescent="0.35">
      <c r="A90" t="s">
        <v>569</v>
      </c>
      <c r="B90" t="s">
        <v>552</v>
      </c>
    </row>
    <row r="91" spans="1:2" x14ac:dyDescent="0.35">
      <c r="A91" t="s">
        <v>570</v>
      </c>
      <c r="B91" t="s">
        <v>552</v>
      </c>
    </row>
    <row r="92" spans="1:2" x14ac:dyDescent="0.35">
      <c r="A92" t="s">
        <v>571</v>
      </c>
      <c r="B92" t="s">
        <v>552</v>
      </c>
    </row>
    <row r="93" spans="1:2" x14ac:dyDescent="0.35">
      <c r="A93" t="s">
        <v>572</v>
      </c>
      <c r="B93" t="s">
        <v>552</v>
      </c>
    </row>
    <row r="94" spans="1:2" x14ac:dyDescent="0.35">
      <c r="A94" t="s">
        <v>573</v>
      </c>
      <c r="B94" t="s">
        <v>552</v>
      </c>
    </row>
    <row r="95" spans="1:2" x14ac:dyDescent="0.35">
      <c r="A95" t="s">
        <v>574</v>
      </c>
      <c r="B95" t="s">
        <v>552</v>
      </c>
    </row>
    <row r="96" spans="1:2" x14ac:dyDescent="0.35">
      <c r="A96" t="s">
        <v>575</v>
      </c>
      <c r="B96" t="s">
        <v>552</v>
      </c>
    </row>
    <row r="97" spans="1:2" x14ac:dyDescent="0.35">
      <c r="A97" t="s">
        <v>576</v>
      </c>
      <c r="B97" t="s">
        <v>552</v>
      </c>
    </row>
    <row r="98" spans="1:2" x14ac:dyDescent="0.35">
      <c r="A98" t="s">
        <v>577</v>
      </c>
      <c r="B98" t="s">
        <v>552</v>
      </c>
    </row>
    <row r="99" spans="1:2" x14ac:dyDescent="0.35">
      <c r="A99" t="s">
        <v>578</v>
      </c>
      <c r="B99" t="s">
        <v>552</v>
      </c>
    </row>
    <row r="100" spans="1:2" x14ac:dyDescent="0.35">
      <c r="A100" t="s">
        <v>579</v>
      </c>
      <c r="B100" t="s">
        <v>552</v>
      </c>
    </row>
    <row r="101" spans="1:2" x14ac:dyDescent="0.35">
      <c r="A101" t="s">
        <v>580</v>
      </c>
      <c r="B101" t="s">
        <v>552</v>
      </c>
    </row>
    <row r="102" spans="1:2" x14ac:dyDescent="0.35">
      <c r="A102" t="s">
        <v>581</v>
      </c>
      <c r="B102" t="s">
        <v>552</v>
      </c>
    </row>
    <row r="103" spans="1:2" x14ac:dyDescent="0.35">
      <c r="A103" t="s">
        <v>582</v>
      </c>
      <c r="B103" t="s">
        <v>552</v>
      </c>
    </row>
    <row r="104" spans="1:2" x14ac:dyDescent="0.35">
      <c r="A104" t="s">
        <v>583</v>
      </c>
      <c r="B104" t="s">
        <v>552</v>
      </c>
    </row>
    <row r="105" spans="1:2" x14ac:dyDescent="0.35">
      <c r="A105" t="s">
        <v>584</v>
      </c>
      <c r="B105" t="s">
        <v>552</v>
      </c>
    </row>
    <row r="106" spans="1:2" x14ac:dyDescent="0.35">
      <c r="A106" t="s">
        <v>585</v>
      </c>
      <c r="B106" t="s">
        <v>552</v>
      </c>
    </row>
    <row r="107" spans="1:2" x14ac:dyDescent="0.35">
      <c r="A107" t="s">
        <v>586</v>
      </c>
      <c r="B107" t="s">
        <v>552</v>
      </c>
    </row>
    <row r="108" spans="1:2" x14ac:dyDescent="0.35">
      <c r="A108" t="s">
        <v>587</v>
      </c>
      <c r="B108" t="s">
        <v>552</v>
      </c>
    </row>
    <row r="109" spans="1:2" x14ac:dyDescent="0.35">
      <c r="A109" t="s">
        <v>588</v>
      </c>
      <c r="B109" t="s">
        <v>552</v>
      </c>
    </row>
    <row r="110" spans="1:2" x14ac:dyDescent="0.35">
      <c r="A110" t="s">
        <v>589</v>
      </c>
      <c r="B110" t="s">
        <v>552</v>
      </c>
    </row>
    <row r="111" spans="1:2" x14ac:dyDescent="0.35">
      <c r="A111" t="s">
        <v>590</v>
      </c>
      <c r="B111" t="s">
        <v>552</v>
      </c>
    </row>
    <row r="112" spans="1:2" x14ac:dyDescent="0.35">
      <c r="A112" t="s">
        <v>591</v>
      </c>
      <c r="B112" t="s">
        <v>552</v>
      </c>
    </row>
    <row r="113" spans="1:2" x14ac:dyDescent="0.35">
      <c r="A113" t="s">
        <v>592</v>
      </c>
      <c r="B113" t="s">
        <v>552</v>
      </c>
    </row>
    <row r="114" spans="1:2" x14ac:dyDescent="0.35">
      <c r="A114" t="s">
        <v>593</v>
      </c>
      <c r="B114" t="s">
        <v>552</v>
      </c>
    </row>
    <row r="115" spans="1:2" x14ac:dyDescent="0.35">
      <c r="A115" t="s">
        <v>594</v>
      </c>
      <c r="B115" t="s">
        <v>552</v>
      </c>
    </row>
    <row r="116" spans="1:2" x14ac:dyDescent="0.35">
      <c r="A116" t="s">
        <v>595</v>
      </c>
      <c r="B116" t="s">
        <v>552</v>
      </c>
    </row>
    <row r="117" spans="1:2" x14ac:dyDescent="0.35">
      <c r="A117" t="s">
        <v>596</v>
      </c>
      <c r="B117" t="s">
        <v>552</v>
      </c>
    </row>
    <row r="118" spans="1:2" x14ac:dyDescent="0.35">
      <c r="A118" t="s">
        <v>597</v>
      </c>
      <c r="B118" t="s">
        <v>552</v>
      </c>
    </row>
    <row r="119" spans="1:2" x14ac:dyDescent="0.35">
      <c r="A119" t="s">
        <v>598</v>
      </c>
      <c r="B119" t="s">
        <v>552</v>
      </c>
    </row>
    <row r="120" spans="1:2" x14ac:dyDescent="0.35">
      <c r="A120" t="s">
        <v>599</v>
      </c>
      <c r="B120" t="s">
        <v>600</v>
      </c>
    </row>
    <row r="121" spans="1:2" x14ac:dyDescent="0.35">
      <c r="A121" t="s">
        <v>601</v>
      </c>
      <c r="B121" t="s">
        <v>600</v>
      </c>
    </row>
    <row r="122" spans="1:2" x14ac:dyDescent="0.35">
      <c r="A122" t="s">
        <v>602</v>
      </c>
      <c r="B122" t="s">
        <v>600</v>
      </c>
    </row>
    <row r="123" spans="1:2" x14ac:dyDescent="0.35">
      <c r="A123" t="s">
        <v>603</v>
      </c>
      <c r="B123" t="s">
        <v>600</v>
      </c>
    </row>
    <row r="124" spans="1:2" x14ac:dyDescent="0.35">
      <c r="A124" t="s">
        <v>604</v>
      </c>
      <c r="B124" t="s">
        <v>600</v>
      </c>
    </row>
    <row r="125" spans="1:2" x14ac:dyDescent="0.35">
      <c r="A125" t="s">
        <v>605</v>
      </c>
      <c r="B125" t="s">
        <v>600</v>
      </c>
    </row>
    <row r="126" spans="1:2" x14ac:dyDescent="0.35">
      <c r="A126" t="s">
        <v>606</v>
      </c>
      <c r="B126" t="s">
        <v>600</v>
      </c>
    </row>
    <row r="127" spans="1:2" x14ac:dyDescent="0.35">
      <c r="A127" t="s">
        <v>607</v>
      </c>
      <c r="B127" t="s">
        <v>600</v>
      </c>
    </row>
    <row r="128" spans="1:2" x14ac:dyDescent="0.35">
      <c r="A128" t="s">
        <v>608</v>
      </c>
      <c r="B128" t="s">
        <v>600</v>
      </c>
    </row>
    <row r="129" spans="1:2" x14ac:dyDescent="0.35">
      <c r="A129" t="s">
        <v>609</v>
      </c>
      <c r="B129" t="s">
        <v>600</v>
      </c>
    </row>
    <row r="130" spans="1:2" x14ac:dyDescent="0.35">
      <c r="A130" t="s">
        <v>610</v>
      </c>
      <c r="B130" t="s">
        <v>600</v>
      </c>
    </row>
    <row r="131" spans="1:2" x14ac:dyDescent="0.35">
      <c r="A131" t="s">
        <v>611</v>
      </c>
      <c r="B131" t="s">
        <v>600</v>
      </c>
    </row>
    <row r="132" spans="1:2" x14ac:dyDescent="0.35">
      <c r="A132" t="s">
        <v>612</v>
      </c>
      <c r="B132" t="s">
        <v>600</v>
      </c>
    </row>
    <row r="133" spans="1:2" x14ac:dyDescent="0.35">
      <c r="A133" t="s">
        <v>613</v>
      </c>
      <c r="B133" t="s">
        <v>600</v>
      </c>
    </row>
    <row r="134" spans="1:2" x14ac:dyDescent="0.35">
      <c r="A134" t="s">
        <v>614</v>
      </c>
      <c r="B134" t="s">
        <v>600</v>
      </c>
    </row>
    <row r="135" spans="1:2" x14ac:dyDescent="0.35">
      <c r="A135" t="s">
        <v>615</v>
      </c>
      <c r="B135" t="s">
        <v>600</v>
      </c>
    </row>
    <row r="136" spans="1:2" x14ac:dyDescent="0.35">
      <c r="A136" t="s">
        <v>616</v>
      </c>
      <c r="B136" t="s">
        <v>600</v>
      </c>
    </row>
    <row r="137" spans="1:2" x14ac:dyDescent="0.35">
      <c r="A137" t="s">
        <v>617</v>
      </c>
      <c r="B137" t="s">
        <v>600</v>
      </c>
    </row>
    <row r="138" spans="1:2" x14ac:dyDescent="0.35">
      <c r="A138" t="s">
        <v>618</v>
      </c>
      <c r="B138" t="s">
        <v>600</v>
      </c>
    </row>
    <row r="139" spans="1:2" x14ac:dyDescent="0.35">
      <c r="A139" t="s">
        <v>619</v>
      </c>
      <c r="B139" t="s">
        <v>600</v>
      </c>
    </row>
    <row r="140" spans="1:2" x14ac:dyDescent="0.35">
      <c r="A140" t="s">
        <v>620</v>
      </c>
      <c r="B140" t="s">
        <v>600</v>
      </c>
    </row>
    <row r="141" spans="1:2" x14ac:dyDescent="0.35">
      <c r="A141" t="s">
        <v>621</v>
      </c>
      <c r="B141" t="s">
        <v>600</v>
      </c>
    </row>
    <row r="142" spans="1:2" x14ac:dyDescent="0.35">
      <c r="A142" t="s">
        <v>622</v>
      </c>
      <c r="B142" t="s">
        <v>600</v>
      </c>
    </row>
    <row r="143" spans="1:2" x14ac:dyDescent="0.35">
      <c r="A143" t="s">
        <v>623</v>
      </c>
      <c r="B143" t="s">
        <v>600</v>
      </c>
    </row>
    <row r="144" spans="1:2" x14ac:dyDescent="0.35">
      <c r="A144" t="s">
        <v>624</v>
      </c>
      <c r="B144" t="s">
        <v>600</v>
      </c>
    </row>
    <row r="145" spans="1:2" x14ac:dyDescent="0.35">
      <c r="A145" t="s">
        <v>625</v>
      </c>
      <c r="B145" t="s">
        <v>600</v>
      </c>
    </row>
    <row r="146" spans="1:2" x14ac:dyDescent="0.35">
      <c r="A146" t="s">
        <v>626</v>
      </c>
      <c r="B146" t="s">
        <v>600</v>
      </c>
    </row>
    <row r="147" spans="1:2" x14ac:dyDescent="0.35">
      <c r="A147" t="s">
        <v>627</v>
      </c>
      <c r="B147" t="s">
        <v>600</v>
      </c>
    </row>
    <row r="148" spans="1:2" x14ac:dyDescent="0.35">
      <c r="A148" t="s">
        <v>628</v>
      </c>
      <c r="B148" t="s">
        <v>600</v>
      </c>
    </row>
    <row r="149" spans="1:2" x14ac:dyDescent="0.35">
      <c r="A149" t="s">
        <v>629</v>
      </c>
      <c r="B149" t="s">
        <v>600</v>
      </c>
    </row>
    <row r="150" spans="1:2" x14ac:dyDescent="0.35">
      <c r="A150" t="s">
        <v>630</v>
      </c>
      <c r="B150" t="s">
        <v>600</v>
      </c>
    </row>
    <row r="151" spans="1:2" x14ac:dyDescent="0.35">
      <c r="A151" t="s">
        <v>631</v>
      </c>
      <c r="B151" t="s">
        <v>600</v>
      </c>
    </row>
    <row r="152" spans="1:2" x14ac:dyDescent="0.35">
      <c r="A152" t="s">
        <v>632</v>
      </c>
      <c r="B152" t="s">
        <v>600</v>
      </c>
    </row>
    <row r="153" spans="1:2" x14ac:dyDescent="0.35">
      <c r="A153" t="s">
        <v>633</v>
      </c>
      <c r="B153" t="s">
        <v>600</v>
      </c>
    </row>
    <row r="154" spans="1:2" x14ac:dyDescent="0.35">
      <c r="A154" t="s">
        <v>634</v>
      </c>
      <c r="B154" t="s">
        <v>600</v>
      </c>
    </row>
    <row r="155" spans="1:2" x14ac:dyDescent="0.35">
      <c r="A155" t="s">
        <v>635</v>
      </c>
      <c r="B155" t="s">
        <v>600</v>
      </c>
    </row>
    <row r="156" spans="1:2" x14ac:dyDescent="0.35">
      <c r="A156" t="s">
        <v>636</v>
      </c>
      <c r="B156" t="s">
        <v>600</v>
      </c>
    </row>
    <row r="157" spans="1:2" x14ac:dyDescent="0.35">
      <c r="A157" t="s">
        <v>637</v>
      </c>
      <c r="B157" t="s">
        <v>600</v>
      </c>
    </row>
    <row r="158" spans="1:2" x14ac:dyDescent="0.35">
      <c r="A158" t="s">
        <v>638</v>
      </c>
      <c r="B158" t="s">
        <v>600</v>
      </c>
    </row>
    <row r="159" spans="1:2" x14ac:dyDescent="0.35">
      <c r="A159" t="s">
        <v>639</v>
      </c>
      <c r="B159" t="s">
        <v>600</v>
      </c>
    </row>
    <row r="160" spans="1:2" x14ac:dyDescent="0.35">
      <c r="A160" t="s">
        <v>640</v>
      </c>
      <c r="B160" t="s">
        <v>600</v>
      </c>
    </row>
    <row r="161" spans="1:2" x14ac:dyDescent="0.35">
      <c r="A161" t="s">
        <v>641</v>
      </c>
      <c r="B161" t="s">
        <v>600</v>
      </c>
    </row>
    <row r="162" spans="1:2" x14ac:dyDescent="0.35">
      <c r="A162" t="s">
        <v>642</v>
      </c>
      <c r="B162" t="s">
        <v>600</v>
      </c>
    </row>
    <row r="163" spans="1:2" x14ac:dyDescent="0.35">
      <c r="A163" t="s">
        <v>643</v>
      </c>
      <c r="B163" t="s">
        <v>644</v>
      </c>
    </row>
    <row r="164" spans="1:2" x14ac:dyDescent="0.35">
      <c r="A164" t="s">
        <v>645</v>
      </c>
      <c r="B164" t="s">
        <v>644</v>
      </c>
    </row>
    <row r="165" spans="1:2" x14ac:dyDescent="0.35">
      <c r="A165" t="s">
        <v>646</v>
      </c>
      <c r="B165" t="s">
        <v>644</v>
      </c>
    </row>
    <row r="166" spans="1:2" x14ac:dyDescent="0.35">
      <c r="A166" t="s">
        <v>647</v>
      </c>
      <c r="B166" t="s">
        <v>644</v>
      </c>
    </row>
    <row r="167" spans="1:2" x14ac:dyDescent="0.35">
      <c r="A167" t="s">
        <v>648</v>
      </c>
      <c r="B167" t="s">
        <v>644</v>
      </c>
    </row>
    <row r="168" spans="1:2" x14ac:dyDescent="0.35">
      <c r="A168" t="s">
        <v>649</v>
      </c>
      <c r="B168" t="s">
        <v>644</v>
      </c>
    </row>
    <row r="169" spans="1:2" x14ac:dyDescent="0.35">
      <c r="A169" t="s">
        <v>650</v>
      </c>
      <c r="B169" t="s">
        <v>644</v>
      </c>
    </row>
    <row r="170" spans="1:2" x14ac:dyDescent="0.35">
      <c r="A170" t="s">
        <v>651</v>
      </c>
      <c r="B170" t="s">
        <v>644</v>
      </c>
    </row>
    <row r="171" spans="1:2" x14ac:dyDescent="0.35">
      <c r="A171" t="s">
        <v>652</v>
      </c>
      <c r="B171" t="s">
        <v>644</v>
      </c>
    </row>
    <row r="172" spans="1:2" x14ac:dyDescent="0.35">
      <c r="A172" t="s">
        <v>653</v>
      </c>
      <c r="B172" t="s">
        <v>644</v>
      </c>
    </row>
    <row r="173" spans="1:2" x14ac:dyDescent="0.35">
      <c r="A173" t="s">
        <v>654</v>
      </c>
      <c r="B173" t="s">
        <v>644</v>
      </c>
    </row>
    <row r="174" spans="1:2" x14ac:dyDescent="0.35">
      <c r="A174" t="s">
        <v>655</v>
      </c>
      <c r="B174" t="s">
        <v>644</v>
      </c>
    </row>
    <row r="175" spans="1:2" x14ac:dyDescent="0.35">
      <c r="A175" t="s">
        <v>656</v>
      </c>
      <c r="B175" t="s">
        <v>644</v>
      </c>
    </row>
    <row r="176" spans="1:2" x14ac:dyDescent="0.35">
      <c r="A176" t="s">
        <v>657</v>
      </c>
      <c r="B176" t="s">
        <v>644</v>
      </c>
    </row>
    <row r="177" spans="1:2" x14ac:dyDescent="0.35">
      <c r="A177" t="s">
        <v>658</v>
      </c>
      <c r="B177" t="s">
        <v>644</v>
      </c>
    </row>
    <row r="178" spans="1:2" x14ac:dyDescent="0.35">
      <c r="A178" t="s">
        <v>659</v>
      </c>
      <c r="B178" t="s">
        <v>644</v>
      </c>
    </row>
    <row r="179" spans="1:2" x14ac:dyDescent="0.35">
      <c r="A179" t="s">
        <v>660</v>
      </c>
      <c r="B179" t="s">
        <v>644</v>
      </c>
    </row>
    <row r="180" spans="1:2" x14ac:dyDescent="0.35">
      <c r="A180" t="s">
        <v>661</v>
      </c>
      <c r="B180" t="s">
        <v>644</v>
      </c>
    </row>
    <row r="181" spans="1:2" x14ac:dyDescent="0.35">
      <c r="A181" t="s">
        <v>662</v>
      </c>
      <c r="B181" t="s">
        <v>644</v>
      </c>
    </row>
    <row r="182" spans="1:2" x14ac:dyDescent="0.35">
      <c r="A182" t="s">
        <v>663</v>
      </c>
      <c r="B182" t="s">
        <v>644</v>
      </c>
    </row>
    <row r="183" spans="1:2" x14ac:dyDescent="0.35">
      <c r="A183" t="s">
        <v>664</v>
      </c>
      <c r="B183" t="s">
        <v>644</v>
      </c>
    </row>
    <row r="184" spans="1:2" x14ac:dyDescent="0.35">
      <c r="A184" t="s">
        <v>665</v>
      </c>
      <c r="B184" t="s">
        <v>644</v>
      </c>
    </row>
    <row r="185" spans="1:2" x14ac:dyDescent="0.35">
      <c r="A185" t="s">
        <v>666</v>
      </c>
      <c r="B185" t="s">
        <v>644</v>
      </c>
    </row>
    <row r="186" spans="1:2" x14ac:dyDescent="0.35">
      <c r="A186" t="s">
        <v>667</v>
      </c>
      <c r="B186" t="s">
        <v>668</v>
      </c>
    </row>
    <row r="187" spans="1:2" x14ac:dyDescent="0.35">
      <c r="A187" t="s">
        <v>669</v>
      </c>
      <c r="B187" t="s">
        <v>668</v>
      </c>
    </row>
    <row r="188" spans="1:2" x14ac:dyDescent="0.35">
      <c r="A188" t="s">
        <v>670</v>
      </c>
      <c r="B188" t="s">
        <v>668</v>
      </c>
    </row>
    <row r="189" spans="1:2" x14ac:dyDescent="0.35">
      <c r="A189" t="s">
        <v>671</v>
      </c>
      <c r="B189" t="s">
        <v>668</v>
      </c>
    </row>
    <row r="190" spans="1:2" x14ac:dyDescent="0.35">
      <c r="A190" t="s">
        <v>672</v>
      </c>
      <c r="B190" t="s">
        <v>668</v>
      </c>
    </row>
    <row r="191" spans="1:2" x14ac:dyDescent="0.35">
      <c r="A191" t="s">
        <v>673</v>
      </c>
      <c r="B191" t="s">
        <v>668</v>
      </c>
    </row>
    <row r="192" spans="1:2" x14ac:dyDescent="0.35">
      <c r="A192" t="s">
        <v>674</v>
      </c>
      <c r="B192" t="s">
        <v>668</v>
      </c>
    </row>
    <row r="193" spans="1:2" x14ac:dyDescent="0.35">
      <c r="A193" t="s">
        <v>675</v>
      </c>
      <c r="B193" t="s">
        <v>668</v>
      </c>
    </row>
    <row r="194" spans="1:2" x14ac:dyDescent="0.35">
      <c r="A194" t="s">
        <v>676</v>
      </c>
      <c r="B194" t="s">
        <v>668</v>
      </c>
    </row>
    <row r="195" spans="1:2" x14ac:dyDescent="0.35">
      <c r="A195" t="s">
        <v>677</v>
      </c>
      <c r="B195" t="s">
        <v>668</v>
      </c>
    </row>
    <row r="196" spans="1:2" x14ac:dyDescent="0.35">
      <c r="A196" t="s">
        <v>678</v>
      </c>
      <c r="B196" t="s">
        <v>668</v>
      </c>
    </row>
    <row r="197" spans="1:2" x14ac:dyDescent="0.35">
      <c r="A197" t="s">
        <v>679</v>
      </c>
      <c r="B197" t="s">
        <v>668</v>
      </c>
    </row>
    <row r="198" spans="1:2" x14ac:dyDescent="0.35">
      <c r="A198" t="s">
        <v>680</v>
      </c>
      <c r="B198" t="s">
        <v>668</v>
      </c>
    </row>
    <row r="199" spans="1:2" x14ac:dyDescent="0.35">
      <c r="A199" t="s">
        <v>681</v>
      </c>
      <c r="B199" t="s">
        <v>668</v>
      </c>
    </row>
    <row r="200" spans="1:2" x14ac:dyDescent="0.35">
      <c r="A200" t="s">
        <v>682</v>
      </c>
      <c r="B200" t="s">
        <v>668</v>
      </c>
    </row>
    <row r="201" spans="1:2" x14ac:dyDescent="0.35">
      <c r="A201" t="s">
        <v>683</v>
      </c>
      <c r="B201" t="s">
        <v>668</v>
      </c>
    </row>
    <row r="202" spans="1:2" x14ac:dyDescent="0.35">
      <c r="A202" t="s">
        <v>684</v>
      </c>
      <c r="B202" t="s">
        <v>668</v>
      </c>
    </row>
    <row r="203" spans="1:2" x14ac:dyDescent="0.35">
      <c r="A203" t="s">
        <v>685</v>
      </c>
      <c r="B203" t="s">
        <v>668</v>
      </c>
    </row>
    <row r="204" spans="1:2" x14ac:dyDescent="0.35">
      <c r="A204" t="s">
        <v>686</v>
      </c>
      <c r="B204" t="s">
        <v>668</v>
      </c>
    </row>
    <row r="205" spans="1:2" x14ac:dyDescent="0.35">
      <c r="A205" t="s">
        <v>687</v>
      </c>
      <c r="B205" t="s">
        <v>688</v>
      </c>
    </row>
    <row r="206" spans="1:2" x14ac:dyDescent="0.35">
      <c r="A206" t="s">
        <v>689</v>
      </c>
      <c r="B206" t="s">
        <v>688</v>
      </c>
    </row>
    <row r="207" spans="1:2" x14ac:dyDescent="0.35">
      <c r="A207" t="s">
        <v>690</v>
      </c>
      <c r="B207" t="s">
        <v>688</v>
      </c>
    </row>
    <row r="208" spans="1:2" x14ac:dyDescent="0.35">
      <c r="A208" t="s">
        <v>691</v>
      </c>
      <c r="B208" t="s">
        <v>688</v>
      </c>
    </row>
    <row r="209" spans="1:2" x14ac:dyDescent="0.35">
      <c r="A209" t="s">
        <v>692</v>
      </c>
      <c r="B209" t="s">
        <v>688</v>
      </c>
    </row>
    <row r="210" spans="1:2" x14ac:dyDescent="0.35">
      <c r="A210" t="s">
        <v>693</v>
      </c>
      <c r="B210" t="s">
        <v>688</v>
      </c>
    </row>
    <row r="211" spans="1:2" x14ac:dyDescent="0.35">
      <c r="A211" t="s">
        <v>694</v>
      </c>
      <c r="B211" t="s">
        <v>688</v>
      </c>
    </row>
    <row r="212" spans="1:2" x14ac:dyDescent="0.35">
      <c r="A212" t="s">
        <v>695</v>
      </c>
      <c r="B212" t="s">
        <v>688</v>
      </c>
    </row>
    <row r="213" spans="1:2" x14ac:dyDescent="0.35">
      <c r="A213" t="s">
        <v>696</v>
      </c>
      <c r="B213" t="s">
        <v>688</v>
      </c>
    </row>
    <row r="214" spans="1:2" x14ac:dyDescent="0.35">
      <c r="A214" t="s">
        <v>697</v>
      </c>
      <c r="B214" t="s">
        <v>688</v>
      </c>
    </row>
    <row r="215" spans="1:2" x14ac:dyDescent="0.35">
      <c r="A215" t="s">
        <v>698</v>
      </c>
      <c r="B215" t="s">
        <v>688</v>
      </c>
    </row>
    <row r="216" spans="1:2" x14ac:dyDescent="0.35">
      <c r="A216" t="s">
        <v>699</v>
      </c>
      <c r="B216" t="s">
        <v>688</v>
      </c>
    </row>
    <row r="217" spans="1:2" x14ac:dyDescent="0.35">
      <c r="A217" t="s">
        <v>700</v>
      </c>
      <c r="B217" t="s">
        <v>688</v>
      </c>
    </row>
    <row r="218" spans="1:2" x14ac:dyDescent="0.35">
      <c r="A218" t="s">
        <v>701</v>
      </c>
      <c r="B218" t="s">
        <v>688</v>
      </c>
    </row>
    <row r="219" spans="1:2" x14ac:dyDescent="0.35">
      <c r="A219" t="s">
        <v>702</v>
      </c>
      <c r="B219" t="s">
        <v>688</v>
      </c>
    </row>
    <row r="220" spans="1:2" x14ac:dyDescent="0.35">
      <c r="A220" t="s">
        <v>703</v>
      </c>
      <c r="B220" t="s">
        <v>704</v>
      </c>
    </row>
    <row r="221" spans="1:2" x14ac:dyDescent="0.35">
      <c r="A221" t="s">
        <v>705</v>
      </c>
      <c r="B221" t="s">
        <v>704</v>
      </c>
    </row>
    <row r="222" spans="1:2" x14ac:dyDescent="0.35">
      <c r="A222" t="s">
        <v>706</v>
      </c>
      <c r="B222" t="s">
        <v>704</v>
      </c>
    </row>
    <row r="223" spans="1:2" x14ac:dyDescent="0.35">
      <c r="A223" t="s">
        <v>707</v>
      </c>
      <c r="B223" t="s">
        <v>704</v>
      </c>
    </row>
    <row r="224" spans="1:2" x14ac:dyDescent="0.35">
      <c r="A224" t="s">
        <v>708</v>
      </c>
      <c r="B224" t="s">
        <v>704</v>
      </c>
    </row>
    <row r="225" spans="1:2" x14ac:dyDescent="0.35">
      <c r="A225" t="s">
        <v>709</v>
      </c>
      <c r="B225" t="s">
        <v>704</v>
      </c>
    </row>
    <row r="226" spans="1:2" x14ac:dyDescent="0.35">
      <c r="A226" t="s">
        <v>710</v>
      </c>
      <c r="B226" t="s">
        <v>704</v>
      </c>
    </row>
    <row r="227" spans="1:2" x14ac:dyDescent="0.35">
      <c r="A227" t="s">
        <v>711</v>
      </c>
      <c r="B227" t="s">
        <v>704</v>
      </c>
    </row>
    <row r="228" spans="1:2" x14ac:dyDescent="0.35">
      <c r="A228" t="s">
        <v>712</v>
      </c>
      <c r="B228" t="s">
        <v>704</v>
      </c>
    </row>
    <row r="229" spans="1:2" x14ac:dyDescent="0.35">
      <c r="A229" t="s">
        <v>713</v>
      </c>
      <c r="B229" t="s">
        <v>704</v>
      </c>
    </row>
    <row r="230" spans="1:2" x14ac:dyDescent="0.35">
      <c r="A230" t="s">
        <v>714</v>
      </c>
      <c r="B230" t="s">
        <v>704</v>
      </c>
    </row>
    <row r="231" spans="1:2" x14ac:dyDescent="0.35">
      <c r="A231" t="s">
        <v>715</v>
      </c>
      <c r="B231" t="s">
        <v>704</v>
      </c>
    </row>
    <row r="232" spans="1:2" x14ac:dyDescent="0.35">
      <c r="A232" t="s">
        <v>716</v>
      </c>
      <c r="B232" t="s">
        <v>704</v>
      </c>
    </row>
    <row r="233" spans="1:2" x14ac:dyDescent="0.35">
      <c r="A233" t="s">
        <v>717</v>
      </c>
      <c r="B233" t="s">
        <v>704</v>
      </c>
    </row>
    <row r="234" spans="1:2" x14ac:dyDescent="0.35">
      <c r="A234" t="s">
        <v>718</v>
      </c>
      <c r="B234" t="s">
        <v>719</v>
      </c>
    </row>
    <row r="235" spans="1:2" x14ac:dyDescent="0.35">
      <c r="A235" t="s">
        <v>720</v>
      </c>
      <c r="B235" t="s">
        <v>719</v>
      </c>
    </row>
    <row r="236" spans="1:2" x14ac:dyDescent="0.35">
      <c r="A236" t="s">
        <v>721</v>
      </c>
      <c r="B236" t="s">
        <v>719</v>
      </c>
    </row>
    <row r="237" spans="1:2" x14ac:dyDescent="0.35">
      <c r="A237" t="s">
        <v>722</v>
      </c>
      <c r="B237" t="s">
        <v>719</v>
      </c>
    </row>
    <row r="238" spans="1:2" x14ac:dyDescent="0.35">
      <c r="A238" t="s">
        <v>723</v>
      </c>
      <c r="B238" t="s">
        <v>719</v>
      </c>
    </row>
    <row r="239" spans="1:2" x14ac:dyDescent="0.35">
      <c r="A239" t="s">
        <v>724</v>
      </c>
      <c r="B239" t="s">
        <v>719</v>
      </c>
    </row>
    <row r="240" spans="1:2" x14ac:dyDescent="0.35">
      <c r="A240" t="s">
        <v>725</v>
      </c>
      <c r="B240" t="s">
        <v>719</v>
      </c>
    </row>
    <row r="241" spans="1:2" x14ac:dyDescent="0.35">
      <c r="A241" t="s">
        <v>726</v>
      </c>
      <c r="B241" t="s">
        <v>719</v>
      </c>
    </row>
    <row r="242" spans="1:2" x14ac:dyDescent="0.35">
      <c r="A242" t="s">
        <v>727</v>
      </c>
      <c r="B242" t="s">
        <v>719</v>
      </c>
    </row>
    <row r="243" spans="1:2" x14ac:dyDescent="0.35">
      <c r="A243" t="s">
        <v>728</v>
      </c>
      <c r="B243" t="s">
        <v>719</v>
      </c>
    </row>
    <row r="244" spans="1:2" x14ac:dyDescent="0.35">
      <c r="A244" t="s">
        <v>729</v>
      </c>
      <c r="B244" t="s">
        <v>719</v>
      </c>
    </row>
    <row r="245" spans="1:2" x14ac:dyDescent="0.35">
      <c r="A245" t="s">
        <v>730</v>
      </c>
      <c r="B245" t="s">
        <v>719</v>
      </c>
    </row>
    <row r="246" spans="1:2" x14ac:dyDescent="0.35">
      <c r="A246" t="s">
        <v>731</v>
      </c>
      <c r="B246" t="s">
        <v>719</v>
      </c>
    </row>
    <row r="247" spans="1:2" x14ac:dyDescent="0.35">
      <c r="A247" t="s">
        <v>732</v>
      </c>
      <c r="B247" t="s">
        <v>719</v>
      </c>
    </row>
    <row r="248" spans="1:2" x14ac:dyDescent="0.35">
      <c r="A248" t="s">
        <v>733</v>
      </c>
      <c r="B248" t="s">
        <v>719</v>
      </c>
    </row>
    <row r="249" spans="1:2" x14ac:dyDescent="0.35">
      <c r="A249" t="s">
        <v>734</v>
      </c>
      <c r="B249" t="s">
        <v>735</v>
      </c>
    </row>
    <row r="250" spans="1:2" x14ac:dyDescent="0.35">
      <c r="A250" t="s">
        <v>736</v>
      </c>
      <c r="B250" t="s">
        <v>735</v>
      </c>
    </row>
    <row r="251" spans="1:2" x14ac:dyDescent="0.35">
      <c r="A251" t="s">
        <v>737</v>
      </c>
      <c r="B251" t="s">
        <v>735</v>
      </c>
    </row>
    <row r="252" spans="1:2" x14ac:dyDescent="0.35">
      <c r="A252" t="s">
        <v>738</v>
      </c>
      <c r="B252" t="s">
        <v>735</v>
      </c>
    </row>
    <row r="253" spans="1:2" x14ac:dyDescent="0.35">
      <c r="A253" t="s">
        <v>739</v>
      </c>
      <c r="B253" t="s">
        <v>735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1ef7427a-f866-40a1-bcda-cff06c474359">
      <Terms xmlns="http://schemas.microsoft.com/office/infopath/2007/PartnerControls"/>
    </lcf76f155ced4ddcb4097134ff3c332f>
    <TaxCatchAll xmlns="19a78acc-a301-4213-b2a3-12f0d07c786b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25E44988CF2C34C936D3D0F6EF45191" ma:contentTypeVersion="15" ma:contentTypeDescription="Een nieuw document maken." ma:contentTypeScope="" ma:versionID="546f08b8ef09a84330078b1e2d69e882">
  <xsd:schema xmlns:xsd="http://www.w3.org/2001/XMLSchema" xmlns:xs="http://www.w3.org/2001/XMLSchema" xmlns:p="http://schemas.microsoft.com/office/2006/metadata/properties" xmlns:ns2="1ef7427a-f866-40a1-bcda-cff06c474359" xmlns:ns3="19a78acc-a301-4213-b2a3-12f0d07c786b" targetNamespace="http://schemas.microsoft.com/office/2006/metadata/properties" ma:root="true" ma:fieldsID="c4c39032813ad5ae37a7a4dbd4a11093" ns2:_="" ns3:_="">
    <xsd:import namespace="1ef7427a-f866-40a1-bcda-cff06c474359"/>
    <xsd:import namespace="19a78acc-a301-4213-b2a3-12f0d07c786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ef7427a-f866-40a1-bcda-cff06c47435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1" nillable="true" ma:displayName="Location" ma:indexed="true" ma:internalName="MediaServiceLocatio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Afbeeldingtags" ma:readOnly="false" ma:fieldId="{5cf76f15-5ced-4ddc-b409-7134ff3c332f}" ma:taxonomyMulti="true" ma:sspId="41739ec3-8729-4d87-a01c-defa38c6aa3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9a78acc-a301-4213-b2a3-12f0d07c786b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5c2f9ead-9995-4e6c-b29c-87cffba85178}" ma:internalName="TaxCatchAll" ma:showField="CatchAllData" ma:web="19a78acc-a301-4213-b2a3-12f0d07c786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0" nillable="true" ma:displayName="Gedeeld met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Gedeeld met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8308EBDC-DAE2-4375-93B7-C8F4EA36AF35}">
  <ds:schemaRefs>
    <ds:schemaRef ds:uri="1ef7427a-f866-40a1-bcda-cff06c474359"/>
    <ds:schemaRef ds:uri="http://purl.org/dc/elements/1.1/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schemas.microsoft.com/office/2006/metadata/properties"/>
    <ds:schemaRef ds:uri="http://www.w3.org/XML/1998/namespace"/>
    <ds:schemaRef ds:uri="http://schemas.microsoft.com/office/infopath/2007/PartnerControls"/>
    <ds:schemaRef ds:uri="19a78acc-a301-4213-b2a3-12f0d07c786b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445D602A-31E3-4A06-8993-43D6DFB23C5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2A2EA9B-908D-45B2-8D89-2E521FC102A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ef7427a-f866-40a1-bcda-cff06c474359"/>
    <ds:schemaRef ds:uri="19a78acc-a301-4213-b2a3-12f0d07c786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054DDB6C-62B9-4E9B-BCE1-8E3DF581EA6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Maxau</vt:lpstr>
      <vt:lpstr>Vuistregel aanpassen</vt:lpstr>
      <vt:lpstr>Alles</vt:lpstr>
      <vt:lpstr>Oestrich</vt:lpstr>
      <vt:lpstr>KAUB</vt:lpstr>
      <vt:lpstr>Keulen</vt:lpstr>
      <vt:lpstr>Duisburg</vt:lpstr>
      <vt:lpstr>Nijmegen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Vosta</dc:creator>
  <cp:lastModifiedBy>Ricardo Verkade</cp:lastModifiedBy>
  <cp:lastPrinted>2026-04-15T03:34:18Z</cp:lastPrinted>
  <dcterms:created xsi:type="dcterms:W3CDTF">2026-03-19T12:48:14Z</dcterms:created>
  <dcterms:modified xsi:type="dcterms:W3CDTF">2026-04-26T12:12:53Z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0x010100025E44988CF2C34C936D3D0F6EF45191</vt:lpwstr>
  </property>
  <property fmtid="{D5CDD505-2E9C-101B-9397-08002B2CF9AE}" pid="3" name="MediaServiceImageTags">
    <vt:lpwstr/>
  </property>
</Properties>
</file>