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riddle\Downloads\"/>
    </mc:Choice>
  </mc:AlternateContent>
  <xr:revisionPtr revIDLastSave="0" documentId="13_ncr:1_{24259F03-733C-436A-9E5B-DE3E2A6BE872}" xr6:coauthVersionLast="47" xr6:coauthVersionMax="47" xr10:uidLastSave="{00000000-0000-0000-0000-000000000000}"/>
  <bookViews>
    <workbookView xWindow="-108" yWindow="-108" windowWidth="23256" windowHeight="13896" xr2:uid="{D1D1F9D2-5D05-422F-93BA-28D8F670C7EE}"/>
  </bookViews>
  <sheets>
    <sheet name="Sheet2" sheetId="2" r:id="rId1"/>
    <sheet name="Sheet3" sheetId="3" r:id="rId2"/>
    <sheet name="Sheet1" sheetId="1" r:id="rId3"/>
  </sheets>
  <definedNames>
    <definedName name="_xlchart.v1.0" hidden="1">Sheet2!$H$4:$H$46</definedName>
    <definedName name="_xlchart.v1.1" hidden="1">Sheet2!$S$4:$S$28</definedName>
    <definedName name="Slicer_Sam_Duration">#N/A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2" l="1" a="1"/>
  <c r="D18" i="2"/>
  <c r="C18" i="2" a="1"/>
  <c r="C18" i="2" s="1"/>
  <c r="D16" i="2"/>
  <c r="C16" i="2"/>
  <c r="D15" i="2"/>
  <c r="C15" i="2"/>
  <c r="D14" i="2"/>
  <c r="C14" i="2"/>
  <c r="D11" i="2"/>
  <c r="C11" i="2"/>
  <c r="H4" i="2" a="1"/>
  <c r="H4" i="2" s="1"/>
  <c r="C17" i="2" s="1"/>
  <c r="D49" i="1"/>
  <c r="F49" i="1"/>
  <c r="H49" i="1" s="1"/>
  <c r="J49" i="1" s="1"/>
  <c r="E49" i="1"/>
  <c r="G49" i="1" s="1"/>
  <c r="I49" i="1" s="1"/>
  <c r="K49" i="1"/>
  <c r="C32" i="2"/>
  <c r="D32" i="2"/>
  <c r="D31" i="2"/>
  <c r="S4" i="2" a="1"/>
  <c r="S4" i="2" s="1"/>
  <c r="D17" i="2" s="1"/>
  <c r="D48" i="1"/>
  <c r="D44" i="2" s="1"/>
  <c r="F48" i="1"/>
  <c r="H48" i="1"/>
  <c r="J48" i="1" s="1"/>
  <c r="D47" i="1"/>
  <c r="F47" i="1"/>
  <c r="H47" i="1" s="1"/>
  <c r="J47" i="1" s="1"/>
  <c r="D46" i="1"/>
  <c r="F46" i="1"/>
  <c r="H46" i="1"/>
  <c r="J46" i="1"/>
  <c r="E48" i="1"/>
  <c r="C35" i="2" s="1"/>
  <c r="G48" i="1"/>
  <c r="I48" i="1"/>
  <c r="E47" i="1"/>
  <c r="C41" i="2" s="1"/>
  <c r="G47" i="1"/>
  <c r="I47" i="1" s="1"/>
  <c r="E46" i="1"/>
  <c r="G46" i="1"/>
  <c r="I46" i="1" s="1"/>
  <c r="K48" i="1"/>
  <c r="K47" i="1"/>
  <c r="C58" i="2" s="1"/>
  <c r="K46" i="1"/>
  <c r="D45" i="1"/>
  <c r="F45" i="1"/>
  <c r="H45" i="1" s="1"/>
  <c r="J45" i="1" s="1"/>
  <c r="E45" i="1"/>
  <c r="G45" i="1" s="1"/>
  <c r="I45" i="1" s="1"/>
  <c r="K45" i="1"/>
  <c r="D44" i="1"/>
  <c r="F44" i="1"/>
  <c r="H44" i="1" s="1"/>
  <c r="J44" i="1" s="1"/>
  <c r="E44" i="1"/>
  <c r="G44" i="1"/>
  <c r="I44" i="1"/>
  <c r="K44" i="1"/>
  <c r="D43" i="1"/>
  <c r="F43" i="1"/>
  <c r="H43" i="1"/>
  <c r="J43" i="1"/>
  <c r="E43" i="1"/>
  <c r="G43" i="1" s="1"/>
  <c r="I43" i="1" s="1"/>
  <c r="K43" i="1"/>
  <c r="D55" i="2"/>
  <c r="D56" i="2"/>
  <c r="D57" i="2"/>
  <c r="D58" i="2"/>
  <c r="D59" i="2"/>
  <c r="C55" i="2"/>
  <c r="C56" i="2"/>
  <c r="C57" i="2"/>
  <c r="D35" i="2"/>
  <c r="D36" i="2"/>
  <c r="D37" i="2"/>
  <c r="C40" i="2"/>
  <c r="D45" i="2"/>
  <c r="D46" i="2"/>
  <c r="D47" i="2"/>
  <c r="D48" i="2"/>
  <c r="D49" i="2"/>
  <c r="C47" i="2"/>
  <c r="C48" i="2"/>
  <c r="C49" i="2"/>
  <c r="D25" i="2"/>
  <c r="D26" i="2"/>
  <c r="D27" i="2"/>
  <c r="D28" i="2"/>
  <c r="D29" i="2"/>
  <c r="D30" i="2"/>
  <c r="C26" i="2"/>
  <c r="C27" i="2"/>
  <c r="C28" i="2"/>
  <c r="C29" i="2"/>
  <c r="C30" i="2"/>
  <c r="C31" i="2"/>
  <c r="C25" i="2"/>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2" i="1"/>
  <c r="I3" i="1"/>
  <c r="J3" i="1"/>
  <c r="I4" i="1"/>
  <c r="J4" i="1"/>
  <c r="I5" i="1"/>
  <c r="J5" i="1"/>
  <c r="I6" i="1"/>
  <c r="J6" i="1"/>
  <c r="I7" i="1"/>
  <c r="J7" i="1"/>
  <c r="I8" i="1"/>
  <c r="J8" i="1"/>
  <c r="I9" i="1"/>
  <c r="J9" i="1"/>
  <c r="I10" i="1"/>
  <c r="J10" i="1"/>
  <c r="I11" i="1"/>
  <c r="J11" i="1"/>
  <c r="I12" i="1"/>
  <c r="J12" i="1"/>
  <c r="I13" i="1"/>
  <c r="J13" i="1"/>
  <c r="I14" i="1"/>
  <c r="J14" i="1"/>
  <c r="I15" i="1"/>
  <c r="J15" i="1"/>
  <c r="I16" i="1"/>
  <c r="J16" i="1"/>
  <c r="I17" i="1"/>
  <c r="J17" i="1"/>
  <c r="I18" i="1"/>
  <c r="J18" i="1"/>
  <c r="I19" i="1"/>
  <c r="J19" i="1"/>
  <c r="I20" i="1"/>
  <c r="J20" i="1"/>
  <c r="I21" i="1"/>
  <c r="J21" i="1"/>
  <c r="I22" i="1"/>
  <c r="J22" i="1"/>
  <c r="I23" i="1"/>
  <c r="J23" i="1"/>
  <c r="I24" i="1"/>
  <c r="J24" i="1"/>
  <c r="I25" i="1"/>
  <c r="J25" i="1"/>
  <c r="I26" i="1"/>
  <c r="J26" i="1"/>
  <c r="I27" i="1"/>
  <c r="J27" i="1"/>
  <c r="I28" i="1"/>
  <c r="J28" i="1"/>
  <c r="I29" i="1"/>
  <c r="J29" i="1"/>
  <c r="I30" i="1"/>
  <c r="J30" i="1"/>
  <c r="I31" i="1"/>
  <c r="J31" i="1"/>
  <c r="I32" i="1"/>
  <c r="J32" i="1"/>
  <c r="I33" i="1"/>
  <c r="J33" i="1"/>
  <c r="I34" i="1"/>
  <c r="J34" i="1"/>
  <c r="I35" i="1"/>
  <c r="J35" i="1"/>
  <c r="I36" i="1"/>
  <c r="J36" i="1"/>
  <c r="I37" i="1"/>
  <c r="J37" i="1"/>
  <c r="I38" i="1"/>
  <c r="J38" i="1"/>
  <c r="I39" i="1"/>
  <c r="J39" i="1"/>
  <c r="I40" i="1"/>
  <c r="J40" i="1"/>
  <c r="I41" i="1"/>
  <c r="J41" i="1"/>
  <c r="I42" i="1"/>
  <c r="J42" i="1"/>
  <c r="J2" i="1"/>
  <c r="I2"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2" i="1"/>
  <c r="D8" i="2"/>
  <c r="C8" i="2"/>
  <c r="D10" i="2"/>
  <c r="C10" i="2"/>
  <c r="D4" i="2"/>
  <c r="C6" i="2" s="1"/>
  <c r="C4" i="2"/>
  <c r="D6" i="2" s="1"/>
  <c r="D25" i="1"/>
  <c r="D3" i="1"/>
  <c r="D4" i="1"/>
  <c r="D5" i="1"/>
  <c r="D6" i="1"/>
  <c r="D7" i="1"/>
  <c r="D8" i="1"/>
  <c r="D9" i="1"/>
  <c r="D10" i="1"/>
  <c r="D11" i="1"/>
  <c r="D12" i="1"/>
  <c r="D13" i="1"/>
  <c r="D14" i="1"/>
  <c r="D15" i="1"/>
  <c r="D16" i="1"/>
  <c r="D17" i="1"/>
  <c r="D18" i="1"/>
  <c r="D19" i="1"/>
  <c r="D20" i="1"/>
  <c r="D21" i="1"/>
  <c r="D22" i="1"/>
  <c r="D23" i="1"/>
  <c r="D24" i="1"/>
  <c r="D26" i="1"/>
  <c r="D27" i="1"/>
  <c r="D28" i="1"/>
  <c r="D29" i="1"/>
  <c r="D30" i="1"/>
  <c r="D31" i="1"/>
  <c r="D32" i="1"/>
  <c r="D33" i="1"/>
  <c r="D34" i="1"/>
  <c r="D35" i="1"/>
  <c r="D36" i="1"/>
  <c r="D37" i="1"/>
  <c r="D38" i="1"/>
  <c r="D39" i="1"/>
  <c r="D40" i="1"/>
  <c r="D41" i="1"/>
  <c r="D42" i="1"/>
  <c r="D2" i="1"/>
  <c r="E31" i="2" l="1"/>
  <c r="E32" i="2"/>
  <c r="E27" i="2"/>
  <c r="C54" i="2"/>
  <c r="C38" i="2"/>
  <c r="D53" i="2"/>
  <c r="C44" i="2"/>
  <c r="E44" i="2" s="1"/>
  <c r="D40" i="2"/>
  <c r="E40" i="2" s="1"/>
  <c r="D54" i="2"/>
  <c r="C36" i="2"/>
  <c r="E36" i="2" s="1"/>
  <c r="D41" i="2"/>
  <c r="E41" i="2" s="1"/>
  <c r="C50" i="2"/>
  <c r="D39" i="2"/>
  <c r="C46" i="2"/>
  <c r="E46" i="2" s="1"/>
  <c r="C53" i="2"/>
  <c r="C45" i="2"/>
  <c r="E45" i="2" s="1"/>
  <c r="C59" i="2"/>
  <c r="D50" i="2"/>
  <c r="C21" i="2"/>
  <c r="C22" i="2" s="1"/>
  <c r="C19" i="2"/>
  <c r="C20" i="2" s="1"/>
  <c r="C39" i="2"/>
  <c r="D19" i="2"/>
  <c r="D20" i="2" s="1"/>
  <c r="D21" i="2"/>
  <c r="D22" i="2" s="1"/>
  <c r="D38" i="2"/>
  <c r="D13" i="2"/>
  <c r="D12" i="2"/>
  <c r="E25" i="2"/>
  <c r="E35" i="2"/>
  <c r="D9" i="2"/>
  <c r="E30" i="2"/>
  <c r="E29" i="2"/>
  <c r="E26" i="2"/>
  <c r="C12" i="2"/>
  <c r="E28" i="2"/>
  <c r="C37" i="2"/>
  <c r="E37" i="2" s="1"/>
  <c r="E49" i="2"/>
  <c r="E48" i="2"/>
  <c r="E47" i="2"/>
  <c r="C9" i="2"/>
  <c r="D7" i="2"/>
  <c r="C7" i="2"/>
  <c r="C5" i="2"/>
  <c r="D5" i="2"/>
  <c r="C13" i="2"/>
  <c r="E50" i="2" l="1"/>
  <c r="E38" i="2"/>
  <c r="E3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<sst xmlns="http://schemas.openxmlformats.org/spreadsheetml/2006/main" count="76" uniqueCount="58">
  <si>
    <t>Date</t>
  </si>
  <si>
    <t>Sam</t>
  </si>
  <si>
    <t>Sherlenthia</t>
  </si>
  <si>
    <t>Winner</t>
  </si>
  <si>
    <t>Wins</t>
  </si>
  <si>
    <t>Total</t>
  </si>
  <si>
    <t>Win %</t>
  </si>
  <si>
    <t>Forgot to Play</t>
  </si>
  <si>
    <t>Solo Plays</t>
  </si>
  <si>
    <t>Total Days</t>
  </si>
  <si>
    <t>Losses</t>
  </si>
  <si>
    <t>Loss %</t>
  </si>
  <si>
    <t>Matches</t>
  </si>
  <si>
    <t>No Contests</t>
  </si>
  <si>
    <t>Ties</t>
  </si>
  <si>
    <t>Plays</t>
  </si>
  <si>
    <t>Average Time</t>
  </si>
  <si>
    <t>Sam Duration</t>
  </si>
  <si>
    <t>Sherlenthia Duration</t>
  </si>
  <si>
    <t>Sam Decimal (Hour)</t>
  </si>
  <si>
    <t>Sherlenthia Decimal (Hour)</t>
  </si>
  <si>
    <t>Sam Decimal (Minute)</t>
  </si>
  <si>
    <t>Sherlenthia Decimal (Minute)</t>
  </si>
  <si>
    <t>Median Time</t>
  </si>
  <si>
    <t>Day of Week</t>
  </si>
  <si>
    <t>Tie %</t>
  </si>
  <si>
    <t>Sam Times</t>
  </si>
  <si>
    <t>Sherlenthia Times</t>
  </si>
  <si>
    <t>Week 1 Wins</t>
  </si>
  <si>
    <t>Week 2 Wins</t>
  </si>
  <si>
    <t>Week 3 Wins</t>
  </si>
  <si>
    <t>Week 4 Wins</t>
  </si>
  <si>
    <t>Week 5 Wins</t>
  </si>
  <si>
    <t>Week 6 Wins</t>
  </si>
  <si>
    <t>Week 7 Wins</t>
  </si>
  <si>
    <t>Week No</t>
  </si>
  <si>
    <t>Avg Time</t>
  </si>
  <si>
    <t>Monday</t>
  </si>
  <si>
    <t>Tuesday</t>
  </si>
  <si>
    <t>Wednesday</t>
  </si>
  <si>
    <t>Thursday</t>
  </si>
  <si>
    <t>Friday</t>
  </si>
  <si>
    <t>Saturday</t>
  </si>
  <si>
    <t>Sunday</t>
  </si>
  <si>
    <t>No. of Wins</t>
  </si>
  <si>
    <t>No. of Plays</t>
  </si>
  <si>
    <t>Sub 1 Minute %</t>
  </si>
  <si>
    <t>Sub 1 Minute #</t>
  </si>
  <si>
    <t>Sub 2 Minute #</t>
  </si>
  <si>
    <t>Sub 2 Minute %</t>
  </si>
  <si>
    <t>Stdev Time</t>
  </si>
  <si>
    <t>Weekly Wins</t>
  </si>
  <si>
    <t>Week 8 Wins</t>
  </si>
  <si>
    <t>Row Labels</t>
  </si>
  <si>
    <t>No Contest</t>
  </si>
  <si>
    <t>Tie</t>
  </si>
  <si>
    <t>Grand Total</t>
  </si>
  <si>
    <t>Count of Sam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</si>
</sst>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4" fontId="0" fillId="0" borderId="0" xfId="0" applyNumberFormat="1"/>
    <xf numFmtId="20" fontId="0" fillId="0" borderId="0" xfId="0" applyNumberFormat="1"/>
    <xf numFmtId="164" fontId="0" fillId="0" borderId="0" xfId="1" applyNumberFormat="1" applyFont="1"/>
    <xf numFmtId="1" fontId="0" fillId="0" borderId="0" xfId="1" applyNumberFormat="1" applyFont="1"/>
    <xf numFmtId="1" fontId="0" fillId="0" borderId="0" xfId="0" applyNumberFormat="1"/>
    <xf numFmtId="47" fontId="0" fillId="0" borderId="0" xfId="0" applyNumberFormat="1"/>
    <xf numFmtId="2"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Sherlenthia Times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Sherlenthia Times</a:t>
          </a:r>
        </a:p>
      </cx:txPr>
    </cx:title>
    <cx:plotArea>
      <cx:plotAreaRegion>
        <cx:series layoutId="clusteredColumn" uniqueId="{524F4DE9-D472-4EF6-A5D8-9EFAEDCDFB5C}">
          <cx:dataId val="0"/>
          <cx:layoutPr>
            <cx:binning intervalClosed="r">
              <cx:binSize val="0.00017290000000000006"/>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Sam Times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Sam Times</a:t>
          </a:r>
        </a:p>
      </cx:txPr>
    </cx:title>
    <cx:plotArea>
      <cx:plotAreaRegion>
        <cx:series layoutId="clusteredColumn" uniqueId="{C0BC30C1-1157-4B25-BAEA-B2C5A7C669CE}">
          <cx:dataId val="0"/>
          <cx:layoutPr>
            <cx:binning intervalClosed="r">
              <cx:binSize val="0.00017200000000000006"/>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20</xdr:col>
      <xdr:colOff>0</xdr:colOff>
      <xdr:row>3</xdr:row>
      <xdr:rowOff>0</xdr:rowOff>
    </xdr:from>
    <xdr:to>
      <xdr:col>28</xdr:col>
      <xdr:colOff>0</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8FA8B14-18C1-DC11-35F1-C85D2A50C4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656820" y="548640"/>
              <a:ext cx="4876800" cy="3657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0</xdr:colOff>
      <xdr:row>3</xdr:row>
      <xdr:rowOff>0</xdr:rowOff>
    </xdr:from>
    <xdr:to>
      <xdr:col>17</xdr:col>
      <xdr:colOff>0</xdr:colOff>
      <xdr:row>23</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3AEF208-F3E0-3A88-DB88-742FD2678E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51220" y="548640"/>
              <a:ext cx="4876800" cy="3657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10</xdr:col>
      <xdr:colOff>0</xdr:colOff>
      <xdr:row>19</xdr:row>
      <xdr:rowOff>0</xdr:rowOff>
    </xdr:to>
    <mc:AlternateContent xmlns:mc="http://schemas.openxmlformats.org/markup-compatibility/2006">
      <mc:Choice xmlns:a14="http://schemas.microsoft.com/office/drawing/2010/main" Requires="a14">
        <xdr:graphicFrame macro="">
          <xdr:nvGraphicFramePr>
            <xdr:cNvPr id="2" name="Sam Duration">
              <a:extLst>
                <a:ext uri="{FF2B5EF4-FFF2-40B4-BE49-F238E27FC236}">
                  <a16:creationId xmlns:a16="http://schemas.microsoft.com/office/drawing/2014/main" id="{8A10B5A4-B6A1-4C7D-4D79-762EF9E43382}"/>
                </a:ext>
              </a:extLst>
            </xdr:cNvPr>
            <xdr:cNvGraphicFramePr/>
          </xdr:nvGraphicFramePr>
          <xdr:xfrm>
            <a:off x="0" y="0"/>
            <a:ext cx="0" cy="0"/>
          </xdr:xfrm>
          <a:graphic>
            <a:graphicData uri="http://schemas.microsoft.com/office/drawing/2010/slicer">
              <sle:slicer xmlns:sle="http://schemas.microsoft.com/office/drawing/2010/slicer" name="Sam Duration"/>
            </a:graphicData>
          </a:graphic>
        </xdr:graphicFrame>
      </mc:Choice>
      <mc:Fallback>
        <xdr:sp macro="" textlink="">
          <xdr:nvSpPr>
            <xdr:cNvPr id="0" name=""/>
            <xdr:cNvSpPr>
              <a:spLocks noTextEdit="1"/>
            </xdr:cNvSpPr>
          </xdr:nvSpPr>
          <xdr:spPr>
            <a:xfrm>
              <a:off x="2804160" y="182880"/>
              <a:ext cx="4267200" cy="3291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ddle, Samuel" refreshedDate="45496.353088773147" createdVersion="8" refreshedVersion="8" minRefreshableVersion="3" recordCount="48" xr:uid="{883F612F-0F0F-4B15-BF68-7278FDF897F9}">
  <cacheSource type="worksheet">
    <worksheetSource ref="A1:L49" sheet="Sheet1"/>
  </cacheSource>
  <cacheFields count="12">
    <cacheField name="Date" numFmtId="14">
      <sharedItems containsSemiMixedTypes="0" containsNonDate="0" containsDate="1" containsString="0" minDate="2024-06-06T00:00:00" maxDate="2024-07-24T00:00:00"/>
    </cacheField>
    <cacheField name="Sam" numFmtId="20">
      <sharedItems containsSemiMixedTypes="0" containsNonDate="0" containsDate="1" containsString="0" minDate="1899-12-30T00:00:00" maxDate="1899-12-30T04:45:00"/>
    </cacheField>
    <cacheField name="Sherlenthia" numFmtId="20">
      <sharedItems containsSemiMixedTypes="0" containsNonDate="0" containsDate="1" containsString="0" minDate="1899-12-30T00:00:00" maxDate="1899-12-30T06:02:00"/>
    </cacheField>
    <cacheField name="Winner" numFmtId="0">
      <sharedItems count="4">
        <s v="Sam"/>
        <s v="No Contest"/>
        <s v="Sherlenthia"/>
        <s v="Tie"/>
      </sharedItems>
    </cacheField>
    <cacheField name="Sam Duration" numFmtId="47">
      <sharedItems containsSemiMixedTypes="0" containsNonDate="0" containsDate="1" containsString="0" minDate="1899-12-30T00:00:00" maxDate="1899-12-30T00:04:45" count="38">
        <d v="1899-12-30T00:01:49"/>
        <d v="1899-12-30T00:00:56"/>
        <d v="1899-12-30T00:01:30"/>
        <d v="1899-12-30T00:01:04"/>
        <d v="1899-12-30T00:01:05"/>
        <d v="1899-12-30T00:01:09"/>
        <d v="1899-12-30T00:02:40"/>
        <d v="1899-12-30T00:00:45"/>
        <d v="1899-12-30T00:00:48"/>
        <d v="1899-12-30T00:04:45"/>
        <d v="1899-12-30T00:00:00"/>
        <d v="1899-12-30T00:01:24"/>
        <d v="1899-12-30T00:00:43"/>
        <d v="1899-12-30T00:00:41"/>
        <d v="1899-12-30T00:00:31"/>
        <d v="1899-12-30T00:00:32"/>
        <d v="1899-12-30T00:01:34"/>
        <d v="1899-12-30T00:00:49"/>
        <d v="1899-12-30T00:01:13"/>
        <d v="1899-12-30T00:01:38"/>
        <d v="1899-12-30T00:00:28"/>
        <d v="1899-12-30T00:00:52"/>
        <d v="1899-12-30T00:02:14"/>
        <d v="1899-12-30T00:02:42"/>
        <d v="1899-12-30T00:01:06"/>
        <d v="1899-12-30T00:01:01"/>
        <d v="1899-12-30T00:02:13"/>
        <d v="1899-12-30T00:02:51"/>
        <d v="1899-12-30T00:00:59"/>
        <d v="1899-12-30T00:00:55"/>
        <d v="1899-12-30T00:01:07"/>
        <d v="1899-12-30T00:00:26"/>
        <d v="1899-12-30T00:01:03"/>
        <d v="1899-12-30T00:00:39"/>
        <d v="1899-12-30T00:00:53"/>
        <d v="1899-12-30T00:02:53"/>
        <d v="1899-12-30T00:00:25"/>
        <d v="1899-12-30T00:00:54"/>
      </sharedItems>
    </cacheField>
    <cacheField name="Sherlenthia Duration" numFmtId="47">
      <sharedItems containsSemiMixedTypes="0" containsNonDate="0" containsDate="1" containsString="0" minDate="1899-12-30T00:00:00" maxDate="1899-12-30T00:06:02"/>
    </cacheField>
    <cacheField name="Sam Decimal (Hour)" numFmtId="2">
      <sharedItems containsSemiMixedTypes="0" containsString="0" containsNumber="1" minValue="0" maxValue="7.9166666666666663E-2"/>
    </cacheField>
    <cacheField name="Sherlenthia Decimal (Hour)" numFmtId="2">
      <sharedItems containsSemiMixedTypes="0" containsString="0" containsNumber="1" minValue="0" maxValue="0.10055555555555555"/>
    </cacheField>
    <cacheField name="Sam Decimal (Minute)" numFmtId="2">
      <sharedItems containsSemiMixedTypes="0" containsString="0" containsNumber="1" minValue="0" maxValue="4.75"/>
    </cacheField>
    <cacheField name="Sherlenthia Decimal (Minute)" numFmtId="2">
      <sharedItems containsSemiMixedTypes="0" containsString="0" containsNumber="1" minValue="0" maxValue="6.0333333333333332"/>
    </cacheField>
    <cacheField name="Day of Week" numFmtId="0">
      <sharedItems containsSemiMixedTypes="0" containsString="0" containsNumber="1" containsInteger="1" minValue="1" maxValue="7"/>
    </cacheField>
    <cacheField name="Week No" numFmtId="0">
      <sharedItems containsSemiMixedTypes="0" containsString="0" containsNumber="1" containsInteger="1" minValue="1" maxValue="8"/>
    </cacheField>
  </cacheFields>
  <extLst>
    <ext xmlns:x14="http://schemas.microsoft.com/office/spreadsheetml/2009/9/main" uri="{725AE2AE-9491-48be-B2B4-4EB974FC3084}">
      <x14:pivotCacheDefinition pivotCacheId="6876425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d v="2024-06-06T00:00:00"/>
    <d v="1899-12-30T01:49:00"/>
    <d v="1899-12-30T05:02:00"/>
    <x v="0"/>
    <x v="0"/>
    <d v="1899-12-30T00:05:02"/>
    <n v="3.0277777777777778E-2"/>
    <n v="8.3888888888888888E-2"/>
    <n v="1.8166666666666667"/>
    <n v="5.0333333333333332"/>
    <n v="4"/>
    <n v="1"/>
  </r>
  <r>
    <d v="2024-06-07T00:00:00"/>
    <d v="1899-12-30T00:56:00"/>
    <d v="1899-12-30T02:38:00"/>
    <x v="0"/>
    <x v="1"/>
    <d v="1899-12-30T00:02:38"/>
    <n v="1.5555555555555555E-2"/>
    <n v="4.3888888888888887E-2"/>
    <n v="0.93333333333333335"/>
    <n v="2.6333333333333333"/>
    <n v="5"/>
    <n v="1"/>
  </r>
  <r>
    <d v="2024-06-08T00:00:00"/>
    <d v="1899-12-30T01:30:00"/>
    <d v="1899-12-30T00:00:00"/>
    <x v="1"/>
    <x v="2"/>
    <d v="1899-12-30T00:00:00"/>
    <n v="2.5000000000000001E-2"/>
    <n v="0"/>
    <n v="1.5"/>
    <n v="0"/>
    <n v="6"/>
    <n v="1"/>
  </r>
  <r>
    <d v="2024-06-09T00:00:00"/>
    <d v="1899-12-30T01:04:00"/>
    <d v="1899-12-30T00:00:00"/>
    <x v="1"/>
    <x v="3"/>
    <d v="1899-12-30T00:00:00"/>
    <n v="1.7777777777777778E-2"/>
    <n v="0"/>
    <n v="1.0666666666666667"/>
    <n v="0"/>
    <n v="7"/>
    <n v="1"/>
  </r>
  <r>
    <d v="2024-06-10T00:00:00"/>
    <d v="1899-12-30T01:05:00"/>
    <d v="1899-12-30T04:17:00"/>
    <x v="0"/>
    <x v="4"/>
    <d v="1899-12-30T00:04:17"/>
    <n v="1.8055555555555554E-2"/>
    <n v="7.1388888888888891E-2"/>
    <n v="1.0833333333333333"/>
    <n v="4.2833333333333332"/>
    <n v="1"/>
    <n v="2"/>
  </r>
  <r>
    <d v="2024-06-11T00:00:00"/>
    <d v="1899-12-30T01:09:00"/>
    <d v="1899-12-30T01:40:00"/>
    <x v="0"/>
    <x v="5"/>
    <d v="1899-12-30T00:01:40"/>
    <n v="1.9166666666666665E-2"/>
    <n v="2.7777777777777776E-2"/>
    <n v="1.1499999999999999"/>
    <n v="1.6666666666666665"/>
    <n v="2"/>
    <n v="2"/>
  </r>
  <r>
    <d v="2024-06-12T00:00:00"/>
    <d v="1899-12-30T02:40:00"/>
    <d v="1899-12-30T02:38:00"/>
    <x v="2"/>
    <x v="6"/>
    <d v="1899-12-30T00:02:38"/>
    <n v="4.4444444444444446E-2"/>
    <n v="4.3888888888888887E-2"/>
    <n v="2.666666666666667"/>
    <n v="2.6333333333333333"/>
    <n v="3"/>
    <n v="2"/>
  </r>
  <r>
    <d v="2024-06-13T00:00:00"/>
    <d v="1899-12-30T00:45:00"/>
    <d v="1899-12-30T00:00:00"/>
    <x v="1"/>
    <x v="7"/>
    <d v="1899-12-30T00:00:00"/>
    <n v="1.2500000000000001E-2"/>
    <n v="0"/>
    <n v="0.75"/>
    <n v="0"/>
    <n v="4"/>
    <n v="2"/>
  </r>
  <r>
    <d v="2024-06-14T00:00:00"/>
    <d v="1899-12-30T00:48:00"/>
    <d v="1899-12-30T01:48:00"/>
    <x v="0"/>
    <x v="8"/>
    <d v="1899-12-30T00:01:48"/>
    <n v="1.3333333333333334E-2"/>
    <n v="0.03"/>
    <n v="0.8"/>
    <n v="1.7999999999999998"/>
    <n v="5"/>
    <n v="2"/>
  </r>
  <r>
    <d v="2024-06-15T00:00:00"/>
    <d v="1899-12-30T04:45:00"/>
    <d v="1899-12-30T04:45:00"/>
    <x v="3"/>
    <x v="9"/>
    <d v="1899-12-30T00:04:45"/>
    <n v="7.9166666666666663E-2"/>
    <n v="7.9166666666666663E-2"/>
    <n v="4.75"/>
    <n v="4.75"/>
    <n v="6"/>
    <n v="2"/>
  </r>
  <r>
    <d v="2024-06-16T00:00:00"/>
    <d v="1899-12-30T00:00:00"/>
    <d v="1899-12-30T00:00:00"/>
    <x v="1"/>
    <x v="10"/>
    <d v="1899-12-30T00:00:00"/>
    <n v="0"/>
    <n v="0"/>
    <n v="0"/>
    <n v="0"/>
    <n v="7"/>
    <n v="2"/>
  </r>
  <r>
    <d v="2024-06-17T00:00:00"/>
    <d v="1899-12-30T01:24:00"/>
    <d v="1899-12-30T00:54:00"/>
    <x v="2"/>
    <x v="11"/>
    <d v="1899-12-30T00:00:54"/>
    <n v="2.3333333333333334E-2"/>
    <n v="1.4999999999999999E-2"/>
    <n v="1.4000000000000001"/>
    <n v="0.89999999999999991"/>
    <n v="1"/>
    <n v="3"/>
  </r>
  <r>
    <d v="2024-06-18T00:00:00"/>
    <d v="1899-12-30T00:43:00"/>
    <d v="1899-12-30T01:38:00"/>
    <x v="0"/>
    <x v="12"/>
    <d v="1899-12-30T00:01:38"/>
    <n v="1.1944444444444445E-2"/>
    <n v="2.7222222222222221E-2"/>
    <n v="0.71666666666666667"/>
    <n v="1.6333333333333333"/>
    <n v="2"/>
    <n v="3"/>
  </r>
  <r>
    <d v="2024-06-19T00:00:00"/>
    <d v="1899-12-30T00:41:00"/>
    <d v="1899-12-30T00:00:00"/>
    <x v="1"/>
    <x v="13"/>
    <d v="1899-12-30T00:00:00"/>
    <n v="1.1388888888888889E-2"/>
    <n v="0"/>
    <n v="0.68333333333333335"/>
    <n v="0"/>
    <n v="3"/>
    <n v="3"/>
  </r>
  <r>
    <d v="2024-06-20T00:00:00"/>
    <d v="1899-12-30T00:31:00"/>
    <d v="1899-12-30T00:00:00"/>
    <x v="1"/>
    <x v="14"/>
    <d v="1899-12-30T00:00:00"/>
    <n v="8.611111111111111E-3"/>
    <n v="0"/>
    <n v="0.51666666666666661"/>
    <n v="0"/>
    <n v="4"/>
    <n v="3"/>
  </r>
  <r>
    <d v="2024-06-21T00:00:00"/>
    <d v="1899-12-30T00:32:00"/>
    <d v="1899-12-30T00:52:00"/>
    <x v="0"/>
    <x v="15"/>
    <d v="1899-12-30T00:00:52"/>
    <n v="8.8888888888888889E-3"/>
    <n v="1.4444444444444444E-2"/>
    <n v="0.53333333333333333"/>
    <n v="0.86666666666666659"/>
    <n v="5"/>
    <n v="3"/>
  </r>
  <r>
    <d v="2024-06-22T00:00:00"/>
    <d v="1899-12-30T00:00:00"/>
    <d v="1899-12-30T00:00:00"/>
    <x v="1"/>
    <x v="10"/>
    <d v="1899-12-30T00:00:00"/>
    <n v="0"/>
    <n v="0"/>
    <n v="0"/>
    <n v="0"/>
    <n v="6"/>
    <n v="3"/>
  </r>
  <r>
    <d v="2024-06-23T00:00:00"/>
    <d v="1899-12-30T01:34:00"/>
    <d v="1899-12-30T00:00:00"/>
    <x v="1"/>
    <x v="16"/>
    <d v="1899-12-30T00:00:00"/>
    <n v="2.6111111111111113E-2"/>
    <n v="0"/>
    <n v="1.5666666666666669"/>
    <n v="0"/>
    <n v="7"/>
    <n v="3"/>
  </r>
  <r>
    <d v="2024-06-24T00:00:00"/>
    <d v="1899-12-30T00:43:00"/>
    <d v="1899-12-30T00:00:00"/>
    <x v="1"/>
    <x v="12"/>
    <d v="1899-12-30T00:00:00"/>
    <n v="1.1944444444444445E-2"/>
    <n v="0"/>
    <n v="0.71666666666666667"/>
    <n v="0"/>
    <n v="1"/>
    <n v="4"/>
  </r>
  <r>
    <d v="2024-06-25T00:00:00"/>
    <d v="1899-12-30T00:49:00"/>
    <d v="1899-12-30T02:15:00"/>
    <x v="0"/>
    <x v="17"/>
    <d v="1899-12-30T00:02:15"/>
    <n v="1.361111111111111E-2"/>
    <n v="3.7499999999999999E-2"/>
    <n v="0.81666666666666665"/>
    <n v="2.25"/>
    <n v="2"/>
    <n v="4"/>
  </r>
  <r>
    <d v="2024-06-26T00:00:00"/>
    <d v="1899-12-30T00:49:00"/>
    <d v="1899-12-30T01:03:00"/>
    <x v="0"/>
    <x v="17"/>
    <d v="1899-12-30T00:01:03"/>
    <n v="1.361111111111111E-2"/>
    <n v="1.7500000000000002E-2"/>
    <n v="0.81666666666666665"/>
    <n v="1.05"/>
    <n v="3"/>
    <n v="4"/>
  </r>
  <r>
    <d v="2024-06-27T00:00:00"/>
    <d v="1899-12-30T01:13:00"/>
    <d v="1899-12-30T00:00:00"/>
    <x v="1"/>
    <x v="18"/>
    <d v="1899-12-30T00:00:00"/>
    <n v="2.0277777777777777E-2"/>
    <n v="0"/>
    <n v="1.2166666666666666"/>
    <n v="0"/>
    <n v="4"/>
    <n v="4"/>
  </r>
  <r>
    <d v="2024-06-28T00:00:00"/>
    <d v="1899-12-30T01:38:00"/>
    <d v="1899-12-30T06:02:00"/>
    <x v="0"/>
    <x v="19"/>
    <d v="1899-12-30T00:06:02"/>
    <n v="2.7222222222222221E-2"/>
    <n v="0.10055555555555555"/>
    <n v="1.6333333333333333"/>
    <n v="6.0333333333333332"/>
    <n v="5"/>
    <n v="4"/>
  </r>
  <r>
    <d v="2024-06-29T00:00:00"/>
    <d v="1899-12-30T00:00:00"/>
    <d v="1899-12-30T00:00:00"/>
    <x v="1"/>
    <x v="10"/>
    <d v="1899-12-30T00:00:00"/>
    <n v="0"/>
    <n v="0"/>
    <n v="0"/>
    <n v="0"/>
    <n v="6"/>
    <n v="4"/>
  </r>
  <r>
    <d v="2024-06-30T00:00:00"/>
    <d v="1899-12-30T00:28:00"/>
    <d v="1899-12-30T00:00:00"/>
    <x v="1"/>
    <x v="20"/>
    <d v="1899-12-30T00:00:00"/>
    <n v="7.7777777777777776E-3"/>
    <n v="0"/>
    <n v="0.46666666666666667"/>
    <n v="0"/>
    <n v="7"/>
    <n v="4"/>
  </r>
  <r>
    <d v="2024-07-01T00:00:00"/>
    <d v="1899-12-30T00:52:00"/>
    <d v="1899-12-30T00:48:00"/>
    <x v="2"/>
    <x v="21"/>
    <d v="1899-12-30T00:00:48"/>
    <n v="1.4444444444444444E-2"/>
    <n v="1.3333333333333334E-2"/>
    <n v="0.86666666666666659"/>
    <n v="0.8"/>
    <n v="1"/>
    <n v="5"/>
  </r>
  <r>
    <d v="2024-07-02T00:00:00"/>
    <d v="1899-12-30T02:14:00"/>
    <d v="1899-12-30T02:22:00"/>
    <x v="0"/>
    <x v="22"/>
    <d v="1899-12-30T00:02:22"/>
    <n v="3.7222222222222219E-2"/>
    <n v="3.9444444444444442E-2"/>
    <n v="2.2333333333333329"/>
    <n v="2.3666666666666667"/>
    <n v="2"/>
    <n v="5"/>
  </r>
  <r>
    <d v="2024-07-03T00:00:00"/>
    <d v="1899-12-30T02:42:00"/>
    <d v="1899-12-30T01:31:00"/>
    <x v="2"/>
    <x v="23"/>
    <d v="1899-12-30T00:01:31"/>
    <n v="4.4999999999999998E-2"/>
    <n v="2.5277777777777777E-2"/>
    <n v="2.6999999999999997"/>
    <n v="1.5166666666666666"/>
    <n v="3"/>
    <n v="5"/>
  </r>
  <r>
    <d v="2024-07-04T00:00:00"/>
    <d v="1899-12-30T01:06:00"/>
    <d v="1899-12-30T00:00:00"/>
    <x v="1"/>
    <x v="24"/>
    <d v="1899-12-30T00:00:00"/>
    <n v="1.8333333333333333E-2"/>
    <n v="0"/>
    <n v="1.1000000000000001"/>
    <n v="0"/>
    <n v="4"/>
    <n v="5"/>
  </r>
  <r>
    <d v="2024-07-05T00:00:00"/>
    <d v="1899-12-30T01:01:00"/>
    <d v="1899-12-30T00:00:00"/>
    <x v="1"/>
    <x v="25"/>
    <d v="1899-12-30T00:00:00"/>
    <n v="1.6944444444444446E-2"/>
    <n v="0"/>
    <n v="1.0166666666666668"/>
    <n v="0"/>
    <n v="5"/>
    <n v="5"/>
  </r>
  <r>
    <d v="2024-07-06T00:00:00"/>
    <d v="1899-12-30T02:13:00"/>
    <d v="1899-12-30T00:00:00"/>
    <x v="1"/>
    <x v="26"/>
    <d v="1899-12-30T00:00:00"/>
    <n v="3.6944444444444446E-2"/>
    <n v="0"/>
    <n v="2.2166666666666668"/>
    <n v="0"/>
    <n v="6"/>
    <n v="5"/>
  </r>
  <r>
    <d v="2024-07-07T00:00:00"/>
    <d v="1899-12-30T02:51:00"/>
    <d v="1899-12-30T00:00:00"/>
    <x v="1"/>
    <x v="27"/>
    <d v="1899-12-30T00:00:00"/>
    <n v="4.7500000000000001E-2"/>
    <n v="0"/>
    <n v="2.85"/>
    <n v="0"/>
    <n v="7"/>
    <n v="5"/>
  </r>
  <r>
    <d v="2024-07-08T00:00:00"/>
    <d v="1899-12-30T00:59:00"/>
    <d v="1899-12-30T02:35:00"/>
    <x v="0"/>
    <x v="28"/>
    <d v="1899-12-30T00:02:35"/>
    <n v="1.638888888888889E-2"/>
    <n v="4.3055555555555555E-2"/>
    <n v="0.98333333333333339"/>
    <n v="2.5833333333333335"/>
    <n v="1"/>
    <n v="6"/>
  </r>
  <r>
    <d v="2024-07-09T00:00:00"/>
    <d v="1899-12-30T00:55:00"/>
    <d v="1899-12-30T00:00:00"/>
    <x v="1"/>
    <x v="29"/>
    <d v="1899-12-30T00:00:00"/>
    <n v="1.5277777777777777E-2"/>
    <n v="0"/>
    <n v="0.91666666666666663"/>
    <n v="0"/>
    <n v="2"/>
    <n v="6"/>
  </r>
  <r>
    <d v="2024-07-10T00:00:00"/>
    <d v="1899-12-30T01:04:00"/>
    <d v="1899-12-30T03:30:00"/>
    <x v="0"/>
    <x v="3"/>
    <d v="1899-12-30T00:03:30"/>
    <n v="1.7777777777777778E-2"/>
    <n v="5.8333333333333334E-2"/>
    <n v="1.0666666666666667"/>
    <n v="3.5"/>
    <n v="3"/>
    <n v="6"/>
  </r>
  <r>
    <d v="2024-07-11T00:00:00"/>
    <d v="1899-12-30T01:07:00"/>
    <d v="1899-12-30T01:27:00"/>
    <x v="0"/>
    <x v="30"/>
    <d v="1899-12-30T00:01:27"/>
    <n v="1.861111111111111E-2"/>
    <n v="2.4166666666666666E-2"/>
    <n v="1.1166666666666665"/>
    <n v="1.45"/>
    <n v="4"/>
    <n v="6"/>
  </r>
  <r>
    <d v="2024-07-12T00:00:00"/>
    <d v="1899-12-30T00:26:00"/>
    <d v="1899-12-30T01:06:00"/>
    <x v="0"/>
    <x v="31"/>
    <d v="1899-12-30T00:01:06"/>
    <n v="7.2222222222222219E-3"/>
    <n v="1.8333333333333333E-2"/>
    <n v="0.43333333333333329"/>
    <n v="1.1000000000000001"/>
    <n v="5"/>
    <n v="6"/>
  </r>
  <r>
    <d v="2024-07-13T00:00:00"/>
    <d v="1899-12-30T00:00:00"/>
    <d v="1899-12-30T00:00:00"/>
    <x v="1"/>
    <x v="10"/>
    <d v="1899-12-30T00:00:00"/>
    <n v="0"/>
    <n v="0"/>
    <n v="0"/>
    <n v="0"/>
    <n v="6"/>
    <n v="6"/>
  </r>
  <r>
    <d v="2024-07-14T00:00:00"/>
    <d v="1899-12-30T00:00:00"/>
    <d v="1899-12-30T00:00:00"/>
    <x v="1"/>
    <x v="10"/>
    <d v="1899-12-30T00:00:00"/>
    <n v="0"/>
    <n v="0"/>
    <n v="0"/>
    <n v="0"/>
    <n v="7"/>
    <n v="6"/>
  </r>
  <r>
    <d v="2024-07-15T00:00:00"/>
    <d v="1899-12-30T01:03:00"/>
    <d v="1899-12-30T00:47:00"/>
    <x v="2"/>
    <x v="32"/>
    <d v="1899-12-30T00:00:47"/>
    <n v="1.7500000000000002E-2"/>
    <n v="1.3055555555555556E-2"/>
    <n v="1.05"/>
    <n v="0.78333333333333344"/>
    <n v="1"/>
    <n v="7"/>
  </r>
  <r>
    <d v="2024-07-16T00:00:00"/>
    <d v="1899-12-30T00:32:00"/>
    <d v="1899-12-30T02:03:00"/>
    <x v="0"/>
    <x v="15"/>
    <d v="1899-12-30T00:02:03"/>
    <n v="8.8888888888888889E-3"/>
    <n v="3.4166666666666665E-2"/>
    <n v="0.53333333333333333"/>
    <n v="2.0499999999999998"/>
    <n v="2"/>
    <n v="7"/>
  </r>
  <r>
    <d v="2024-07-17T00:00:00"/>
    <d v="1899-12-30T00:39:00"/>
    <d v="1899-12-30T01:37:00"/>
    <x v="0"/>
    <x v="33"/>
    <d v="1899-12-30T00:01:37"/>
    <n v="1.0833333333333334E-2"/>
    <n v="2.6944444444444444E-2"/>
    <n v="0.65"/>
    <n v="1.6166666666666667"/>
    <n v="3"/>
    <n v="7"/>
  </r>
  <r>
    <d v="2024-07-18T00:00:00"/>
    <d v="1899-12-30T00:53:00"/>
    <d v="1899-12-30T02:28:00"/>
    <x v="0"/>
    <x v="34"/>
    <d v="1899-12-30T00:02:28"/>
    <n v="1.4722222222222222E-2"/>
    <n v="4.1111111111111112E-2"/>
    <n v="0.8833333333333333"/>
    <n v="2.4666666666666668"/>
    <n v="4"/>
    <n v="7"/>
  </r>
  <r>
    <d v="2024-07-19T00:00:00"/>
    <d v="1899-12-30T02:53:00"/>
    <d v="1899-12-30T02:46:00"/>
    <x v="2"/>
    <x v="35"/>
    <d v="1899-12-30T00:02:46"/>
    <n v="4.8055555555555553E-2"/>
    <n v="4.611111111111111E-2"/>
    <n v="2.8833333333333333"/>
    <n v="2.7666666666666666"/>
    <n v="5"/>
    <n v="7"/>
  </r>
  <r>
    <d v="2024-07-20T00:00:00"/>
    <d v="1899-12-30T02:51:00"/>
    <d v="1899-12-30T00:00:00"/>
    <x v="1"/>
    <x v="27"/>
    <d v="1899-12-30T00:00:00"/>
    <n v="4.7500000000000001E-2"/>
    <n v="0"/>
    <n v="2.85"/>
    <n v="0"/>
    <n v="6"/>
    <n v="7"/>
  </r>
  <r>
    <d v="2024-07-21T00:00:00"/>
    <d v="1899-12-30T00:32:00"/>
    <d v="1899-12-30T00:00:00"/>
    <x v="1"/>
    <x v="15"/>
    <d v="1899-12-30T00:00:00"/>
    <n v="8.8888888888888889E-3"/>
    <n v="0"/>
    <n v="0.53333333333333333"/>
    <n v="0"/>
    <n v="7"/>
    <n v="8"/>
  </r>
  <r>
    <d v="2024-07-22T00:00:00"/>
    <d v="1899-12-30T00:25:00"/>
    <d v="1899-12-30T00:00:00"/>
    <x v="1"/>
    <x v="36"/>
    <d v="1899-12-30T00:00:00"/>
    <n v="6.9444444444444441E-3"/>
    <n v="0"/>
    <n v="0.41666666666666663"/>
    <n v="0"/>
    <n v="1"/>
    <n v="8"/>
  </r>
  <r>
    <d v="2024-07-23T00:00:00"/>
    <d v="1899-12-30T00:54:00"/>
    <d v="1899-12-30T00:00:00"/>
    <x v="1"/>
    <x v="37"/>
    <d v="1899-12-30T00:00:00"/>
    <n v="1.4999999999999999E-2"/>
    <n v="0"/>
    <n v="0.89999999999999991"/>
    <n v="0"/>
    <n v="2"/>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C52A8F-B170-496E-B5D5-A9B77FAB6D79}"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2">
    <pivotField numFmtId="14" showAll="0"/>
    <pivotField numFmtId="20" showAll="0"/>
    <pivotField numFmtId="20" showAll="0"/>
    <pivotField axis="axisRow" showAll="0">
      <items count="5">
        <item x="1"/>
        <item x="0"/>
        <item x="2"/>
        <item x="3"/>
        <item t="default"/>
      </items>
    </pivotField>
    <pivotField dataField="1" numFmtId="47" showAll="0">
      <items count="39">
        <item h="1" x="10"/>
        <item h="1" x="36"/>
        <item h="1" x="31"/>
        <item h="1" x="20"/>
        <item h="1" x="14"/>
        <item h="1" x="15"/>
        <item h="1" x="33"/>
        <item h="1" x="13"/>
        <item h="1" x="12"/>
        <item h="1" x="7"/>
        <item h="1" x="8"/>
        <item h="1" x="17"/>
        <item h="1" x="21"/>
        <item h="1" x="34"/>
        <item h="1" x="37"/>
        <item h="1" x="29"/>
        <item h="1" x="1"/>
        <item h="1" x="28"/>
        <item h="1" x="25"/>
        <item h="1" x="32"/>
        <item h="1" x="3"/>
        <item h="1" x="4"/>
        <item h="1" x="24"/>
        <item h="1" x="30"/>
        <item h="1" x="5"/>
        <item h="1" x="18"/>
        <item h="1" x="11"/>
        <item h="1" x="2"/>
        <item h="1" x="16"/>
        <item h="1" x="19"/>
        <item h="1" x="0"/>
        <item x="26"/>
        <item x="22"/>
        <item x="6"/>
        <item x="23"/>
        <item x="27"/>
        <item x="35"/>
        <item x="9"/>
        <item t="default"/>
      </items>
    </pivotField>
    <pivotField numFmtId="47" showAll="0"/>
    <pivotField numFmtId="2" showAll="0"/>
    <pivotField numFmtId="2" showAll="0"/>
    <pivotField numFmtId="2" showAll="0"/>
    <pivotField numFmtId="2" showAll="0"/>
    <pivotField showAll="0"/>
    <pivotField showAll="0"/>
  </pivotFields>
  <rowFields count="1">
    <field x="3"/>
  </rowFields>
  <rowItems count="5">
    <i>
      <x/>
    </i>
    <i>
      <x v="1"/>
    </i>
    <i>
      <x v="2"/>
    </i>
    <i>
      <x v="3"/>
    </i>
    <i t="grand">
      <x/>
    </i>
  </rowItems>
  <colItems count="1">
    <i/>
  </colItems>
  <dataFields count="1">
    <dataField name="Count of Sam Duration"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m_Duration" xr10:uid="{19161038-9760-4B0F-8748-35CC7B0D0C09}" sourceName="Sam Duration">
  <pivotTables>
    <pivotTable tabId="3" name="PivotTable1"/>
  </pivotTables>
  <data>
    <tabular pivotCacheId="687642507">
      <items count="38">
        <i x="10"/>
        <i x="36"/>
        <i x="31"/>
        <i x="20"/>
        <i x="14"/>
        <i x="15"/>
        <i x="33"/>
        <i x="13"/>
        <i x="12"/>
        <i x="7"/>
        <i x="8"/>
        <i x="17"/>
        <i x="21"/>
        <i x="34"/>
        <i x="37"/>
        <i x="29"/>
        <i x="1"/>
        <i x="28"/>
        <i x="25"/>
        <i x="32"/>
        <i x="3"/>
        <i x="4"/>
        <i x="24"/>
        <i x="30"/>
        <i x="5"/>
        <i x="18"/>
        <i x="11"/>
        <i x="2"/>
        <i x="16"/>
        <i x="19"/>
        <i x="0"/>
        <i x="26" s="1"/>
        <i x="22" s="1"/>
        <i x="6" s="1"/>
        <i x="23" s="1"/>
        <i x="27" s="1"/>
        <i x="3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m Duration" xr10:uid="{60C3FA1F-5676-4D42-8FF2-3DCB0F81B6B1}" cache="Slicer_Sam_Duration" caption="Sam Duration" columnCount="4"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3CD3C-1027-41B4-9764-725DB6F233EA}">
  <dimension ref="A3:S59"/>
  <sheetViews>
    <sheetView tabSelected="1" workbookViewId="0">
      <selection activeCell="G20" sqref="G20"/>
    </sheetView>
  </sheetViews>
  <sheetFormatPr defaultRowHeight="14.4" x14ac:dyDescent="0.3"/>
  <cols>
    <col min="2" max="2" width="13.21875" customWidth="1"/>
    <col min="4" max="5" width="10.109375" bestFit="1" customWidth="1"/>
    <col min="8" max="8" width="8.88671875" style="6"/>
    <col min="19" max="19" width="8.88671875" style="6"/>
  </cols>
  <sheetData>
    <row r="3" spans="2:19" x14ac:dyDescent="0.3">
      <c r="C3" t="s">
        <v>1</v>
      </c>
      <c r="D3" t="s">
        <v>2</v>
      </c>
      <c r="E3" t="s">
        <v>5</v>
      </c>
      <c r="H3" s="6" t="s">
        <v>26</v>
      </c>
      <c r="S3" s="6" t="s">
        <v>27</v>
      </c>
    </row>
    <row r="4" spans="2:19" x14ac:dyDescent="0.3">
      <c r="B4" t="s">
        <v>4</v>
      </c>
      <c r="C4">
        <f>COUNTIFS(Sheet1!$D:$D,Sheet2!$C$3)</f>
        <v>18</v>
      </c>
      <c r="D4">
        <f>COUNTIFS(Sheet1!$D:$D,Sheet2!$D$3)</f>
        <v>6</v>
      </c>
      <c r="H4" s="6" cm="1">
        <f t="array" ref="H4:H46">_xlfn._xlws.SORT(_xlfn._xlws.FILTER(Sheet1!E2:E49,Sheet1!E2:E49&lt;&gt;0))</f>
        <v>2.8935185185185184E-4</v>
      </c>
      <c r="S4" s="6" cm="1">
        <f t="array" ref="S4:S28">_xlfn._xlws.SORT(_xlfn._xlws.FILTER(Sheet1!F2:F48,Sheet1!F2:F48&lt;&gt;0))</f>
        <v>5.4398148148148144E-4</v>
      </c>
    </row>
    <row r="5" spans="2:19" x14ac:dyDescent="0.3">
      <c r="B5" t="s">
        <v>6</v>
      </c>
      <c r="C5" s="3">
        <f>C4/C14</f>
        <v>0.72</v>
      </c>
      <c r="D5" s="3">
        <f>D4/D14</f>
        <v>0.24</v>
      </c>
      <c r="H5" s="6">
        <v>3.0092592592592595E-4</v>
      </c>
      <c r="S5" s="6">
        <v>5.5555555555555556E-4</v>
      </c>
    </row>
    <row r="6" spans="2:19" x14ac:dyDescent="0.3">
      <c r="B6" t="s">
        <v>10</v>
      </c>
      <c r="C6" s="4">
        <f>D4</f>
        <v>6</v>
      </c>
      <c r="D6" s="4">
        <f>C4</f>
        <v>18</v>
      </c>
      <c r="E6" s="5"/>
      <c r="H6" s="6">
        <v>3.2407407407407406E-4</v>
      </c>
      <c r="S6" s="6">
        <v>6.018518518518519E-4</v>
      </c>
    </row>
    <row r="7" spans="2:19" x14ac:dyDescent="0.3">
      <c r="B7" t="s">
        <v>11</v>
      </c>
      <c r="C7" s="3">
        <f>C6/C14</f>
        <v>0.24</v>
      </c>
      <c r="D7" s="3">
        <f>D6/D14</f>
        <v>0.72</v>
      </c>
      <c r="H7" s="6">
        <v>3.5879629629629629E-4</v>
      </c>
      <c r="S7" s="6">
        <v>6.2500000000000001E-4</v>
      </c>
    </row>
    <row r="8" spans="2:19" x14ac:dyDescent="0.3">
      <c r="B8" t="s">
        <v>14</v>
      </c>
      <c r="C8">
        <f>COUNTIFS(Sheet1!$D:$D,"Tie")</f>
        <v>1</v>
      </c>
      <c r="D8">
        <f>COUNTIFS(Sheet1!$D:$D,"Tie")</f>
        <v>1</v>
      </c>
      <c r="H8" s="6">
        <v>3.7037037037037035E-4</v>
      </c>
      <c r="S8" s="6">
        <v>7.291666666666667E-4</v>
      </c>
    </row>
    <row r="9" spans="2:19" x14ac:dyDescent="0.3">
      <c r="B9" t="s">
        <v>25</v>
      </c>
      <c r="C9" s="3">
        <f>C8/C14</f>
        <v>0.04</v>
      </c>
      <c r="D9" s="3">
        <f>D8/D14</f>
        <v>0.04</v>
      </c>
      <c r="H9" s="6">
        <v>3.7037037037037035E-4</v>
      </c>
      <c r="S9" s="6">
        <v>7.6388888888888893E-4</v>
      </c>
    </row>
    <row r="10" spans="2:19" x14ac:dyDescent="0.3">
      <c r="B10" t="s">
        <v>7</v>
      </c>
      <c r="C10">
        <f>COUNTIFS(Sheet1!B:B,0)</f>
        <v>5</v>
      </c>
      <c r="D10">
        <f>COUNTIFS(Sheet1!C:C,0)</f>
        <v>23</v>
      </c>
      <c r="H10" s="6">
        <v>3.7037037037037035E-4</v>
      </c>
      <c r="S10" s="6">
        <v>1.0069444444444444E-3</v>
      </c>
    </row>
    <row r="11" spans="2:19" x14ac:dyDescent="0.3">
      <c r="B11" t="s">
        <v>15</v>
      </c>
      <c r="C11">
        <f>COUNTIFS(Sheet1!B2:B49,"&lt;&gt;0")</f>
        <v>43</v>
      </c>
      <c r="D11">
        <f>COUNTIFS(Sheet1!C2:C49,"&lt;&gt;0")</f>
        <v>25</v>
      </c>
      <c r="H11" s="6">
        <v>4.5138888888888887E-4</v>
      </c>
      <c r="S11" s="6">
        <v>1.0532407407407407E-3</v>
      </c>
    </row>
    <row r="12" spans="2:19" x14ac:dyDescent="0.3">
      <c r="B12" t="s">
        <v>8</v>
      </c>
      <c r="C12">
        <f>C11-C14</f>
        <v>18</v>
      </c>
      <c r="D12">
        <f>D11-D14</f>
        <v>0</v>
      </c>
      <c r="H12" s="6">
        <v>4.7453703703703704E-4</v>
      </c>
      <c r="S12" s="6">
        <v>1.1226851851851851E-3</v>
      </c>
    </row>
    <row r="13" spans="2:19" x14ac:dyDescent="0.3">
      <c r="B13" t="s">
        <v>9</v>
      </c>
      <c r="C13">
        <f>C11+C10</f>
        <v>48</v>
      </c>
      <c r="D13">
        <f>D11+D10</f>
        <v>48</v>
      </c>
      <c r="H13" s="6">
        <v>4.9768518518518521E-4</v>
      </c>
      <c r="S13" s="6">
        <v>1.1342592592592593E-3</v>
      </c>
    </row>
    <row r="14" spans="2:19" x14ac:dyDescent="0.3">
      <c r="B14" t="s">
        <v>12</v>
      </c>
      <c r="C14">
        <f>COUNTIFS(Sheet1!$D$2:$D$49,"&lt;&gt;No Contest")</f>
        <v>25</v>
      </c>
      <c r="D14">
        <f>COUNTIFS(Sheet1!$D$2:$D$49,"&lt;&gt;No Contest")</f>
        <v>25</v>
      </c>
      <c r="H14" s="6">
        <v>4.9768518518518521E-4</v>
      </c>
      <c r="S14" s="6">
        <v>1.1574074074074073E-3</v>
      </c>
    </row>
    <row r="15" spans="2:19" x14ac:dyDescent="0.3">
      <c r="B15" t="s">
        <v>13</v>
      </c>
      <c r="C15">
        <f>COUNTIFS(Sheet1!$D$2:$D$49,"No Contest")</f>
        <v>23</v>
      </c>
      <c r="D15">
        <f>COUNTIFS(Sheet1!$D$2:$D$49,"No Contest")</f>
        <v>23</v>
      </c>
      <c r="H15" s="6">
        <v>5.2083333333333333E-4</v>
      </c>
      <c r="S15" s="6">
        <v>1.25E-3</v>
      </c>
    </row>
    <row r="16" spans="2:19" x14ac:dyDescent="0.3">
      <c r="B16" t="s">
        <v>16</v>
      </c>
      <c r="C16" s="6">
        <f>AVERAGEIFS(Sheet1!E2:E49,Sheet1!E2:E49,"&lt;&gt;0")</f>
        <v>9.0116279069767438E-4</v>
      </c>
      <c r="D16" s="6">
        <f>AVERAGEIFS(Sheet1!F2:F49,Sheet1!F2:F49,"&lt;&gt;0")</f>
        <v>1.6259259259259258E-3</v>
      </c>
      <c r="H16" s="6">
        <v>5.5555555555555556E-4</v>
      </c>
      <c r="S16" s="6">
        <v>1.4236111111111112E-3</v>
      </c>
    </row>
    <row r="17" spans="1:19" x14ac:dyDescent="0.3">
      <c r="B17" t="s">
        <v>50</v>
      </c>
      <c r="C17" s="6">
        <f>_xlfn.STDEV.S(_xlfn.ANCHORARRAY(H4))</f>
        <v>6.2171296101015087E-4</v>
      </c>
      <c r="D17" s="6">
        <f>_xlfn.STDEV.S(_xlfn.ANCHORARRAY(S4))</f>
        <v>9.8030722069265526E-4</v>
      </c>
      <c r="H17" s="6">
        <v>5.6712962962962967E-4</v>
      </c>
      <c r="S17" s="6">
        <v>1.5625000000000001E-3</v>
      </c>
    </row>
    <row r="18" spans="1:19" x14ac:dyDescent="0.3">
      <c r="B18" t="s">
        <v>23</v>
      </c>
      <c r="C18" s="6" cm="1">
        <f t="array" ref="C18">MEDIAN(_xlfn._xlws.FILTER(Sheet1!E2:E49,Sheet1!E2:E49&lt;&gt;0))</f>
        <v>7.0601851851851847E-4</v>
      </c>
      <c r="D18" s="6" cm="1">
        <f t="array" ref="D18">MEDIAN(_xlfn._xlws.FILTER(Sheet1!F2:F49,Sheet1!F2:F49&lt;&gt;0))</f>
        <v>1.4236111111111112E-3</v>
      </c>
      <c r="H18" s="6">
        <v>5.6712962962962967E-4</v>
      </c>
      <c r="S18" s="6">
        <v>1.6435185185185185E-3</v>
      </c>
    </row>
    <row r="19" spans="1:19" x14ac:dyDescent="0.3">
      <c r="B19" t="s">
        <v>47</v>
      </c>
      <c r="C19" s="5">
        <f>COUNTIFS(Sheet1!I:I,"&lt;1",Sheet1!I:I,"&gt;0")</f>
        <v>21</v>
      </c>
      <c r="D19" s="5">
        <f>COUNTIFS(Sheet1!J:J,"&lt;1",Sheet1!J:J,"&gt;0")</f>
        <v>4</v>
      </c>
      <c r="H19" s="6">
        <v>6.018518518518519E-4</v>
      </c>
      <c r="S19" s="6">
        <v>1.712962962962963E-3</v>
      </c>
    </row>
    <row r="20" spans="1:19" x14ac:dyDescent="0.3">
      <c r="B20" t="s">
        <v>46</v>
      </c>
      <c r="C20" s="3">
        <f>C19/C11</f>
        <v>0.48837209302325579</v>
      </c>
      <c r="D20" s="3">
        <f>D19/D11</f>
        <v>0.16</v>
      </c>
      <c r="H20" s="6">
        <v>6.134259259259259E-4</v>
      </c>
      <c r="S20" s="6">
        <v>1.7939814814814815E-3</v>
      </c>
    </row>
    <row r="21" spans="1:19" x14ac:dyDescent="0.3">
      <c r="B21" t="s">
        <v>48</v>
      </c>
      <c r="C21" s="5">
        <f>COUNTIFS(Sheet1!I:I,"&lt;2",Sheet1!I:I,"&gt;0")</f>
        <v>35</v>
      </c>
      <c r="D21" s="5">
        <f>COUNTIFS(Sheet1!J:J,"&lt;2",Sheet1!J:J,"&gt;0")</f>
        <v>12</v>
      </c>
      <c r="H21" s="6">
        <v>6.2500000000000001E-4</v>
      </c>
      <c r="S21" s="6">
        <v>1.8287037037037037E-3</v>
      </c>
    </row>
    <row r="22" spans="1:19" x14ac:dyDescent="0.3">
      <c r="B22" t="s">
        <v>49</v>
      </c>
      <c r="C22" s="3">
        <f>C21/C11</f>
        <v>0.81395348837209303</v>
      </c>
      <c r="D22" s="3">
        <f>D21/D11</f>
        <v>0.48</v>
      </c>
      <c r="H22" s="6">
        <v>6.3657407407407413E-4</v>
      </c>
      <c r="S22" s="6">
        <v>1.8287037037037037E-3</v>
      </c>
    </row>
    <row r="23" spans="1:19" x14ac:dyDescent="0.3">
      <c r="C23" s="3"/>
      <c r="D23" s="3"/>
      <c r="H23" s="6">
        <v>6.4814814814814813E-4</v>
      </c>
      <c r="S23" s="6">
        <v>1.9212962962962964E-3</v>
      </c>
    </row>
    <row r="24" spans="1:19" x14ac:dyDescent="0.3">
      <c r="B24" s="8" t="s">
        <v>51</v>
      </c>
      <c r="C24" s="8"/>
      <c r="D24" s="8"/>
      <c r="H24" s="6">
        <v>6.8287037037037036E-4</v>
      </c>
      <c r="S24" s="6">
        <v>2.4305555555555556E-3</v>
      </c>
    </row>
    <row r="25" spans="1:19" x14ac:dyDescent="0.3">
      <c r="A25">
        <v>1</v>
      </c>
      <c r="B25" t="s">
        <v>28</v>
      </c>
      <c r="C25">
        <f>COUNTIFS(Sheet1!$L:$L,Sheet2!$A25,Sheet1!$D:$D,Sheet2!C$3)</f>
        <v>2</v>
      </c>
      <c r="D25">
        <f>COUNTIFS(Sheet1!$L:$L,Sheet2!$A25,Sheet1!$D:$D,Sheet2!D$3)</f>
        <v>0</v>
      </c>
      <c r="E25" t="str">
        <f>IF(C25&gt;D25,$C$3,IF(D25&gt;C25,$D$3,"Tie"))</f>
        <v>Sam</v>
      </c>
      <c r="H25" s="6">
        <v>7.0601851851851847E-4</v>
      </c>
      <c r="S25" s="6">
        <v>2.9745370370370373E-3</v>
      </c>
    </row>
    <row r="26" spans="1:19" x14ac:dyDescent="0.3">
      <c r="A26">
        <v>2</v>
      </c>
      <c r="B26" t="s">
        <v>29</v>
      </c>
      <c r="C26">
        <f>COUNTIFS(Sheet1!$L:$L,Sheet2!$A26,Sheet1!$D:$D,Sheet2!C$3)</f>
        <v>3</v>
      </c>
      <c r="D26">
        <f>COUNTIFS(Sheet1!$L:$L,Sheet2!$A26,Sheet1!$D:$D,Sheet2!D$3)</f>
        <v>1</v>
      </c>
      <c r="E26" t="str">
        <f t="shared" ref="E26:E31" si="0">IF(C26&gt;D26,$C$3,IF(D26&gt;C26,$D$3,"Tie"))</f>
        <v>Sam</v>
      </c>
      <c r="H26" s="6">
        <v>7.291666666666667E-4</v>
      </c>
      <c r="S26" s="6">
        <v>3.2986111111111111E-3</v>
      </c>
    </row>
    <row r="27" spans="1:19" x14ac:dyDescent="0.3">
      <c r="A27">
        <v>3</v>
      </c>
      <c r="B27" t="s">
        <v>30</v>
      </c>
      <c r="C27">
        <f>COUNTIFS(Sheet1!$L:$L,Sheet2!$A27,Sheet1!$D:$D,Sheet2!C$3)</f>
        <v>2</v>
      </c>
      <c r="D27">
        <f>COUNTIFS(Sheet1!$L:$L,Sheet2!$A27,Sheet1!$D:$D,Sheet2!D$3)</f>
        <v>1</v>
      </c>
      <c r="E27" t="str">
        <f t="shared" si="0"/>
        <v>Sam</v>
      </c>
      <c r="H27" s="6">
        <v>7.407407407407407E-4</v>
      </c>
      <c r="S27" s="6">
        <v>3.4953703703703705E-3</v>
      </c>
    </row>
    <row r="28" spans="1:19" x14ac:dyDescent="0.3">
      <c r="A28">
        <v>4</v>
      </c>
      <c r="B28" t="s">
        <v>31</v>
      </c>
      <c r="C28">
        <f>COUNTIFS(Sheet1!$L:$L,Sheet2!$A28,Sheet1!$D:$D,Sheet2!C$3)</f>
        <v>3</v>
      </c>
      <c r="D28">
        <f>COUNTIFS(Sheet1!$L:$L,Sheet2!$A28,Sheet1!$D:$D,Sheet2!D$3)</f>
        <v>0</v>
      </c>
      <c r="E28" t="str">
        <f t="shared" si="0"/>
        <v>Sam</v>
      </c>
      <c r="H28" s="6">
        <v>7.407407407407407E-4</v>
      </c>
      <c r="S28" s="6">
        <v>4.1898148148148146E-3</v>
      </c>
    </row>
    <row r="29" spans="1:19" x14ac:dyDescent="0.3">
      <c r="A29">
        <v>5</v>
      </c>
      <c r="B29" t="s">
        <v>32</v>
      </c>
      <c r="C29">
        <f>COUNTIFS(Sheet1!$L:$L,Sheet2!$A29,Sheet1!$D:$D,Sheet2!C$3)</f>
        <v>1</v>
      </c>
      <c r="D29">
        <f>COUNTIFS(Sheet1!$L:$L,Sheet2!$A29,Sheet1!$D:$D,Sheet2!D$3)</f>
        <v>2</v>
      </c>
      <c r="E29" t="str">
        <f t="shared" si="0"/>
        <v>Sherlenthia</v>
      </c>
      <c r="H29" s="6">
        <v>7.5231481481481482E-4</v>
      </c>
    </row>
    <row r="30" spans="1:19" x14ac:dyDescent="0.3">
      <c r="A30">
        <v>6</v>
      </c>
      <c r="B30" t="s">
        <v>33</v>
      </c>
      <c r="C30">
        <f>COUNTIFS(Sheet1!$L:$L,Sheet2!$A30,Sheet1!$D:$D,Sheet2!C$3)</f>
        <v>4</v>
      </c>
      <c r="D30">
        <f>COUNTIFS(Sheet1!$L:$L,Sheet2!$A30,Sheet1!$D:$D,Sheet2!D$3)</f>
        <v>0</v>
      </c>
      <c r="E30" t="str">
        <f t="shared" si="0"/>
        <v>Sam</v>
      </c>
      <c r="H30" s="6">
        <v>7.6388888888888893E-4</v>
      </c>
    </row>
    <row r="31" spans="1:19" x14ac:dyDescent="0.3">
      <c r="A31">
        <v>7</v>
      </c>
      <c r="B31" t="s">
        <v>34</v>
      </c>
      <c r="C31">
        <f>COUNTIFS(Sheet1!$L:$L,Sheet2!$A31,Sheet1!$D:$D,Sheet2!C$3)</f>
        <v>3</v>
      </c>
      <c r="D31">
        <f>COUNTIFS(Sheet1!$L:$L,Sheet2!$A31,Sheet1!$D:$D,Sheet2!D$3)</f>
        <v>2</v>
      </c>
      <c r="E31" t="str">
        <f t="shared" si="0"/>
        <v>Sam</v>
      </c>
      <c r="H31" s="6">
        <v>7.7546296296296293E-4</v>
      </c>
    </row>
    <row r="32" spans="1:19" x14ac:dyDescent="0.3">
      <c r="A32">
        <v>8</v>
      </c>
      <c r="B32" t="s">
        <v>52</v>
      </c>
      <c r="C32">
        <f>COUNTIFS(Sheet1!$L:$L,Sheet2!$A32,Sheet1!$D:$D,Sheet2!C$3)</f>
        <v>0</v>
      </c>
      <c r="D32">
        <f>COUNTIFS(Sheet1!$L:$L,Sheet2!$A32,Sheet1!$D:$D,Sheet2!D$3)</f>
        <v>0</v>
      </c>
      <c r="E32" t="str">
        <f t="shared" ref="E32" si="1">IF(C32&gt;D32,$C$3,IF(D32&gt;C32,$D$3,"Tie"))</f>
        <v>Tie</v>
      </c>
      <c r="H32" s="6">
        <v>7.9861111111111116E-4</v>
      </c>
    </row>
    <row r="33" spans="1:8" x14ac:dyDescent="0.3">
      <c r="H33" s="6">
        <v>8.4490740740740739E-4</v>
      </c>
    </row>
    <row r="34" spans="1:8" x14ac:dyDescent="0.3">
      <c r="B34" s="8" t="s">
        <v>36</v>
      </c>
      <c r="C34" s="8"/>
      <c r="D34" s="8"/>
      <c r="H34" s="6">
        <v>9.7222222222222219E-4</v>
      </c>
    </row>
    <row r="35" spans="1:8" x14ac:dyDescent="0.3">
      <c r="A35">
        <v>1</v>
      </c>
      <c r="B35" t="s">
        <v>37</v>
      </c>
      <c r="C35" s="6">
        <f>AVERAGEIFS(Sheet1!E:E,Sheet1!$K:$K,Sheet2!$A35,Sheet1!E:E,"&lt;&gt;0")</f>
        <v>6.4649470899470914E-4</v>
      </c>
      <c r="D35" s="6">
        <f>AVERAGEIFS(Sheet1!F:F,Sheet1!$K:$K,Sheet2!$A35,Sheet1!F:F,"&lt;&gt;0")</f>
        <v>1.2986111111111111E-3</v>
      </c>
      <c r="E35" t="str">
        <f>IF(C35&lt;D35,$C$3,IF(D35&lt;C35,$D$3,"Tie"))</f>
        <v>Sam</v>
      </c>
      <c r="H35" s="6">
        <v>1.0416666666666667E-3</v>
      </c>
    </row>
    <row r="36" spans="1:8" x14ac:dyDescent="0.3">
      <c r="A36">
        <v>2</v>
      </c>
      <c r="B36" t="s">
        <v>38</v>
      </c>
      <c r="C36" s="6">
        <f>AVERAGEIFS(Sheet1!E:E,Sheet1!$K:$K,Sheet2!$A36,Sheet1!E:E,"&lt;&gt;0")</f>
        <v>7.2089947089947089E-4</v>
      </c>
      <c r="D36" s="6">
        <f>AVERAGEIFS(Sheet1!F:F,Sheet1!$K:$K,Sheet2!$A36,Sheet1!F:F,"&lt;&gt;0")</f>
        <v>1.3842592592592593E-3</v>
      </c>
      <c r="E36" t="str">
        <f t="shared" ref="E36:E41" si="2">IF(C36&lt;D36,$C$3,IF(D36&lt;C36,$D$3,"Tie"))</f>
        <v>Sam</v>
      </c>
      <c r="H36" s="6">
        <v>1.0879629629629629E-3</v>
      </c>
    </row>
    <row r="37" spans="1:8" x14ac:dyDescent="0.3">
      <c r="A37">
        <v>3</v>
      </c>
      <c r="B37" t="s">
        <v>39</v>
      </c>
      <c r="C37" s="6">
        <f>AVERAGEIFS(Sheet1!E:E,Sheet1!$K:$K,Sheet2!$A37,Sheet1!E:E,"&lt;&gt;0")</f>
        <v>9.9344135802469156E-4</v>
      </c>
      <c r="D37" s="6">
        <f>AVERAGEIFS(Sheet1!F:F,Sheet1!$K:$K,Sheet2!$A37,Sheet1!F:F,"&lt;&gt;0")</f>
        <v>1.4328703703703704E-3</v>
      </c>
      <c r="E37" t="str">
        <f t="shared" si="2"/>
        <v>Sam</v>
      </c>
      <c r="H37" s="6">
        <v>1.1342592592592593E-3</v>
      </c>
    </row>
    <row r="38" spans="1:8" x14ac:dyDescent="0.3">
      <c r="A38">
        <v>4</v>
      </c>
      <c r="B38" t="s">
        <v>40</v>
      </c>
      <c r="C38" s="6">
        <f>AVERAGEIFS(Sheet1!E:E,Sheet1!$K:$K,Sheet2!$A38,Sheet1!E:E,"&lt;&gt;0")</f>
        <v>7.341269841269841E-4</v>
      </c>
      <c r="D38" s="6">
        <f>AVERAGEIFS(Sheet1!F:F,Sheet1!$K:$K,Sheet2!$A38,Sheet1!F:F,"&lt;&gt;0")</f>
        <v>2.0717592592592593E-3</v>
      </c>
      <c r="E38" t="str">
        <f t="shared" si="2"/>
        <v>Sam</v>
      </c>
      <c r="H38" s="6">
        <v>1.261574074074074E-3</v>
      </c>
    </row>
    <row r="39" spans="1:8" x14ac:dyDescent="0.3">
      <c r="A39">
        <v>5</v>
      </c>
      <c r="B39" t="s">
        <v>41</v>
      </c>
      <c r="C39" s="6">
        <f>AVERAGEIFS(Sheet1!E:E,Sheet1!$K:$K,Sheet2!$A39,Sheet1!E:E,"&lt;&gt;0")</f>
        <v>8.1679894179894177E-4</v>
      </c>
      <c r="D39" s="6">
        <f>AVERAGEIFS(Sheet1!F:F,Sheet1!$K:$K,Sheet2!$A39,Sheet1!F:F,"&lt;&gt;0")</f>
        <v>1.7592592592592592E-3</v>
      </c>
      <c r="E39" t="str">
        <f t="shared" si="2"/>
        <v>Sam</v>
      </c>
      <c r="H39" s="6">
        <v>1.5393518518518519E-3</v>
      </c>
    </row>
    <row r="40" spans="1:8" x14ac:dyDescent="0.3">
      <c r="A40">
        <v>6</v>
      </c>
      <c r="B40" t="s">
        <v>42</v>
      </c>
      <c r="C40" s="6">
        <f>AVERAGEIFS(Sheet1!E:E,Sheet1!$K:$K,Sheet2!$A40,Sheet1!E:E,"&lt;&gt;0")</f>
        <v>1.964699074074074E-3</v>
      </c>
      <c r="D40" s="6">
        <f>AVERAGEIFS(Sheet1!F:F,Sheet1!$K:$K,Sheet2!$A40,Sheet1!F:F,"&lt;&gt;0")</f>
        <v>3.2986111111111111E-3</v>
      </c>
      <c r="E40" t="str">
        <f t="shared" si="2"/>
        <v>Sam</v>
      </c>
      <c r="H40" s="6">
        <v>1.5509259259259259E-3</v>
      </c>
    </row>
    <row r="41" spans="1:8" x14ac:dyDescent="0.3">
      <c r="A41">
        <v>7</v>
      </c>
      <c r="B41" t="s">
        <v>43</v>
      </c>
      <c r="C41" s="6">
        <f>AVERAGEIFS(Sheet1!E:E,Sheet1!$K:$K,Sheet2!$A41,Sheet1!E:E,"&lt;&gt;0")</f>
        <v>9.0046296296296315E-4</v>
      </c>
      <c r="D41" s="6" t="e">
        <f>AVERAGEIFS(Sheet1!F:F,Sheet1!$K:$K,Sheet2!$A41,Sheet1!F:F,"&lt;&gt;0")</f>
        <v>#DIV/0!</v>
      </c>
      <c r="E41" t="e">
        <f t="shared" si="2"/>
        <v>#DIV/0!</v>
      </c>
      <c r="H41" s="6">
        <v>1.8518518518518519E-3</v>
      </c>
    </row>
    <row r="42" spans="1:8" x14ac:dyDescent="0.3">
      <c r="H42" s="6">
        <v>1.8749999999999999E-3</v>
      </c>
    </row>
    <row r="43" spans="1:8" x14ac:dyDescent="0.3">
      <c r="B43" s="8" t="s">
        <v>44</v>
      </c>
      <c r="C43" s="8"/>
      <c r="D43" s="8"/>
      <c r="H43" s="6">
        <v>1.9791666666666668E-3</v>
      </c>
    </row>
    <row r="44" spans="1:8" x14ac:dyDescent="0.3">
      <c r="A44">
        <v>1</v>
      </c>
      <c r="B44" t="s">
        <v>37</v>
      </c>
      <c r="C44">
        <f>COUNTIFS(Sheet1!$K:$K,Sheet2!$A44,Sheet1!$D:$D,Sheet2!C$3)</f>
        <v>2</v>
      </c>
      <c r="D44">
        <f>COUNTIFS(Sheet1!$K:$K,Sheet2!$A44,Sheet1!$D:$D,Sheet2!D$3)</f>
        <v>3</v>
      </c>
      <c r="E44" t="str">
        <f>IF(C44&gt;D44,$C$3,IF(D44&gt;C44,$D$3,"Tie"))</f>
        <v>Sherlenthia</v>
      </c>
      <c r="H44" s="6">
        <v>1.9791666666666668E-3</v>
      </c>
    </row>
    <row r="45" spans="1:8" x14ac:dyDescent="0.3">
      <c r="A45">
        <v>2</v>
      </c>
      <c r="B45" t="s">
        <v>38</v>
      </c>
      <c r="C45">
        <f>COUNTIFS(Sheet1!$K:$K,Sheet2!$A45,Sheet1!$D:$D,Sheet2!C$3)</f>
        <v>5</v>
      </c>
      <c r="D45">
        <f>COUNTIFS(Sheet1!$K:$K,Sheet2!$A45,Sheet1!$D:$D,Sheet2!D$3)</f>
        <v>0</v>
      </c>
      <c r="E45" t="str">
        <f t="shared" ref="E45:E50" si="3">IF(C45&gt;D45,$C$3,IF(D45&gt;C45,$D$3,"Tie"))</f>
        <v>Sam</v>
      </c>
      <c r="H45" s="6">
        <v>2.0023148148148148E-3</v>
      </c>
    </row>
    <row r="46" spans="1:8" x14ac:dyDescent="0.3">
      <c r="A46">
        <v>3</v>
      </c>
      <c r="B46" t="s">
        <v>39</v>
      </c>
      <c r="C46">
        <f>COUNTIFS(Sheet1!$K:$K,Sheet2!$A46,Sheet1!$D:$D,Sheet2!C$3)</f>
        <v>3</v>
      </c>
      <c r="D46">
        <f>COUNTIFS(Sheet1!$K:$K,Sheet2!$A46,Sheet1!$D:$D,Sheet2!D$3)</f>
        <v>2</v>
      </c>
      <c r="E46" t="str">
        <f t="shared" si="3"/>
        <v>Sam</v>
      </c>
      <c r="H46" s="6">
        <v>3.2986111111111111E-3</v>
      </c>
    </row>
    <row r="47" spans="1:8" x14ac:dyDescent="0.3">
      <c r="A47">
        <v>4</v>
      </c>
      <c r="B47" t="s">
        <v>40</v>
      </c>
      <c r="C47">
        <f>COUNTIFS(Sheet1!$K:$K,Sheet2!$A47,Sheet1!$D:$D,Sheet2!C$3)</f>
        <v>3</v>
      </c>
      <c r="D47">
        <f>COUNTIFS(Sheet1!$K:$K,Sheet2!$A47,Sheet1!$D:$D,Sheet2!D$3)</f>
        <v>0</v>
      </c>
      <c r="E47" t="str">
        <f t="shared" si="3"/>
        <v>Sam</v>
      </c>
    </row>
    <row r="48" spans="1:8" x14ac:dyDescent="0.3">
      <c r="A48">
        <v>5</v>
      </c>
      <c r="B48" t="s">
        <v>41</v>
      </c>
      <c r="C48">
        <f>COUNTIFS(Sheet1!$K:$K,Sheet2!$A48,Sheet1!$D:$D,Sheet2!C$3)</f>
        <v>5</v>
      </c>
      <c r="D48">
        <f>COUNTIFS(Sheet1!$K:$K,Sheet2!$A48,Sheet1!$D:$D,Sheet2!D$3)</f>
        <v>1</v>
      </c>
      <c r="E48" t="str">
        <f t="shared" si="3"/>
        <v>Sam</v>
      </c>
    </row>
    <row r="49" spans="1:5" x14ac:dyDescent="0.3">
      <c r="A49">
        <v>6</v>
      </c>
      <c r="B49" t="s">
        <v>42</v>
      </c>
      <c r="C49">
        <f>COUNTIFS(Sheet1!$K:$K,Sheet2!$A49,Sheet1!$D:$D,Sheet2!C$3)</f>
        <v>0</v>
      </c>
      <c r="D49">
        <f>COUNTIFS(Sheet1!$K:$K,Sheet2!$A49,Sheet1!$D:$D,Sheet2!D$3)</f>
        <v>0</v>
      </c>
      <c r="E49" t="str">
        <f t="shared" si="3"/>
        <v>Tie</v>
      </c>
    </row>
    <row r="50" spans="1:5" x14ac:dyDescent="0.3">
      <c r="A50">
        <v>7</v>
      </c>
      <c r="B50" t="s">
        <v>43</v>
      </c>
      <c r="C50">
        <f>COUNTIFS(Sheet1!$K:$K,Sheet2!$A50,Sheet1!$D:$D,Sheet2!C$3)</f>
        <v>0</v>
      </c>
      <c r="D50">
        <f>COUNTIFS(Sheet1!$K:$K,Sheet2!$A50,Sheet1!$D:$D,Sheet2!D$3)</f>
        <v>0</v>
      </c>
      <c r="E50" t="str">
        <f t="shared" si="3"/>
        <v>Tie</v>
      </c>
    </row>
    <row r="52" spans="1:5" x14ac:dyDescent="0.3">
      <c r="B52" s="8" t="s">
        <v>45</v>
      </c>
      <c r="C52" s="8"/>
      <c r="D52" s="8"/>
    </row>
    <row r="53" spans="1:5" x14ac:dyDescent="0.3">
      <c r="A53">
        <v>1</v>
      </c>
      <c r="B53" t="s">
        <v>37</v>
      </c>
      <c r="C53">
        <f>COUNTIFS(Sheet1!$K:$K,Sheet2!$A53,Sheet1!E:E,"&lt;&gt;0")</f>
        <v>7</v>
      </c>
      <c r="D53">
        <f>COUNTIFS(Sheet1!$K:$K,Sheet2!$A53,Sheet1!F:F,"&lt;&gt;0")</f>
        <v>5</v>
      </c>
    </row>
    <row r="54" spans="1:5" x14ac:dyDescent="0.3">
      <c r="A54">
        <v>2</v>
      </c>
      <c r="B54" t="s">
        <v>38</v>
      </c>
      <c r="C54">
        <f>COUNTIFS(Sheet1!$K:$K,Sheet2!$A54,Sheet1!E:E,"&lt;&gt;0")</f>
        <v>7</v>
      </c>
      <c r="D54">
        <f>COUNTIFS(Sheet1!$K:$K,Sheet2!$A54,Sheet1!F:F,"&lt;&gt;0")</f>
        <v>5</v>
      </c>
    </row>
    <row r="55" spans="1:5" x14ac:dyDescent="0.3">
      <c r="A55">
        <v>3</v>
      </c>
      <c r="B55" t="s">
        <v>39</v>
      </c>
      <c r="C55">
        <f>COUNTIFS(Sheet1!$K:$K,Sheet2!$A55,Sheet1!E:E,"&lt;&gt;0")</f>
        <v>6</v>
      </c>
      <c r="D55">
        <f>COUNTIFS(Sheet1!$K:$K,Sheet2!$A55,Sheet1!F:F,"&lt;&gt;0")</f>
        <v>5</v>
      </c>
    </row>
    <row r="56" spans="1:5" x14ac:dyDescent="0.3">
      <c r="A56">
        <v>4</v>
      </c>
      <c r="B56" t="s">
        <v>40</v>
      </c>
      <c r="C56">
        <f>COUNTIFS(Sheet1!$K:$K,Sheet2!$A56,Sheet1!E:E,"&lt;&gt;0")</f>
        <v>7</v>
      </c>
      <c r="D56">
        <f>COUNTIFS(Sheet1!$K:$K,Sheet2!$A56,Sheet1!F:F,"&lt;&gt;0")</f>
        <v>3</v>
      </c>
    </row>
    <row r="57" spans="1:5" x14ac:dyDescent="0.3">
      <c r="A57">
        <v>5</v>
      </c>
      <c r="B57" t="s">
        <v>41</v>
      </c>
      <c r="C57">
        <f>COUNTIFS(Sheet1!$K:$K,Sheet2!$A57,Sheet1!E:E,"&lt;&gt;0")</f>
        <v>7</v>
      </c>
      <c r="D57">
        <f>COUNTIFS(Sheet1!$K:$K,Sheet2!$A57,Sheet1!F:F,"&lt;&gt;0")</f>
        <v>6</v>
      </c>
    </row>
    <row r="58" spans="1:5" x14ac:dyDescent="0.3">
      <c r="A58">
        <v>6</v>
      </c>
      <c r="B58" t="s">
        <v>42</v>
      </c>
      <c r="C58">
        <f>COUNTIFS(Sheet1!$K:$K,Sheet2!$A58,Sheet1!E:E,"&lt;&gt;0")</f>
        <v>4</v>
      </c>
      <c r="D58">
        <f>COUNTIFS(Sheet1!$K:$K,Sheet2!$A58,Sheet1!F:F,"&lt;&gt;0")</f>
        <v>1</v>
      </c>
    </row>
    <row r="59" spans="1:5" x14ac:dyDescent="0.3">
      <c r="A59">
        <v>7</v>
      </c>
      <c r="B59" t="s">
        <v>43</v>
      </c>
      <c r="C59">
        <f>COUNTIFS(Sheet1!$K:$K,Sheet2!$A59,Sheet1!E:E,"&lt;&gt;0")</f>
        <v>5</v>
      </c>
      <c r="D59">
        <f>COUNTIFS(Sheet1!$K:$K,Sheet2!$A59,Sheet1!F:F,"&lt;&gt;0")</f>
        <v>0</v>
      </c>
    </row>
  </sheetData>
  <mergeCells count="4">
    <mergeCell ref="B24:D24"/>
    <mergeCell ref="B34:D34"/>
    <mergeCell ref="B43:D43"/>
    <mergeCell ref="B52:D5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0377E-1FF0-48E1-81ED-7F33573B57FF}">
  <dimension ref="A3:B8"/>
  <sheetViews>
    <sheetView workbookViewId="0">
      <selection activeCell="A3" sqref="A3"/>
    </sheetView>
  </sheetViews>
  <sheetFormatPr defaultRowHeight="14.4" x14ac:dyDescent="0.3"/>
  <cols>
    <col min="1" max="1" width="12.44140625" bestFit="1" customWidth="1"/>
    <col min="2" max="2" width="19.5546875" bestFit="1" customWidth="1"/>
  </cols>
  <sheetData>
    <row r="3" spans="1:2" x14ac:dyDescent="0.3">
      <c r="A3" s="9" t="s">
        <v>53</v>
      </c>
      <c r="B3" t="s">
        <v>57</v>
      </c>
    </row>
    <row r="4" spans="1:2" x14ac:dyDescent="0.3">
      <c r="A4" s="10" t="s">
        <v>54</v>
      </c>
      <c r="B4" s="11">
        <v>3</v>
      </c>
    </row>
    <row r="5" spans="1:2" x14ac:dyDescent="0.3">
      <c r="A5" s="10" t="s">
        <v>1</v>
      </c>
      <c r="B5" s="11">
        <v>1</v>
      </c>
    </row>
    <row r="6" spans="1:2" x14ac:dyDescent="0.3">
      <c r="A6" s="10" t="s">
        <v>2</v>
      </c>
      <c r="B6" s="11">
        <v>3</v>
      </c>
    </row>
    <row r="7" spans="1:2" x14ac:dyDescent="0.3">
      <c r="A7" s="10" t="s">
        <v>55</v>
      </c>
      <c r="B7" s="11">
        <v>1</v>
      </c>
    </row>
    <row r="8" spans="1:2" x14ac:dyDescent="0.3">
      <c r="A8" s="10" t="s">
        <v>56</v>
      </c>
      <c r="B8" s="11">
        <v>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DF6-74ED-42CD-9F0C-8BA98CE0D14E}">
  <dimension ref="A1:L49"/>
  <sheetViews>
    <sheetView workbookViewId="0">
      <selection activeCell="K4" sqref="K4"/>
    </sheetView>
  </sheetViews>
  <sheetFormatPr defaultRowHeight="14.4" x14ac:dyDescent="0.3"/>
  <cols>
    <col min="1" max="1" width="9.33203125" bestFit="1" customWidth="1"/>
    <col min="3" max="4" width="10.109375" bestFit="1" customWidth="1"/>
    <col min="5" max="5" width="12.21875" style="6" bestFit="1" customWidth="1"/>
    <col min="6" max="6" width="18.44140625" style="6" bestFit="1" customWidth="1"/>
    <col min="7" max="7" width="12.21875" style="7" bestFit="1" customWidth="1"/>
    <col min="8" max="8" width="18.44140625" style="7" bestFit="1" customWidth="1"/>
    <col min="9" max="9" width="20.109375" style="7" bestFit="1" customWidth="1"/>
    <col min="10" max="10" width="26.33203125" style="7" bestFit="1" customWidth="1"/>
  </cols>
  <sheetData>
    <row r="1" spans="1:12" x14ac:dyDescent="0.3">
      <c r="A1" t="s">
        <v>0</v>
      </c>
      <c r="B1" t="s">
        <v>1</v>
      </c>
      <c r="C1" t="s">
        <v>2</v>
      </c>
      <c r="D1" t="s">
        <v>3</v>
      </c>
      <c r="E1" s="6" t="s">
        <v>17</v>
      </c>
      <c r="F1" s="6" t="s">
        <v>18</v>
      </c>
      <c r="G1" s="7" t="s">
        <v>19</v>
      </c>
      <c r="H1" s="7" t="s">
        <v>20</v>
      </c>
      <c r="I1" s="7" t="s">
        <v>21</v>
      </c>
      <c r="J1" s="7" t="s">
        <v>22</v>
      </c>
      <c r="K1" s="7" t="s">
        <v>24</v>
      </c>
      <c r="L1" s="7" t="s">
        <v>35</v>
      </c>
    </row>
    <row r="2" spans="1:12" x14ac:dyDescent="0.3">
      <c r="A2" s="1">
        <v>45449</v>
      </c>
      <c r="B2" s="2">
        <v>7.5694444444444439E-2</v>
      </c>
      <c r="C2" s="2">
        <v>0.20972222222222223</v>
      </c>
      <c r="D2" t="str">
        <f>IF(OR(B2=0,C2=0),"No Contest",IF(B2&lt;C2,$B$1,IF(C2&lt;B2,$C$1,"Tie")))</f>
        <v>Sam</v>
      </c>
      <c r="E2" s="6">
        <f>TIME(0,HOUR(B2),MINUTE(B2))</f>
        <v>1.261574074074074E-3</v>
      </c>
      <c r="F2" s="6">
        <f>TIME(0,HOUR(C2),MINUTE(C2))</f>
        <v>3.4953703703703705E-3</v>
      </c>
      <c r="G2" s="7">
        <f>(MINUTE(E2)*60+SECOND(E2))/3600</f>
        <v>3.0277777777777778E-2</v>
      </c>
      <c r="H2" s="7">
        <f>(MINUTE(F2)*60+SECOND(F2))/3600</f>
        <v>8.3888888888888888E-2</v>
      </c>
      <c r="I2" s="7">
        <f>G2*60</f>
        <v>1.8166666666666667</v>
      </c>
      <c r="J2" s="7">
        <f>H2*60</f>
        <v>5.0333333333333332</v>
      </c>
      <c r="K2">
        <f>WEEKDAY(A2,2)</f>
        <v>4</v>
      </c>
      <c r="L2">
        <v>1</v>
      </c>
    </row>
    <row r="3" spans="1:12" x14ac:dyDescent="0.3">
      <c r="A3" s="1">
        <v>45450</v>
      </c>
      <c r="B3" s="2">
        <v>3.888888888888889E-2</v>
      </c>
      <c r="C3" s="2">
        <v>0.10972222222222222</v>
      </c>
      <c r="D3" t="str">
        <f t="shared" ref="D3:D49" si="0">IF(OR(B3=0,C3=0),"No Contest",IF(B3&lt;C3,$B$1,IF(C3&lt;B3,$C$1,"Tie")))</f>
        <v>Sam</v>
      </c>
      <c r="E3" s="6">
        <f t="shared" ref="E3:E49" si="1">TIME(0,HOUR(B3),MINUTE(B3))</f>
        <v>6.4814814814814813E-4</v>
      </c>
      <c r="F3" s="6">
        <f t="shared" ref="F3:F49" si="2">TIME(0,HOUR(C3),MINUTE(C3))</f>
        <v>1.8287037037037037E-3</v>
      </c>
      <c r="G3" s="7">
        <f t="shared" ref="G3:H49" si="3">(MINUTE(E3)*60+SECOND(E3))/3600</f>
        <v>1.5555555555555555E-2</v>
      </c>
      <c r="H3" s="7">
        <f t="shared" si="3"/>
        <v>4.3888888888888887E-2</v>
      </c>
      <c r="I3" s="7">
        <f t="shared" ref="I3:I49" si="4">G3*60</f>
        <v>0.93333333333333335</v>
      </c>
      <c r="J3" s="7">
        <f t="shared" ref="J3:J49" si="5">H3*60</f>
        <v>2.6333333333333333</v>
      </c>
      <c r="K3">
        <f t="shared" ref="K3:K49" si="6">WEEKDAY(A3,2)</f>
        <v>5</v>
      </c>
      <c r="L3">
        <v>1</v>
      </c>
    </row>
    <row r="4" spans="1:12" x14ac:dyDescent="0.3">
      <c r="A4" s="1">
        <v>45451</v>
      </c>
      <c r="B4" s="2">
        <v>6.25E-2</v>
      </c>
      <c r="C4" s="2">
        <v>0</v>
      </c>
      <c r="D4" t="str">
        <f t="shared" si="0"/>
        <v>No Contest</v>
      </c>
      <c r="E4" s="6">
        <f t="shared" si="1"/>
        <v>1.0416666666666667E-3</v>
      </c>
      <c r="F4" s="6">
        <f t="shared" si="2"/>
        <v>0</v>
      </c>
      <c r="G4" s="7">
        <f t="shared" si="3"/>
        <v>2.5000000000000001E-2</v>
      </c>
      <c r="H4" s="7">
        <f t="shared" si="3"/>
        <v>0</v>
      </c>
      <c r="I4" s="7">
        <f t="shared" si="4"/>
        <v>1.5</v>
      </c>
      <c r="J4" s="7">
        <f t="shared" si="5"/>
        <v>0</v>
      </c>
      <c r="K4">
        <f t="shared" si="6"/>
        <v>6</v>
      </c>
      <c r="L4">
        <v>1</v>
      </c>
    </row>
    <row r="5" spans="1:12" x14ac:dyDescent="0.3">
      <c r="A5" s="1">
        <v>45452</v>
      </c>
      <c r="B5" s="2">
        <v>4.4444444444444446E-2</v>
      </c>
      <c r="C5" s="2">
        <v>0</v>
      </c>
      <c r="D5" t="str">
        <f t="shared" si="0"/>
        <v>No Contest</v>
      </c>
      <c r="E5" s="6">
        <f t="shared" si="1"/>
        <v>7.407407407407407E-4</v>
      </c>
      <c r="F5" s="6">
        <f t="shared" si="2"/>
        <v>0</v>
      </c>
      <c r="G5" s="7">
        <f t="shared" si="3"/>
        <v>1.7777777777777778E-2</v>
      </c>
      <c r="H5" s="7">
        <f t="shared" si="3"/>
        <v>0</v>
      </c>
      <c r="I5" s="7">
        <f t="shared" si="4"/>
        <v>1.0666666666666667</v>
      </c>
      <c r="J5" s="7">
        <f t="shared" si="5"/>
        <v>0</v>
      </c>
      <c r="K5">
        <f t="shared" si="6"/>
        <v>7</v>
      </c>
      <c r="L5">
        <v>1</v>
      </c>
    </row>
    <row r="6" spans="1:12" x14ac:dyDescent="0.3">
      <c r="A6" s="1">
        <v>45453</v>
      </c>
      <c r="B6" s="2">
        <v>4.5138888888888888E-2</v>
      </c>
      <c r="C6" s="2">
        <v>0.17847222222222223</v>
      </c>
      <c r="D6" t="str">
        <f t="shared" si="0"/>
        <v>Sam</v>
      </c>
      <c r="E6" s="6">
        <f t="shared" si="1"/>
        <v>7.5231481481481482E-4</v>
      </c>
      <c r="F6" s="6">
        <f t="shared" si="2"/>
        <v>2.9745370370370373E-3</v>
      </c>
      <c r="G6" s="7">
        <f t="shared" si="3"/>
        <v>1.8055555555555554E-2</v>
      </c>
      <c r="H6" s="7">
        <f t="shared" si="3"/>
        <v>7.1388888888888891E-2</v>
      </c>
      <c r="I6" s="7">
        <f t="shared" si="4"/>
        <v>1.0833333333333333</v>
      </c>
      <c r="J6" s="7">
        <f t="shared" si="5"/>
        <v>4.2833333333333332</v>
      </c>
      <c r="K6">
        <f t="shared" si="6"/>
        <v>1</v>
      </c>
      <c r="L6">
        <v>2</v>
      </c>
    </row>
    <row r="7" spans="1:12" x14ac:dyDescent="0.3">
      <c r="A7" s="1">
        <v>45454</v>
      </c>
      <c r="B7" s="2">
        <v>4.791666666666667E-2</v>
      </c>
      <c r="C7" s="2">
        <v>6.9444444444444448E-2</v>
      </c>
      <c r="D7" t="str">
        <f t="shared" si="0"/>
        <v>Sam</v>
      </c>
      <c r="E7" s="6">
        <f t="shared" si="1"/>
        <v>7.9861111111111116E-4</v>
      </c>
      <c r="F7" s="6">
        <f t="shared" si="2"/>
        <v>1.1574074074074073E-3</v>
      </c>
      <c r="G7" s="7">
        <f t="shared" si="3"/>
        <v>1.9166666666666665E-2</v>
      </c>
      <c r="H7" s="7">
        <f t="shared" si="3"/>
        <v>2.7777777777777776E-2</v>
      </c>
      <c r="I7" s="7">
        <f t="shared" si="4"/>
        <v>1.1499999999999999</v>
      </c>
      <c r="J7" s="7">
        <f t="shared" si="5"/>
        <v>1.6666666666666665</v>
      </c>
      <c r="K7">
        <f t="shared" si="6"/>
        <v>2</v>
      </c>
      <c r="L7">
        <v>2</v>
      </c>
    </row>
    <row r="8" spans="1:12" x14ac:dyDescent="0.3">
      <c r="A8" s="1">
        <v>45455</v>
      </c>
      <c r="B8" s="2">
        <v>0.1111111111111111</v>
      </c>
      <c r="C8" s="2">
        <v>0.10972222222222222</v>
      </c>
      <c r="D8" t="str">
        <f t="shared" si="0"/>
        <v>Sherlenthia</v>
      </c>
      <c r="E8" s="6">
        <f t="shared" si="1"/>
        <v>1.8518518518518519E-3</v>
      </c>
      <c r="F8" s="6">
        <f t="shared" si="2"/>
        <v>1.8287037037037037E-3</v>
      </c>
      <c r="G8" s="7">
        <f t="shared" si="3"/>
        <v>4.4444444444444446E-2</v>
      </c>
      <c r="H8" s="7">
        <f t="shared" si="3"/>
        <v>4.3888888888888887E-2</v>
      </c>
      <c r="I8" s="7">
        <f t="shared" si="4"/>
        <v>2.666666666666667</v>
      </c>
      <c r="J8" s="7">
        <f t="shared" si="5"/>
        <v>2.6333333333333333</v>
      </c>
      <c r="K8">
        <f t="shared" si="6"/>
        <v>3</v>
      </c>
      <c r="L8">
        <v>2</v>
      </c>
    </row>
    <row r="9" spans="1:12" x14ac:dyDescent="0.3">
      <c r="A9" s="1">
        <v>45456</v>
      </c>
      <c r="B9" s="2">
        <v>3.125E-2</v>
      </c>
      <c r="C9" s="2">
        <v>0</v>
      </c>
      <c r="D9" t="str">
        <f t="shared" si="0"/>
        <v>No Contest</v>
      </c>
      <c r="E9" s="6">
        <f t="shared" si="1"/>
        <v>5.2083333333333333E-4</v>
      </c>
      <c r="F9" s="6">
        <f t="shared" si="2"/>
        <v>0</v>
      </c>
      <c r="G9" s="7">
        <f t="shared" si="3"/>
        <v>1.2500000000000001E-2</v>
      </c>
      <c r="H9" s="7">
        <f t="shared" si="3"/>
        <v>0</v>
      </c>
      <c r="I9" s="7">
        <f t="shared" si="4"/>
        <v>0.75</v>
      </c>
      <c r="J9" s="7">
        <f t="shared" si="5"/>
        <v>0</v>
      </c>
      <c r="K9">
        <f t="shared" si="6"/>
        <v>4</v>
      </c>
      <c r="L9">
        <v>2</v>
      </c>
    </row>
    <row r="10" spans="1:12" x14ac:dyDescent="0.3">
      <c r="A10" s="1">
        <v>45457</v>
      </c>
      <c r="B10" s="2">
        <v>3.3333333333333333E-2</v>
      </c>
      <c r="C10" s="2">
        <v>7.4999999999999997E-2</v>
      </c>
      <c r="D10" t="str">
        <f t="shared" si="0"/>
        <v>Sam</v>
      </c>
      <c r="E10" s="6">
        <f t="shared" si="1"/>
        <v>5.5555555555555556E-4</v>
      </c>
      <c r="F10" s="6">
        <f t="shared" si="2"/>
        <v>1.25E-3</v>
      </c>
      <c r="G10" s="7">
        <f t="shared" si="3"/>
        <v>1.3333333333333334E-2</v>
      </c>
      <c r="H10" s="7">
        <f t="shared" si="3"/>
        <v>0.03</v>
      </c>
      <c r="I10" s="7">
        <f t="shared" si="4"/>
        <v>0.8</v>
      </c>
      <c r="J10" s="7">
        <f t="shared" si="5"/>
        <v>1.7999999999999998</v>
      </c>
      <c r="K10">
        <f t="shared" si="6"/>
        <v>5</v>
      </c>
      <c r="L10">
        <v>2</v>
      </c>
    </row>
    <row r="11" spans="1:12" x14ac:dyDescent="0.3">
      <c r="A11" s="1">
        <v>45458</v>
      </c>
      <c r="B11" s="2">
        <v>0.19791666666666666</v>
      </c>
      <c r="C11" s="2">
        <v>0.19791666666666666</v>
      </c>
      <c r="D11" t="str">
        <f t="shared" si="0"/>
        <v>Tie</v>
      </c>
      <c r="E11" s="6">
        <f t="shared" si="1"/>
        <v>3.2986111111111111E-3</v>
      </c>
      <c r="F11" s="6">
        <f t="shared" si="2"/>
        <v>3.2986111111111111E-3</v>
      </c>
      <c r="G11" s="7">
        <f t="shared" si="3"/>
        <v>7.9166666666666663E-2</v>
      </c>
      <c r="H11" s="7">
        <f t="shared" si="3"/>
        <v>7.9166666666666663E-2</v>
      </c>
      <c r="I11" s="7">
        <f t="shared" si="4"/>
        <v>4.75</v>
      </c>
      <c r="J11" s="7">
        <f t="shared" si="5"/>
        <v>4.75</v>
      </c>
      <c r="K11">
        <f t="shared" si="6"/>
        <v>6</v>
      </c>
      <c r="L11">
        <v>2</v>
      </c>
    </row>
    <row r="12" spans="1:12" x14ac:dyDescent="0.3">
      <c r="A12" s="1">
        <v>45459</v>
      </c>
      <c r="B12" s="2">
        <v>0</v>
      </c>
      <c r="C12" s="2">
        <v>0</v>
      </c>
      <c r="D12" t="str">
        <f t="shared" si="0"/>
        <v>No Contest</v>
      </c>
      <c r="E12" s="6">
        <f t="shared" si="1"/>
        <v>0</v>
      </c>
      <c r="F12" s="6">
        <f t="shared" si="2"/>
        <v>0</v>
      </c>
      <c r="G12" s="7">
        <f t="shared" si="3"/>
        <v>0</v>
      </c>
      <c r="H12" s="7">
        <f t="shared" si="3"/>
        <v>0</v>
      </c>
      <c r="I12" s="7">
        <f t="shared" si="4"/>
        <v>0</v>
      </c>
      <c r="J12" s="7">
        <f t="shared" si="5"/>
        <v>0</v>
      </c>
      <c r="K12">
        <f t="shared" si="6"/>
        <v>7</v>
      </c>
      <c r="L12">
        <v>2</v>
      </c>
    </row>
    <row r="13" spans="1:12" x14ac:dyDescent="0.3">
      <c r="A13" s="1">
        <v>45460</v>
      </c>
      <c r="B13" s="2">
        <v>5.8333333333333334E-2</v>
      </c>
      <c r="C13" s="2">
        <v>3.7499999999999999E-2</v>
      </c>
      <c r="D13" t="str">
        <f t="shared" si="0"/>
        <v>Sherlenthia</v>
      </c>
      <c r="E13" s="6">
        <f t="shared" si="1"/>
        <v>9.7222222222222219E-4</v>
      </c>
      <c r="F13" s="6">
        <f t="shared" si="2"/>
        <v>6.2500000000000001E-4</v>
      </c>
      <c r="G13" s="7">
        <f t="shared" si="3"/>
        <v>2.3333333333333334E-2</v>
      </c>
      <c r="H13" s="7">
        <f t="shared" si="3"/>
        <v>1.4999999999999999E-2</v>
      </c>
      <c r="I13" s="7">
        <f t="shared" si="4"/>
        <v>1.4000000000000001</v>
      </c>
      <c r="J13" s="7">
        <f t="shared" si="5"/>
        <v>0.89999999999999991</v>
      </c>
      <c r="K13">
        <f t="shared" si="6"/>
        <v>1</v>
      </c>
      <c r="L13">
        <v>3</v>
      </c>
    </row>
    <row r="14" spans="1:12" x14ac:dyDescent="0.3">
      <c r="A14" s="1">
        <v>45461</v>
      </c>
      <c r="B14" s="2">
        <v>2.9861111111111113E-2</v>
      </c>
      <c r="C14" s="2">
        <v>6.805555555555555E-2</v>
      </c>
      <c r="D14" t="str">
        <f t="shared" si="0"/>
        <v>Sam</v>
      </c>
      <c r="E14" s="6">
        <f t="shared" si="1"/>
        <v>4.9768518518518521E-4</v>
      </c>
      <c r="F14" s="6">
        <f t="shared" si="2"/>
        <v>1.1342592592592593E-3</v>
      </c>
      <c r="G14" s="7">
        <f t="shared" si="3"/>
        <v>1.1944444444444445E-2</v>
      </c>
      <c r="H14" s="7">
        <f t="shared" si="3"/>
        <v>2.7222222222222221E-2</v>
      </c>
      <c r="I14" s="7">
        <f t="shared" si="4"/>
        <v>0.71666666666666667</v>
      </c>
      <c r="J14" s="7">
        <f t="shared" si="5"/>
        <v>1.6333333333333333</v>
      </c>
      <c r="K14">
        <f t="shared" si="6"/>
        <v>2</v>
      </c>
      <c r="L14">
        <v>3</v>
      </c>
    </row>
    <row r="15" spans="1:12" x14ac:dyDescent="0.3">
      <c r="A15" s="1">
        <v>45462</v>
      </c>
      <c r="B15" s="2">
        <v>2.8472222222222222E-2</v>
      </c>
      <c r="C15" s="2">
        <v>0</v>
      </c>
      <c r="D15" t="str">
        <f t="shared" si="0"/>
        <v>No Contest</v>
      </c>
      <c r="E15" s="6">
        <f t="shared" si="1"/>
        <v>4.7453703703703704E-4</v>
      </c>
      <c r="F15" s="6">
        <f t="shared" si="2"/>
        <v>0</v>
      </c>
      <c r="G15" s="7">
        <f t="shared" si="3"/>
        <v>1.1388888888888889E-2</v>
      </c>
      <c r="H15" s="7">
        <f t="shared" si="3"/>
        <v>0</v>
      </c>
      <c r="I15" s="7">
        <f t="shared" si="4"/>
        <v>0.68333333333333335</v>
      </c>
      <c r="J15" s="7">
        <f t="shared" si="5"/>
        <v>0</v>
      </c>
      <c r="K15">
        <f t="shared" si="6"/>
        <v>3</v>
      </c>
      <c r="L15">
        <v>3</v>
      </c>
    </row>
    <row r="16" spans="1:12" x14ac:dyDescent="0.3">
      <c r="A16" s="1">
        <v>45463</v>
      </c>
      <c r="B16" s="2">
        <v>2.1527777777777778E-2</v>
      </c>
      <c r="C16" s="2">
        <v>0</v>
      </c>
      <c r="D16" t="str">
        <f t="shared" si="0"/>
        <v>No Contest</v>
      </c>
      <c r="E16" s="6">
        <f t="shared" si="1"/>
        <v>3.5879629629629629E-4</v>
      </c>
      <c r="F16" s="6">
        <f t="shared" si="2"/>
        <v>0</v>
      </c>
      <c r="G16" s="7">
        <f t="shared" si="3"/>
        <v>8.611111111111111E-3</v>
      </c>
      <c r="H16" s="7">
        <f t="shared" si="3"/>
        <v>0</v>
      </c>
      <c r="I16" s="7">
        <f t="shared" si="4"/>
        <v>0.51666666666666661</v>
      </c>
      <c r="J16" s="7">
        <f t="shared" si="5"/>
        <v>0</v>
      </c>
      <c r="K16">
        <f t="shared" si="6"/>
        <v>4</v>
      </c>
      <c r="L16">
        <v>3</v>
      </c>
    </row>
    <row r="17" spans="1:12" x14ac:dyDescent="0.3">
      <c r="A17" s="1">
        <v>45464</v>
      </c>
      <c r="B17" s="2">
        <v>2.2222222222222223E-2</v>
      </c>
      <c r="C17" s="2">
        <v>3.6111111111111108E-2</v>
      </c>
      <c r="D17" t="str">
        <f t="shared" si="0"/>
        <v>Sam</v>
      </c>
      <c r="E17" s="6">
        <f t="shared" si="1"/>
        <v>3.7037037037037035E-4</v>
      </c>
      <c r="F17" s="6">
        <f t="shared" si="2"/>
        <v>6.018518518518519E-4</v>
      </c>
      <c r="G17" s="7">
        <f t="shared" si="3"/>
        <v>8.8888888888888889E-3</v>
      </c>
      <c r="H17" s="7">
        <f t="shared" si="3"/>
        <v>1.4444444444444444E-2</v>
      </c>
      <c r="I17" s="7">
        <f t="shared" si="4"/>
        <v>0.53333333333333333</v>
      </c>
      <c r="J17" s="7">
        <f t="shared" si="5"/>
        <v>0.86666666666666659</v>
      </c>
      <c r="K17">
        <f t="shared" si="6"/>
        <v>5</v>
      </c>
      <c r="L17">
        <v>3</v>
      </c>
    </row>
    <row r="18" spans="1:12" x14ac:dyDescent="0.3">
      <c r="A18" s="1">
        <v>45465</v>
      </c>
      <c r="B18" s="2">
        <v>0</v>
      </c>
      <c r="C18" s="2">
        <v>0</v>
      </c>
      <c r="D18" t="str">
        <f t="shared" si="0"/>
        <v>No Contest</v>
      </c>
      <c r="E18" s="6">
        <f t="shared" si="1"/>
        <v>0</v>
      </c>
      <c r="F18" s="6">
        <f t="shared" si="2"/>
        <v>0</v>
      </c>
      <c r="G18" s="7">
        <f t="shared" si="3"/>
        <v>0</v>
      </c>
      <c r="H18" s="7">
        <f t="shared" si="3"/>
        <v>0</v>
      </c>
      <c r="I18" s="7">
        <f t="shared" si="4"/>
        <v>0</v>
      </c>
      <c r="J18" s="7">
        <f t="shared" si="5"/>
        <v>0</v>
      </c>
      <c r="K18">
        <f t="shared" si="6"/>
        <v>6</v>
      </c>
      <c r="L18">
        <v>3</v>
      </c>
    </row>
    <row r="19" spans="1:12" x14ac:dyDescent="0.3">
      <c r="A19" s="1">
        <v>45466</v>
      </c>
      <c r="B19" s="2">
        <v>6.5277777777777782E-2</v>
      </c>
      <c r="C19" s="2">
        <v>0</v>
      </c>
      <c r="D19" t="str">
        <f t="shared" si="0"/>
        <v>No Contest</v>
      </c>
      <c r="E19" s="6">
        <f t="shared" si="1"/>
        <v>1.0879629629629629E-3</v>
      </c>
      <c r="F19" s="6">
        <f t="shared" si="2"/>
        <v>0</v>
      </c>
      <c r="G19" s="7">
        <f t="shared" si="3"/>
        <v>2.6111111111111113E-2</v>
      </c>
      <c r="H19" s="7">
        <f t="shared" si="3"/>
        <v>0</v>
      </c>
      <c r="I19" s="7">
        <f t="shared" si="4"/>
        <v>1.5666666666666669</v>
      </c>
      <c r="J19" s="7">
        <f t="shared" si="5"/>
        <v>0</v>
      </c>
      <c r="K19">
        <f t="shared" si="6"/>
        <v>7</v>
      </c>
      <c r="L19">
        <v>3</v>
      </c>
    </row>
    <row r="20" spans="1:12" x14ac:dyDescent="0.3">
      <c r="A20" s="1">
        <v>45467</v>
      </c>
      <c r="B20" s="2">
        <v>2.9861111111111113E-2</v>
      </c>
      <c r="C20" s="2">
        <v>0</v>
      </c>
      <c r="D20" t="str">
        <f t="shared" si="0"/>
        <v>No Contest</v>
      </c>
      <c r="E20" s="6">
        <f t="shared" si="1"/>
        <v>4.9768518518518521E-4</v>
      </c>
      <c r="F20" s="6">
        <f t="shared" si="2"/>
        <v>0</v>
      </c>
      <c r="G20" s="7">
        <f t="shared" si="3"/>
        <v>1.1944444444444445E-2</v>
      </c>
      <c r="H20" s="7">
        <f t="shared" si="3"/>
        <v>0</v>
      </c>
      <c r="I20" s="7">
        <f t="shared" si="4"/>
        <v>0.71666666666666667</v>
      </c>
      <c r="J20" s="7">
        <f t="shared" si="5"/>
        <v>0</v>
      </c>
      <c r="K20">
        <f t="shared" si="6"/>
        <v>1</v>
      </c>
      <c r="L20">
        <v>4</v>
      </c>
    </row>
    <row r="21" spans="1:12" x14ac:dyDescent="0.3">
      <c r="A21" s="1">
        <v>45468</v>
      </c>
      <c r="B21" s="2">
        <v>3.4027777777777775E-2</v>
      </c>
      <c r="C21" s="2">
        <v>9.375E-2</v>
      </c>
      <c r="D21" t="str">
        <f t="shared" si="0"/>
        <v>Sam</v>
      </c>
      <c r="E21" s="6">
        <f t="shared" si="1"/>
        <v>5.6712962962962967E-4</v>
      </c>
      <c r="F21" s="6">
        <f t="shared" si="2"/>
        <v>1.5625000000000001E-3</v>
      </c>
      <c r="G21" s="7">
        <f t="shared" si="3"/>
        <v>1.361111111111111E-2</v>
      </c>
      <c r="H21" s="7">
        <f t="shared" si="3"/>
        <v>3.7499999999999999E-2</v>
      </c>
      <c r="I21" s="7">
        <f t="shared" si="4"/>
        <v>0.81666666666666665</v>
      </c>
      <c r="J21" s="7">
        <f t="shared" si="5"/>
        <v>2.25</v>
      </c>
      <c r="K21">
        <f t="shared" si="6"/>
        <v>2</v>
      </c>
      <c r="L21">
        <v>4</v>
      </c>
    </row>
    <row r="22" spans="1:12" x14ac:dyDescent="0.3">
      <c r="A22" s="1">
        <v>45469</v>
      </c>
      <c r="B22" s="2">
        <v>3.4027777777777775E-2</v>
      </c>
      <c r="C22" s="2">
        <v>4.3749999999999997E-2</v>
      </c>
      <c r="D22" t="str">
        <f t="shared" si="0"/>
        <v>Sam</v>
      </c>
      <c r="E22" s="6">
        <f t="shared" si="1"/>
        <v>5.6712962962962967E-4</v>
      </c>
      <c r="F22" s="6">
        <f t="shared" si="2"/>
        <v>7.291666666666667E-4</v>
      </c>
      <c r="G22" s="7">
        <f t="shared" si="3"/>
        <v>1.361111111111111E-2</v>
      </c>
      <c r="H22" s="7">
        <f t="shared" si="3"/>
        <v>1.7500000000000002E-2</v>
      </c>
      <c r="I22" s="7">
        <f t="shared" si="4"/>
        <v>0.81666666666666665</v>
      </c>
      <c r="J22" s="7">
        <f t="shared" si="5"/>
        <v>1.05</v>
      </c>
      <c r="K22">
        <f t="shared" si="6"/>
        <v>3</v>
      </c>
      <c r="L22">
        <v>4</v>
      </c>
    </row>
    <row r="23" spans="1:12" x14ac:dyDescent="0.3">
      <c r="A23" s="1">
        <v>45470</v>
      </c>
      <c r="B23" s="2">
        <v>5.0694444444444445E-2</v>
      </c>
      <c r="C23" s="2">
        <v>0</v>
      </c>
      <c r="D23" t="str">
        <f t="shared" si="0"/>
        <v>No Contest</v>
      </c>
      <c r="E23" s="6">
        <f t="shared" si="1"/>
        <v>8.4490740740740739E-4</v>
      </c>
      <c r="F23" s="6">
        <f t="shared" si="2"/>
        <v>0</v>
      </c>
      <c r="G23" s="7">
        <f t="shared" si="3"/>
        <v>2.0277777777777777E-2</v>
      </c>
      <c r="H23" s="7">
        <f t="shared" si="3"/>
        <v>0</v>
      </c>
      <c r="I23" s="7">
        <f t="shared" si="4"/>
        <v>1.2166666666666666</v>
      </c>
      <c r="J23" s="7">
        <f t="shared" si="5"/>
        <v>0</v>
      </c>
      <c r="K23">
        <f t="shared" si="6"/>
        <v>4</v>
      </c>
      <c r="L23">
        <v>4</v>
      </c>
    </row>
    <row r="24" spans="1:12" x14ac:dyDescent="0.3">
      <c r="A24" s="1">
        <v>45471</v>
      </c>
      <c r="B24" s="2">
        <v>6.805555555555555E-2</v>
      </c>
      <c r="C24" s="2">
        <v>0.25138888888888888</v>
      </c>
      <c r="D24" t="str">
        <f t="shared" si="0"/>
        <v>Sam</v>
      </c>
      <c r="E24" s="6">
        <f t="shared" si="1"/>
        <v>1.1342592592592593E-3</v>
      </c>
      <c r="F24" s="6">
        <f t="shared" si="2"/>
        <v>4.1898148148148146E-3</v>
      </c>
      <c r="G24" s="7">
        <f t="shared" si="3"/>
        <v>2.7222222222222221E-2</v>
      </c>
      <c r="H24" s="7">
        <f t="shared" si="3"/>
        <v>0.10055555555555555</v>
      </c>
      <c r="I24" s="7">
        <f t="shared" si="4"/>
        <v>1.6333333333333333</v>
      </c>
      <c r="J24" s="7">
        <f t="shared" si="5"/>
        <v>6.0333333333333332</v>
      </c>
      <c r="K24">
        <f t="shared" si="6"/>
        <v>5</v>
      </c>
      <c r="L24">
        <v>4</v>
      </c>
    </row>
    <row r="25" spans="1:12" x14ac:dyDescent="0.3">
      <c r="A25" s="1">
        <v>45472</v>
      </c>
      <c r="B25" s="2">
        <v>0</v>
      </c>
      <c r="C25" s="2">
        <v>0</v>
      </c>
      <c r="D25" t="str">
        <f t="shared" si="0"/>
        <v>No Contest</v>
      </c>
      <c r="E25" s="6">
        <f t="shared" si="1"/>
        <v>0</v>
      </c>
      <c r="F25" s="6">
        <f t="shared" si="2"/>
        <v>0</v>
      </c>
      <c r="G25" s="7">
        <f t="shared" si="3"/>
        <v>0</v>
      </c>
      <c r="H25" s="7">
        <f t="shared" si="3"/>
        <v>0</v>
      </c>
      <c r="I25" s="7">
        <f t="shared" si="4"/>
        <v>0</v>
      </c>
      <c r="J25" s="7">
        <f t="shared" si="5"/>
        <v>0</v>
      </c>
      <c r="K25">
        <f t="shared" si="6"/>
        <v>6</v>
      </c>
      <c r="L25">
        <v>4</v>
      </c>
    </row>
    <row r="26" spans="1:12" x14ac:dyDescent="0.3">
      <c r="A26" s="1">
        <v>45473</v>
      </c>
      <c r="B26" s="2">
        <v>1.9444444444444445E-2</v>
      </c>
      <c r="C26" s="2">
        <v>0</v>
      </c>
      <c r="D26" t="str">
        <f t="shared" si="0"/>
        <v>No Contest</v>
      </c>
      <c r="E26" s="6">
        <f t="shared" si="1"/>
        <v>3.2407407407407406E-4</v>
      </c>
      <c r="F26" s="6">
        <f t="shared" si="2"/>
        <v>0</v>
      </c>
      <c r="G26" s="7">
        <f t="shared" si="3"/>
        <v>7.7777777777777776E-3</v>
      </c>
      <c r="H26" s="7">
        <f t="shared" si="3"/>
        <v>0</v>
      </c>
      <c r="I26" s="7">
        <f t="shared" si="4"/>
        <v>0.46666666666666667</v>
      </c>
      <c r="J26" s="7">
        <f t="shared" si="5"/>
        <v>0</v>
      </c>
      <c r="K26">
        <f t="shared" si="6"/>
        <v>7</v>
      </c>
      <c r="L26">
        <v>4</v>
      </c>
    </row>
    <row r="27" spans="1:12" x14ac:dyDescent="0.3">
      <c r="A27" s="1">
        <v>45474</v>
      </c>
      <c r="B27" s="2">
        <v>3.6111111111111108E-2</v>
      </c>
      <c r="C27" s="2">
        <v>3.3333333333333333E-2</v>
      </c>
      <c r="D27" t="str">
        <f t="shared" si="0"/>
        <v>Sherlenthia</v>
      </c>
      <c r="E27" s="6">
        <f t="shared" si="1"/>
        <v>6.018518518518519E-4</v>
      </c>
      <c r="F27" s="6">
        <f t="shared" si="2"/>
        <v>5.5555555555555556E-4</v>
      </c>
      <c r="G27" s="7">
        <f t="shared" si="3"/>
        <v>1.4444444444444444E-2</v>
      </c>
      <c r="H27" s="7">
        <f t="shared" si="3"/>
        <v>1.3333333333333334E-2</v>
      </c>
      <c r="I27" s="7">
        <f t="shared" si="4"/>
        <v>0.86666666666666659</v>
      </c>
      <c r="J27" s="7">
        <f t="shared" si="5"/>
        <v>0.8</v>
      </c>
      <c r="K27">
        <f t="shared" si="6"/>
        <v>1</v>
      </c>
      <c r="L27">
        <v>5</v>
      </c>
    </row>
    <row r="28" spans="1:12" x14ac:dyDescent="0.3">
      <c r="A28" s="1">
        <v>45475</v>
      </c>
      <c r="B28" s="2">
        <v>9.3055555555555558E-2</v>
      </c>
      <c r="C28" s="2">
        <v>9.8611111111111108E-2</v>
      </c>
      <c r="D28" t="str">
        <f t="shared" si="0"/>
        <v>Sam</v>
      </c>
      <c r="E28" s="6">
        <f t="shared" si="1"/>
        <v>1.5509259259259259E-3</v>
      </c>
      <c r="F28" s="6">
        <f t="shared" si="2"/>
        <v>1.6435185185185185E-3</v>
      </c>
      <c r="G28" s="7">
        <f t="shared" si="3"/>
        <v>3.7222222222222219E-2</v>
      </c>
      <c r="H28" s="7">
        <f t="shared" si="3"/>
        <v>3.9444444444444442E-2</v>
      </c>
      <c r="I28" s="7">
        <f t="shared" si="4"/>
        <v>2.2333333333333329</v>
      </c>
      <c r="J28" s="7">
        <f t="shared" si="5"/>
        <v>2.3666666666666667</v>
      </c>
      <c r="K28">
        <f t="shared" si="6"/>
        <v>2</v>
      </c>
      <c r="L28">
        <v>5</v>
      </c>
    </row>
    <row r="29" spans="1:12" x14ac:dyDescent="0.3">
      <c r="A29" s="1">
        <v>45476</v>
      </c>
      <c r="B29" s="2">
        <v>0.1125</v>
      </c>
      <c r="C29" s="2">
        <v>6.3194444444444442E-2</v>
      </c>
      <c r="D29" t="str">
        <f t="shared" si="0"/>
        <v>Sherlenthia</v>
      </c>
      <c r="E29" s="6">
        <f t="shared" si="1"/>
        <v>1.8749999999999999E-3</v>
      </c>
      <c r="F29" s="6">
        <f t="shared" si="2"/>
        <v>1.0532407407407407E-3</v>
      </c>
      <c r="G29" s="7">
        <f t="shared" si="3"/>
        <v>4.4999999999999998E-2</v>
      </c>
      <c r="H29" s="7">
        <f t="shared" si="3"/>
        <v>2.5277777777777777E-2</v>
      </c>
      <c r="I29" s="7">
        <f t="shared" si="4"/>
        <v>2.6999999999999997</v>
      </c>
      <c r="J29" s="7">
        <f t="shared" si="5"/>
        <v>1.5166666666666666</v>
      </c>
      <c r="K29">
        <f t="shared" si="6"/>
        <v>3</v>
      </c>
      <c r="L29">
        <v>5</v>
      </c>
    </row>
    <row r="30" spans="1:12" x14ac:dyDescent="0.3">
      <c r="A30" s="1">
        <v>45477</v>
      </c>
      <c r="B30" s="2">
        <v>4.583333333333333E-2</v>
      </c>
      <c r="C30" s="2">
        <v>0</v>
      </c>
      <c r="D30" t="str">
        <f t="shared" si="0"/>
        <v>No Contest</v>
      </c>
      <c r="E30" s="6">
        <f t="shared" si="1"/>
        <v>7.6388888888888893E-4</v>
      </c>
      <c r="F30" s="6">
        <f t="shared" si="2"/>
        <v>0</v>
      </c>
      <c r="G30" s="7">
        <f t="shared" si="3"/>
        <v>1.8333333333333333E-2</v>
      </c>
      <c r="H30" s="7">
        <f t="shared" si="3"/>
        <v>0</v>
      </c>
      <c r="I30" s="7">
        <f t="shared" si="4"/>
        <v>1.1000000000000001</v>
      </c>
      <c r="J30" s="7">
        <f t="shared" si="5"/>
        <v>0</v>
      </c>
      <c r="K30">
        <f t="shared" si="6"/>
        <v>4</v>
      </c>
      <c r="L30">
        <v>5</v>
      </c>
    </row>
    <row r="31" spans="1:12" x14ac:dyDescent="0.3">
      <c r="A31" s="1">
        <v>45478</v>
      </c>
      <c r="B31" s="2">
        <v>4.2361111111111113E-2</v>
      </c>
      <c r="C31" s="2">
        <v>0</v>
      </c>
      <c r="D31" t="str">
        <f t="shared" si="0"/>
        <v>No Contest</v>
      </c>
      <c r="E31" s="6">
        <f t="shared" si="1"/>
        <v>7.0601851851851847E-4</v>
      </c>
      <c r="F31" s="6">
        <f t="shared" si="2"/>
        <v>0</v>
      </c>
      <c r="G31" s="7">
        <f t="shared" si="3"/>
        <v>1.6944444444444446E-2</v>
      </c>
      <c r="H31" s="7">
        <f t="shared" si="3"/>
        <v>0</v>
      </c>
      <c r="I31" s="7">
        <f t="shared" si="4"/>
        <v>1.0166666666666668</v>
      </c>
      <c r="J31" s="7">
        <f t="shared" si="5"/>
        <v>0</v>
      </c>
      <c r="K31">
        <f t="shared" si="6"/>
        <v>5</v>
      </c>
      <c r="L31">
        <v>5</v>
      </c>
    </row>
    <row r="32" spans="1:12" x14ac:dyDescent="0.3">
      <c r="A32" s="1">
        <v>45479</v>
      </c>
      <c r="B32" s="2">
        <v>9.2361111111111116E-2</v>
      </c>
      <c r="C32" s="2">
        <v>0</v>
      </c>
      <c r="D32" t="str">
        <f t="shared" si="0"/>
        <v>No Contest</v>
      </c>
      <c r="E32" s="6">
        <f t="shared" si="1"/>
        <v>1.5393518518518519E-3</v>
      </c>
      <c r="F32" s="6">
        <f t="shared" si="2"/>
        <v>0</v>
      </c>
      <c r="G32" s="7">
        <f t="shared" si="3"/>
        <v>3.6944444444444446E-2</v>
      </c>
      <c r="H32" s="7">
        <f t="shared" si="3"/>
        <v>0</v>
      </c>
      <c r="I32" s="7">
        <f t="shared" si="4"/>
        <v>2.2166666666666668</v>
      </c>
      <c r="J32" s="7">
        <f t="shared" si="5"/>
        <v>0</v>
      </c>
      <c r="K32">
        <f t="shared" si="6"/>
        <v>6</v>
      </c>
      <c r="L32">
        <v>5</v>
      </c>
    </row>
    <row r="33" spans="1:12" x14ac:dyDescent="0.3">
      <c r="A33" s="1">
        <v>45480</v>
      </c>
      <c r="B33" s="2">
        <v>0.11874999999999999</v>
      </c>
      <c r="C33" s="2">
        <v>0</v>
      </c>
      <c r="D33" t="str">
        <f t="shared" si="0"/>
        <v>No Contest</v>
      </c>
      <c r="E33" s="6">
        <f t="shared" si="1"/>
        <v>1.9791666666666668E-3</v>
      </c>
      <c r="F33" s="6">
        <f t="shared" si="2"/>
        <v>0</v>
      </c>
      <c r="G33" s="7">
        <f t="shared" si="3"/>
        <v>4.7500000000000001E-2</v>
      </c>
      <c r="H33" s="7">
        <f t="shared" si="3"/>
        <v>0</v>
      </c>
      <c r="I33" s="7">
        <f t="shared" si="4"/>
        <v>2.85</v>
      </c>
      <c r="J33" s="7">
        <f t="shared" si="5"/>
        <v>0</v>
      </c>
      <c r="K33">
        <f t="shared" si="6"/>
        <v>7</v>
      </c>
      <c r="L33">
        <v>5</v>
      </c>
    </row>
    <row r="34" spans="1:12" x14ac:dyDescent="0.3">
      <c r="A34" s="1">
        <v>45481</v>
      </c>
      <c r="B34" s="2">
        <v>4.0972222222222222E-2</v>
      </c>
      <c r="C34" s="2">
        <v>0.1076388888888889</v>
      </c>
      <c r="D34" t="str">
        <f t="shared" si="0"/>
        <v>Sam</v>
      </c>
      <c r="E34" s="6">
        <f t="shared" si="1"/>
        <v>6.8287037037037036E-4</v>
      </c>
      <c r="F34" s="6">
        <f t="shared" si="2"/>
        <v>1.7939814814814815E-3</v>
      </c>
      <c r="G34" s="7">
        <f t="shared" si="3"/>
        <v>1.638888888888889E-2</v>
      </c>
      <c r="H34" s="7">
        <f t="shared" si="3"/>
        <v>4.3055555555555555E-2</v>
      </c>
      <c r="I34" s="7">
        <f t="shared" si="4"/>
        <v>0.98333333333333339</v>
      </c>
      <c r="J34" s="7">
        <f t="shared" si="5"/>
        <v>2.5833333333333335</v>
      </c>
      <c r="K34">
        <f t="shared" si="6"/>
        <v>1</v>
      </c>
      <c r="L34">
        <v>6</v>
      </c>
    </row>
    <row r="35" spans="1:12" x14ac:dyDescent="0.3">
      <c r="A35" s="1">
        <v>45482</v>
      </c>
      <c r="B35" s="2">
        <v>3.8194444444444448E-2</v>
      </c>
      <c r="C35" s="2">
        <v>0</v>
      </c>
      <c r="D35" t="str">
        <f t="shared" si="0"/>
        <v>No Contest</v>
      </c>
      <c r="E35" s="6">
        <f t="shared" si="1"/>
        <v>6.3657407407407413E-4</v>
      </c>
      <c r="F35" s="6">
        <f t="shared" si="2"/>
        <v>0</v>
      </c>
      <c r="G35" s="7">
        <f t="shared" si="3"/>
        <v>1.5277777777777777E-2</v>
      </c>
      <c r="H35" s="7">
        <f t="shared" si="3"/>
        <v>0</v>
      </c>
      <c r="I35" s="7">
        <f t="shared" si="4"/>
        <v>0.91666666666666663</v>
      </c>
      <c r="J35" s="7">
        <f t="shared" si="5"/>
        <v>0</v>
      </c>
      <c r="K35">
        <f t="shared" si="6"/>
        <v>2</v>
      </c>
      <c r="L35">
        <v>6</v>
      </c>
    </row>
    <row r="36" spans="1:12" x14ac:dyDescent="0.3">
      <c r="A36" s="1">
        <v>45483</v>
      </c>
      <c r="B36" s="2">
        <v>4.4444444444444446E-2</v>
      </c>
      <c r="C36" s="2">
        <v>0.14583333333333334</v>
      </c>
      <c r="D36" t="str">
        <f t="shared" si="0"/>
        <v>Sam</v>
      </c>
      <c r="E36" s="6">
        <f t="shared" si="1"/>
        <v>7.407407407407407E-4</v>
      </c>
      <c r="F36" s="6">
        <f t="shared" si="2"/>
        <v>2.4305555555555556E-3</v>
      </c>
      <c r="G36" s="7">
        <f t="shared" si="3"/>
        <v>1.7777777777777778E-2</v>
      </c>
      <c r="H36" s="7">
        <f t="shared" si="3"/>
        <v>5.8333333333333334E-2</v>
      </c>
      <c r="I36" s="7">
        <f t="shared" si="4"/>
        <v>1.0666666666666667</v>
      </c>
      <c r="J36" s="7">
        <f t="shared" si="5"/>
        <v>3.5</v>
      </c>
      <c r="K36">
        <f t="shared" si="6"/>
        <v>3</v>
      </c>
      <c r="L36">
        <v>6</v>
      </c>
    </row>
    <row r="37" spans="1:12" x14ac:dyDescent="0.3">
      <c r="A37" s="1">
        <v>45484</v>
      </c>
      <c r="B37" s="2">
        <v>4.6527777777777779E-2</v>
      </c>
      <c r="C37" s="2">
        <v>6.0416666666666667E-2</v>
      </c>
      <c r="D37" t="str">
        <f t="shared" si="0"/>
        <v>Sam</v>
      </c>
      <c r="E37" s="6">
        <f t="shared" si="1"/>
        <v>7.7546296296296293E-4</v>
      </c>
      <c r="F37" s="6">
        <f t="shared" si="2"/>
        <v>1.0069444444444444E-3</v>
      </c>
      <c r="G37" s="7">
        <f t="shared" si="3"/>
        <v>1.861111111111111E-2</v>
      </c>
      <c r="H37" s="7">
        <f t="shared" si="3"/>
        <v>2.4166666666666666E-2</v>
      </c>
      <c r="I37" s="7">
        <f t="shared" si="4"/>
        <v>1.1166666666666665</v>
      </c>
      <c r="J37" s="7">
        <f t="shared" si="5"/>
        <v>1.45</v>
      </c>
      <c r="K37">
        <f t="shared" si="6"/>
        <v>4</v>
      </c>
      <c r="L37">
        <v>6</v>
      </c>
    </row>
    <row r="38" spans="1:12" x14ac:dyDescent="0.3">
      <c r="A38" s="1">
        <v>45485</v>
      </c>
      <c r="B38" s="2">
        <v>1.8055555555555554E-2</v>
      </c>
      <c r="C38" s="2">
        <v>4.583333333333333E-2</v>
      </c>
      <c r="D38" t="str">
        <f t="shared" si="0"/>
        <v>Sam</v>
      </c>
      <c r="E38" s="6">
        <f t="shared" si="1"/>
        <v>3.0092592592592595E-4</v>
      </c>
      <c r="F38" s="6">
        <f t="shared" si="2"/>
        <v>7.6388888888888893E-4</v>
      </c>
      <c r="G38" s="7">
        <f t="shared" si="3"/>
        <v>7.2222222222222219E-3</v>
      </c>
      <c r="H38" s="7">
        <f t="shared" si="3"/>
        <v>1.8333333333333333E-2</v>
      </c>
      <c r="I38" s="7">
        <f t="shared" si="4"/>
        <v>0.43333333333333329</v>
      </c>
      <c r="J38" s="7">
        <f t="shared" si="5"/>
        <v>1.1000000000000001</v>
      </c>
      <c r="K38">
        <f t="shared" si="6"/>
        <v>5</v>
      </c>
      <c r="L38">
        <v>6</v>
      </c>
    </row>
    <row r="39" spans="1:12" x14ac:dyDescent="0.3">
      <c r="A39" s="1">
        <v>45486</v>
      </c>
      <c r="B39" s="2">
        <v>0</v>
      </c>
      <c r="C39" s="2">
        <v>0</v>
      </c>
      <c r="D39" t="str">
        <f t="shared" si="0"/>
        <v>No Contest</v>
      </c>
      <c r="E39" s="6">
        <f t="shared" si="1"/>
        <v>0</v>
      </c>
      <c r="F39" s="6">
        <f t="shared" si="2"/>
        <v>0</v>
      </c>
      <c r="G39" s="7">
        <f t="shared" si="3"/>
        <v>0</v>
      </c>
      <c r="H39" s="7">
        <f t="shared" si="3"/>
        <v>0</v>
      </c>
      <c r="I39" s="7">
        <f t="shared" si="4"/>
        <v>0</v>
      </c>
      <c r="J39" s="7">
        <f t="shared" si="5"/>
        <v>0</v>
      </c>
      <c r="K39">
        <f t="shared" si="6"/>
        <v>6</v>
      </c>
      <c r="L39">
        <v>6</v>
      </c>
    </row>
    <row r="40" spans="1:12" x14ac:dyDescent="0.3">
      <c r="A40" s="1">
        <v>45487</v>
      </c>
      <c r="B40" s="2">
        <v>0</v>
      </c>
      <c r="C40" s="2">
        <v>0</v>
      </c>
      <c r="D40" t="str">
        <f t="shared" si="0"/>
        <v>No Contest</v>
      </c>
      <c r="E40" s="6">
        <f t="shared" si="1"/>
        <v>0</v>
      </c>
      <c r="F40" s="6">
        <f t="shared" si="2"/>
        <v>0</v>
      </c>
      <c r="G40" s="7">
        <f t="shared" si="3"/>
        <v>0</v>
      </c>
      <c r="H40" s="7">
        <f t="shared" si="3"/>
        <v>0</v>
      </c>
      <c r="I40" s="7">
        <f t="shared" si="4"/>
        <v>0</v>
      </c>
      <c r="J40" s="7">
        <f t="shared" si="5"/>
        <v>0</v>
      </c>
      <c r="K40">
        <f t="shared" si="6"/>
        <v>7</v>
      </c>
      <c r="L40">
        <v>6</v>
      </c>
    </row>
    <row r="41" spans="1:12" x14ac:dyDescent="0.3">
      <c r="A41" s="1">
        <v>45488</v>
      </c>
      <c r="B41" s="2">
        <v>4.3749999999999997E-2</v>
      </c>
      <c r="C41" s="2">
        <v>3.2638888888888891E-2</v>
      </c>
      <c r="D41" t="str">
        <f t="shared" si="0"/>
        <v>Sherlenthia</v>
      </c>
      <c r="E41" s="6">
        <f t="shared" si="1"/>
        <v>7.291666666666667E-4</v>
      </c>
      <c r="F41" s="6">
        <f t="shared" si="2"/>
        <v>5.4398148148148144E-4</v>
      </c>
      <c r="G41" s="7">
        <f t="shared" si="3"/>
        <v>1.7500000000000002E-2</v>
      </c>
      <c r="H41" s="7">
        <f t="shared" si="3"/>
        <v>1.3055555555555556E-2</v>
      </c>
      <c r="I41" s="7">
        <f t="shared" si="4"/>
        <v>1.05</v>
      </c>
      <c r="J41" s="7">
        <f t="shared" si="5"/>
        <v>0.78333333333333344</v>
      </c>
      <c r="K41">
        <f t="shared" si="6"/>
        <v>1</v>
      </c>
      <c r="L41">
        <v>7</v>
      </c>
    </row>
    <row r="42" spans="1:12" x14ac:dyDescent="0.3">
      <c r="A42" s="1">
        <v>45489</v>
      </c>
      <c r="B42" s="2">
        <v>2.2222222222222223E-2</v>
      </c>
      <c r="C42" s="2">
        <v>8.5416666666666669E-2</v>
      </c>
      <c r="D42" t="str">
        <f t="shared" si="0"/>
        <v>Sam</v>
      </c>
      <c r="E42" s="6">
        <f t="shared" si="1"/>
        <v>3.7037037037037035E-4</v>
      </c>
      <c r="F42" s="6">
        <f t="shared" si="2"/>
        <v>1.4236111111111112E-3</v>
      </c>
      <c r="G42" s="7">
        <f t="shared" si="3"/>
        <v>8.8888888888888889E-3</v>
      </c>
      <c r="H42" s="7">
        <f t="shared" si="3"/>
        <v>3.4166666666666665E-2</v>
      </c>
      <c r="I42" s="7">
        <f t="shared" si="4"/>
        <v>0.53333333333333333</v>
      </c>
      <c r="J42" s="7">
        <f t="shared" si="5"/>
        <v>2.0499999999999998</v>
      </c>
      <c r="K42">
        <f t="shared" si="6"/>
        <v>2</v>
      </c>
      <c r="L42">
        <v>7</v>
      </c>
    </row>
    <row r="43" spans="1:12" x14ac:dyDescent="0.3">
      <c r="A43" s="1">
        <v>45490</v>
      </c>
      <c r="B43" s="2">
        <v>2.7083333333333334E-2</v>
      </c>
      <c r="C43" s="2">
        <v>6.7361111111111108E-2</v>
      </c>
      <c r="D43" t="str">
        <f t="shared" si="0"/>
        <v>Sam</v>
      </c>
      <c r="E43" s="6">
        <f t="shared" si="1"/>
        <v>4.5138888888888887E-4</v>
      </c>
      <c r="F43" s="6">
        <f t="shared" si="2"/>
        <v>1.1226851851851851E-3</v>
      </c>
      <c r="G43" s="7">
        <f t="shared" si="3"/>
        <v>1.0833333333333334E-2</v>
      </c>
      <c r="H43" s="7">
        <f t="shared" si="3"/>
        <v>2.6944444444444444E-2</v>
      </c>
      <c r="I43" s="7">
        <f t="shared" si="4"/>
        <v>0.65</v>
      </c>
      <c r="J43" s="7">
        <f t="shared" si="5"/>
        <v>1.6166666666666667</v>
      </c>
      <c r="K43">
        <f t="shared" si="6"/>
        <v>3</v>
      </c>
      <c r="L43">
        <v>7</v>
      </c>
    </row>
    <row r="44" spans="1:12" x14ac:dyDescent="0.3">
      <c r="A44" s="1">
        <v>45491</v>
      </c>
      <c r="B44" s="2">
        <v>3.6805555555555557E-2</v>
      </c>
      <c r="C44" s="2">
        <v>0.10277777777777777</v>
      </c>
      <c r="D44" t="str">
        <f t="shared" si="0"/>
        <v>Sam</v>
      </c>
      <c r="E44" s="6">
        <f t="shared" si="1"/>
        <v>6.134259259259259E-4</v>
      </c>
      <c r="F44" s="6">
        <f t="shared" si="2"/>
        <v>1.712962962962963E-3</v>
      </c>
      <c r="G44" s="7">
        <f t="shared" si="3"/>
        <v>1.4722222222222222E-2</v>
      </c>
      <c r="H44" s="7">
        <f t="shared" si="3"/>
        <v>4.1111111111111112E-2</v>
      </c>
      <c r="I44" s="7">
        <f t="shared" si="4"/>
        <v>0.8833333333333333</v>
      </c>
      <c r="J44" s="7">
        <f t="shared" si="5"/>
        <v>2.4666666666666668</v>
      </c>
      <c r="K44">
        <f t="shared" si="6"/>
        <v>4</v>
      </c>
      <c r="L44">
        <v>7</v>
      </c>
    </row>
    <row r="45" spans="1:12" x14ac:dyDescent="0.3">
      <c r="A45" s="1">
        <v>45492</v>
      </c>
      <c r="B45" s="2">
        <v>0.12013888888888889</v>
      </c>
      <c r="C45" s="2">
        <v>0.11527777777777778</v>
      </c>
      <c r="D45" t="str">
        <f t="shared" si="0"/>
        <v>Sherlenthia</v>
      </c>
      <c r="E45" s="6">
        <f t="shared" si="1"/>
        <v>2.0023148148148148E-3</v>
      </c>
      <c r="F45" s="6">
        <f t="shared" si="2"/>
        <v>1.9212962962962964E-3</v>
      </c>
      <c r="G45" s="7">
        <f t="shared" si="3"/>
        <v>4.8055555555555553E-2</v>
      </c>
      <c r="H45" s="7">
        <f t="shared" si="3"/>
        <v>4.611111111111111E-2</v>
      </c>
      <c r="I45" s="7">
        <f t="shared" si="4"/>
        <v>2.8833333333333333</v>
      </c>
      <c r="J45" s="7">
        <f t="shared" si="5"/>
        <v>2.7666666666666666</v>
      </c>
      <c r="K45">
        <f t="shared" si="6"/>
        <v>5</v>
      </c>
      <c r="L45">
        <v>7</v>
      </c>
    </row>
    <row r="46" spans="1:12" x14ac:dyDescent="0.3">
      <c r="A46" s="1">
        <v>45493</v>
      </c>
      <c r="B46" s="2">
        <v>0.11874999999999999</v>
      </c>
      <c r="C46" s="2">
        <v>0</v>
      </c>
      <c r="D46" t="str">
        <f t="shared" si="0"/>
        <v>No Contest</v>
      </c>
      <c r="E46" s="6">
        <f t="shared" si="1"/>
        <v>1.9791666666666668E-3</v>
      </c>
      <c r="F46" s="6">
        <f t="shared" si="2"/>
        <v>0</v>
      </c>
      <c r="G46" s="7">
        <f t="shared" si="3"/>
        <v>4.7500000000000001E-2</v>
      </c>
      <c r="H46" s="7">
        <f t="shared" si="3"/>
        <v>0</v>
      </c>
      <c r="I46" s="7">
        <f t="shared" si="4"/>
        <v>2.85</v>
      </c>
      <c r="J46" s="7">
        <f t="shared" si="5"/>
        <v>0</v>
      </c>
      <c r="K46">
        <f t="shared" si="6"/>
        <v>6</v>
      </c>
      <c r="L46">
        <v>7</v>
      </c>
    </row>
    <row r="47" spans="1:12" x14ac:dyDescent="0.3">
      <c r="A47" s="1">
        <v>45494</v>
      </c>
      <c r="B47" s="2">
        <v>2.2222222222222223E-2</v>
      </c>
      <c r="C47" s="2">
        <v>0</v>
      </c>
      <c r="D47" t="str">
        <f t="shared" si="0"/>
        <v>No Contest</v>
      </c>
      <c r="E47" s="6">
        <f t="shared" si="1"/>
        <v>3.7037037037037035E-4</v>
      </c>
      <c r="F47" s="6">
        <f t="shared" si="2"/>
        <v>0</v>
      </c>
      <c r="G47" s="7">
        <f t="shared" si="3"/>
        <v>8.8888888888888889E-3</v>
      </c>
      <c r="H47" s="7">
        <f t="shared" si="3"/>
        <v>0</v>
      </c>
      <c r="I47" s="7">
        <f t="shared" si="4"/>
        <v>0.53333333333333333</v>
      </c>
      <c r="J47" s="7">
        <f t="shared" si="5"/>
        <v>0</v>
      </c>
      <c r="K47">
        <f t="shared" si="6"/>
        <v>7</v>
      </c>
      <c r="L47">
        <v>8</v>
      </c>
    </row>
    <row r="48" spans="1:12" x14ac:dyDescent="0.3">
      <c r="A48" s="1">
        <v>45495</v>
      </c>
      <c r="B48" s="2">
        <v>1.7361111111111112E-2</v>
      </c>
      <c r="C48" s="2">
        <v>0</v>
      </c>
      <c r="D48" t="str">
        <f t="shared" si="0"/>
        <v>No Contest</v>
      </c>
      <c r="E48" s="6">
        <f t="shared" si="1"/>
        <v>2.8935185185185184E-4</v>
      </c>
      <c r="F48" s="6">
        <f t="shared" si="2"/>
        <v>0</v>
      </c>
      <c r="G48" s="7">
        <f t="shared" si="3"/>
        <v>6.9444444444444441E-3</v>
      </c>
      <c r="H48" s="7">
        <f t="shared" si="3"/>
        <v>0</v>
      </c>
      <c r="I48" s="7">
        <f t="shared" si="4"/>
        <v>0.41666666666666663</v>
      </c>
      <c r="J48" s="7">
        <f t="shared" si="5"/>
        <v>0</v>
      </c>
      <c r="K48">
        <f t="shared" si="6"/>
        <v>1</v>
      </c>
      <c r="L48">
        <v>8</v>
      </c>
    </row>
    <row r="49" spans="1:12" x14ac:dyDescent="0.3">
      <c r="A49" s="1">
        <v>45496</v>
      </c>
      <c r="B49" s="2">
        <v>3.7499999999999999E-2</v>
      </c>
      <c r="C49" s="2">
        <v>0</v>
      </c>
      <c r="D49" t="str">
        <f t="shared" si="0"/>
        <v>No Contest</v>
      </c>
      <c r="E49" s="6">
        <f t="shared" si="1"/>
        <v>6.2500000000000001E-4</v>
      </c>
      <c r="F49" s="6">
        <f t="shared" si="2"/>
        <v>0</v>
      </c>
      <c r="G49" s="7">
        <f t="shared" si="3"/>
        <v>1.4999999999999999E-2</v>
      </c>
      <c r="H49" s="7">
        <f t="shared" si="3"/>
        <v>0</v>
      </c>
      <c r="I49" s="7">
        <f t="shared" si="4"/>
        <v>0.89999999999999991</v>
      </c>
      <c r="J49" s="7">
        <f t="shared" si="5"/>
        <v>0</v>
      </c>
      <c r="K49">
        <f t="shared" si="6"/>
        <v>2</v>
      </c>
      <c r="L4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AutoZone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Riddle, Samuel</dc:creator>
  <cp:lastModifiedBy>Riddle, Samuel</cp:lastModifiedBy>
  <dcterms:created xsi:type="dcterms:W3CDTF">2024-07-17T13:38:10Z</dcterms:created>
  <dcterms:modified xsi:type="dcterms:W3CDTF">2024-07-23T13:30:37Z</dcterms:modified>
</cp:coreProperties>
</file>